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8"/>
  <workbookPr codeName="EsteLivro"/>
  <mc:AlternateContent xmlns:mc="http://schemas.openxmlformats.org/markup-compatibility/2006">
    <mc:Choice Requires="x15">
      <x15ac:absPath xmlns:x15ac="http://schemas.microsoft.com/office/spreadsheetml/2010/11/ac" url="/Users/mafaldamarques/Downloads/Reportes (16032026_11h08)/"/>
    </mc:Choice>
  </mc:AlternateContent>
  <xr:revisionPtr revIDLastSave="0" documentId="13_ncr:1_{5BD91117-6C4C-0348-8E2A-AA2180DD48ED}" xr6:coauthVersionLast="47" xr6:coauthVersionMax="47" xr10:uidLastSave="{00000000-0000-0000-0000-000000000000}"/>
  <workbookProtection workbookAlgorithmName="SHA-512" workbookHashValue="Uo02LpemW8edDSL3V3YXetBsySnbZll0YWgQ/S+MBip8AY84rkLan581m6j2QjXgxFTZUGK7pb/EfEDjaYjk1Q==" workbookSaltValue="P6JeZs2j7E0cgrlqZqY5LA==" workbookSpinCount="100000" lockStructure="1"/>
  <bookViews>
    <workbookView xWindow="0" yWindow="660" windowWidth="30240" windowHeight="17260" tabRatio="857" xr2:uid="{C18B49A1-F215-4F66-95AA-4F25A2228C29}"/>
  </bookViews>
  <sheets>
    <sheet name="Capa" sheetId="29" r:id="rId1"/>
    <sheet name="Instruções" sheetId="34" r:id="rId2"/>
    <sheet name="Identificação da EG" sheetId="1" r:id="rId3"/>
    <sheet name="B.01.ID_ED" sheetId="38" state="hidden" r:id="rId4"/>
    <sheet name="B.02.ID_ATIV" sheetId="39" state="hidden" r:id="rId5"/>
    <sheet name="Programas de Prevenção" sheetId="25" r:id="rId6"/>
    <sheet name="B.03.PV_RM" sheetId="58" state="hidden" r:id="rId7"/>
    <sheet name="B.04.PV_RM_2" sheetId="57" state="hidden" r:id="rId8"/>
    <sheet name="B.05.PV_CDA" sheetId="41" state="hidden" r:id="rId9"/>
    <sheet name="Infraestruturas" sheetId="21" r:id="rId10"/>
    <sheet name="B.06.INFRA_EST" sheetId="42" state="hidden" r:id="rId11"/>
    <sheet name="B.07.INFRA_CT" sheetId="43" state="hidden" r:id="rId12"/>
    <sheet name="B.08.INFRA_TIC" sheetId="44" state="hidden" r:id="rId13"/>
    <sheet name="Campanhas C&amp;S" sheetId="22" r:id="rId14"/>
    <sheet name="B.11.C&amp;S" sheetId="48" state="hidden" r:id="rId15"/>
    <sheet name="Divulgação do Desempenho" sheetId="23" r:id="rId16"/>
    <sheet name="B.12.DIVUL" sheetId="49" state="hidden" r:id="rId17"/>
    <sheet name="Acompanhamento" sheetId="26" r:id="rId18"/>
    <sheet name="B.13.ACOMP_PREV" sheetId="50" state="hidden" r:id="rId19"/>
    <sheet name="B.14.ACOMP_REC" sheetId="51" state="hidden" r:id="rId20"/>
    <sheet name="B.15.ACOMP_CF" sheetId="52" state="hidden" r:id="rId21"/>
    <sheet name="Incentivos" sheetId="12" r:id="rId22"/>
    <sheet name="B.16.INCET" sheetId="55" state="hidden" r:id="rId23"/>
    <sheet name="Investimentos" sheetId="30" r:id="rId24"/>
    <sheet name="B.17.INV" sheetId="54" state="hidden" r:id="rId25"/>
    <sheet name="Auxiliar" sheetId="28" state="hidden" r:id="rId26"/>
  </sheets>
  <externalReferences>
    <externalReference r:id="rId27"/>
  </externalReferences>
  <definedNames>
    <definedName name="_xlnm._FilterDatabase" localSheetId="25" hidden="1">Auxiliar!$A$22:$L$302</definedName>
    <definedName name="Canal" localSheetId="6">[1]Auxiliar!$BG$24:$BG$26</definedName>
    <definedName name="Canal">Auxiliar!$AR$24:$AR$27</definedName>
    <definedName name="Canal1">Auxiliar!$AR$24:$AR$27</definedName>
    <definedName name="Comunicação_coletiva">Auxiliar!$AT$24:$AT$27</definedName>
    <definedName name="Comunicação_PaP">Auxiliar!$AU$24:$AU$25</definedName>
    <definedName name="Incentivos" localSheetId="6">[1]Auxiliar!#REF!</definedName>
    <definedName name="Incentivos">Auxiliar!$AQ$24</definedName>
    <definedName name="Informação">Auxiliar!$AS$24:$AS$30</definedName>
    <definedName name="Prevenção">Auxiliar!$AO$24:$AO$28</definedName>
    <definedName name="Reciclagem">Auxiliar!$AP$24:$AP$27</definedName>
    <definedName name="Tema" localSheetId="6">[1]Auxiliar!$BB$24:$BB$26</definedName>
    <definedName name="Tema">Auxiliar!$AN$24:$AN$27</definedName>
    <definedName name="Tema1">Auxiliar!$AN$24:$AN$27</definedName>
    <definedName name="Vazio">Auxiliar!$BA$50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7" i="55" l="1"/>
  <c r="A7" i="55" s="1"/>
  <c r="J7" i="55"/>
  <c r="K7" i="55"/>
  <c r="L7" i="55"/>
  <c r="A13" i="28" a="1"/>
  <c r="A13" i="28" s="1"/>
  <c r="A12" i="28" a="1"/>
  <c r="A12" i="28" s="1"/>
  <c r="A11" i="28" a="1"/>
  <c r="A11" i="28" s="1"/>
  <c r="A10" i="28" a="1"/>
  <c r="A10" i="28" s="1"/>
  <c r="A9" i="28" a="1"/>
  <c r="A9" i="28" s="1"/>
  <c r="A8" i="28" a="1"/>
  <c r="A8" i="28" s="1"/>
  <c r="A6" i="28" a="1"/>
  <c r="A6" i="28" s="1"/>
  <c r="A7" i="28" a="1"/>
  <c r="A7" i="28" s="1"/>
  <c r="A5" i="28" a="1"/>
  <c r="A5" i="28" s="1"/>
  <c r="G7" i="55" l="1"/>
  <c r="F7" i="55"/>
  <c r="E7" i="55"/>
  <c r="M7" i="55"/>
  <c r="D7" i="55"/>
  <c r="H7" i="55"/>
  <c r="B7" i="55"/>
  <c r="C7" i="55" s="1"/>
  <c r="J20" i="42"/>
  <c r="C8" i="29"/>
  <c r="F26" i="28"/>
  <c r="H26" i="28" s="1"/>
  <c r="G26" i="28"/>
  <c r="F27" i="28"/>
  <c r="G27" i="28"/>
  <c r="F28" i="28"/>
  <c r="G28" i="28"/>
  <c r="F29" i="28"/>
  <c r="G29" i="28"/>
  <c r="H29" i="28"/>
  <c r="F30" i="28"/>
  <c r="H30" i="28" s="1"/>
  <c r="G30" i="28"/>
  <c r="F31" i="28"/>
  <c r="G31" i="28"/>
  <c r="F32" i="28"/>
  <c r="H32" i="28" s="1"/>
  <c r="G32" i="28"/>
  <c r="F33" i="28"/>
  <c r="H33" i="28" s="1"/>
  <c r="G33" i="28"/>
  <c r="F34" i="28"/>
  <c r="G34" i="28"/>
  <c r="F35" i="28"/>
  <c r="G35" i="28"/>
  <c r="F36" i="28"/>
  <c r="H36" i="28" s="1"/>
  <c r="G36" i="28"/>
  <c r="F37" i="28"/>
  <c r="H37" i="28" s="1"/>
  <c r="G37" i="28"/>
  <c r="F38" i="28"/>
  <c r="H38" i="28" s="1"/>
  <c r="G38" i="28"/>
  <c r="F39" i="28"/>
  <c r="G39" i="28"/>
  <c r="H39" i="28" s="1"/>
  <c r="F40" i="28"/>
  <c r="G40" i="28"/>
  <c r="H40" i="28" s="1"/>
  <c r="F41" i="28"/>
  <c r="G41" i="28"/>
  <c r="F42" i="28"/>
  <c r="G42" i="28"/>
  <c r="F43" i="28"/>
  <c r="H43" i="28" s="1"/>
  <c r="G43" i="28"/>
  <c r="F44" i="28"/>
  <c r="H44" i="28" s="1"/>
  <c r="G44" i="28"/>
  <c r="F45" i="28"/>
  <c r="H45" i="28" s="1"/>
  <c r="G45" i="28"/>
  <c r="F46" i="28"/>
  <c r="G46" i="28"/>
  <c r="F47" i="28"/>
  <c r="G47" i="28"/>
  <c r="H47" i="28" s="1"/>
  <c r="F48" i="28"/>
  <c r="H48" i="28" s="1"/>
  <c r="G48" i="28"/>
  <c r="F49" i="28"/>
  <c r="G49" i="28"/>
  <c r="F50" i="28"/>
  <c r="H50" i="28" s="1"/>
  <c r="G50" i="28"/>
  <c r="F51" i="28"/>
  <c r="H51" i="28" s="1"/>
  <c r="G51" i="28"/>
  <c r="F52" i="28"/>
  <c r="G52" i="28"/>
  <c r="F53" i="28"/>
  <c r="G53" i="28"/>
  <c r="H53" i="28" s="1"/>
  <c r="F54" i="28"/>
  <c r="G54" i="28"/>
  <c r="F55" i="28"/>
  <c r="G55" i="28"/>
  <c r="F56" i="28"/>
  <c r="H56" i="28" s="1"/>
  <c r="G56" i="28"/>
  <c r="F57" i="28"/>
  <c r="H57" i="28" s="1"/>
  <c r="G57" i="28"/>
  <c r="F58" i="28"/>
  <c r="H58" i="28" s="1"/>
  <c r="G58" i="28"/>
  <c r="F59" i="28"/>
  <c r="G59" i="28"/>
  <c r="F60" i="28"/>
  <c r="G60" i="28"/>
  <c r="F61" i="28"/>
  <c r="G61" i="28"/>
  <c r="H61" i="28"/>
  <c r="F62" i="28"/>
  <c r="H62" i="28" s="1"/>
  <c r="G62" i="28"/>
  <c r="F63" i="28"/>
  <c r="G63" i="28"/>
  <c r="F64" i="28"/>
  <c r="H64" i="28" s="1"/>
  <c r="G64" i="28"/>
  <c r="F65" i="28"/>
  <c r="H65" i="28" s="1"/>
  <c r="G65" i="28"/>
  <c r="F66" i="28"/>
  <c r="G66" i="28"/>
  <c r="F67" i="28"/>
  <c r="G67" i="28"/>
  <c r="F68" i="28"/>
  <c r="H68" i="28" s="1"/>
  <c r="G68" i="28"/>
  <c r="F69" i="28"/>
  <c r="H69" i="28" s="1"/>
  <c r="G69" i="28"/>
  <c r="F70" i="28"/>
  <c r="H70" i="28" s="1"/>
  <c r="G70" i="28"/>
  <c r="F71" i="28"/>
  <c r="G71" i="28"/>
  <c r="H71" i="28" s="1"/>
  <c r="F72" i="28"/>
  <c r="G72" i="28"/>
  <c r="H72" i="28" s="1"/>
  <c r="F73" i="28"/>
  <c r="G73" i="28"/>
  <c r="F74" i="28"/>
  <c r="G74" i="28"/>
  <c r="F75" i="28"/>
  <c r="H75" i="28" s="1"/>
  <c r="G75" i="28"/>
  <c r="F76" i="28"/>
  <c r="H76" i="28" s="1"/>
  <c r="G76" i="28"/>
  <c r="F77" i="28"/>
  <c r="H77" i="28" s="1"/>
  <c r="G77" i="28"/>
  <c r="F78" i="28"/>
  <c r="G78" i="28"/>
  <c r="F79" i="28"/>
  <c r="G79" i="28"/>
  <c r="H79" i="28" s="1"/>
  <c r="F80" i="28"/>
  <c r="H80" i="28" s="1"/>
  <c r="G80" i="28"/>
  <c r="F81" i="28"/>
  <c r="G81" i="28"/>
  <c r="F82" i="28"/>
  <c r="H82" i="28" s="1"/>
  <c r="G82" i="28"/>
  <c r="F83" i="28"/>
  <c r="H83" i="28" s="1"/>
  <c r="G83" i="28"/>
  <c r="F84" i="28"/>
  <c r="G84" i="28"/>
  <c r="F85" i="28"/>
  <c r="G85" i="28"/>
  <c r="H85" i="28"/>
  <c r="F86" i="28"/>
  <c r="G86" i="28"/>
  <c r="F87" i="28"/>
  <c r="G87" i="28"/>
  <c r="F88" i="28"/>
  <c r="G88" i="28"/>
  <c r="H88" i="28"/>
  <c r="F89" i="28"/>
  <c r="H89" i="28" s="1"/>
  <c r="G89" i="28"/>
  <c r="F90" i="28"/>
  <c r="H90" i="28" s="1"/>
  <c r="G90" i="28"/>
  <c r="F91" i="28"/>
  <c r="G91" i="28"/>
  <c r="F92" i="28"/>
  <c r="G92" i="28"/>
  <c r="F93" i="28"/>
  <c r="G93" i="28"/>
  <c r="H93" i="28"/>
  <c r="F94" i="28"/>
  <c r="H94" i="28" s="1"/>
  <c r="G94" i="28"/>
  <c r="F95" i="28"/>
  <c r="G95" i="28"/>
  <c r="F96" i="28"/>
  <c r="H96" i="28" s="1"/>
  <c r="G96" i="28"/>
  <c r="F97" i="28"/>
  <c r="H97" i="28" s="1"/>
  <c r="G97" i="28"/>
  <c r="F98" i="28"/>
  <c r="G98" i="28"/>
  <c r="F99" i="28"/>
  <c r="G99" i="28"/>
  <c r="F100" i="28"/>
  <c r="H100" i="28" s="1"/>
  <c r="G100" i="28"/>
  <c r="F101" i="28"/>
  <c r="H101" i="28" s="1"/>
  <c r="G101" i="28"/>
  <c r="F102" i="28"/>
  <c r="H102" i="28" s="1"/>
  <c r="G102" i="28"/>
  <c r="F103" i="28"/>
  <c r="G103" i="28"/>
  <c r="F104" i="28"/>
  <c r="G104" i="28"/>
  <c r="H104" i="28" s="1"/>
  <c r="F105" i="28"/>
  <c r="G105" i="28"/>
  <c r="H105" i="28" s="1"/>
  <c r="F106" i="28"/>
  <c r="G106" i="28"/>
  <c r="F107" i="28"/>
  <c r="H107" i="28" s="1"/>
  <c r="G107" i="28"/>
  <c r="F108" i="28"/>
  <c r="H108" i="28" s="1"/>
  <c r="G108" i="28"/>
  <c r="F109" i="28"/>
  <c r="H109" i="28" s="1"/>
  <c r="G109" i="28"/>
  <c r="F110" i="28"/>
  <c r="G110" i="28"/>
  <c r="F111" i="28"/>
  <c r="G111" i="28"/>
  <c r="F112" i="28"/>
  <c r="H112" i="28" s="1"/>
  <c r="G112" i="28"/>
  <c r="F113" i="28"/>
  <c r="G113" i="28"/>
  <c r="H113" i="28" s="1"/>
  <c r="F114" i="28"/>
  <c r="H114" i="28" s="1"/>
  <c r="G114" i="28"/>
  <c r="F115" i="28"/>
  <c r="H115" i="28" s="1"/>
  <c r="G115" i="28"/>
  <c r="F116" i="28"/>
  <c r="G116" i="28"/>
  <c r="F117" i="28"/>
  <c r="G117" i="28"/>
  <c r="H117" i="28"/>
  <c r="F118" i="28"/>
  <c r="G118" i="28"/>
  <c r="F119" i="28"/>
  <c r="H119" i="28" s="1"/>
  <c r="G119" i="28"/>
  <c r="F120" i="28"/>
  <c r="G120" i="28"/>
  <c r="H120" i="28"/>
  <c r="F121" i="28"/>
  <c r="H121" i="28" s="1"/>
  <c r="G121" i="28"/>
  <c r="F122" i="28"/>
  <c r="H122" i="28" s="1"/>
  <c r="G122" i="28"/>
  <c r="F123" i="28"/>
  <c r="G123" i="28"/>
  <c r="H123" i="28" s="1"/>
  <c r="F124" i="28"/>
  <c r="G124" i="28"/>
  <c r="F125" i="28"/>
  <c r="H125" i="28" s="1"/>
  <c r="G125" i="28"/>
  <c r="F126" i="28"/>
  <c r="H126" i="28" s="1"/>
  <c r="G126" i="28"/>
  <c r="F127" i="28"/>
  <c r="H127" i="28" s="1"/>
  <c r="G127" i="28"/>
  <c r="F128" i="28"/>
  <c r="H128" i="28" s="1"/>
  <c r="G128" i="28"/>
  <c r="F129" i="28"/>
  <c r="H129" i="28" s="1"/>
  <c r="G129" i="28"/>
  <c r="F130" i="28"/>
  <c r="G130" i="28"/>
  <c r="F131" i="28"/>
  <c r="G131" i="28"/>
  <c r="H131" i="28" s="1"/>
  <c r="F132" i="28"/>
  <c r="H132" i="28" s="1"/>
  <c r="G132" i="28"/>
  <c r="F133" i="28"/>
  <c r="H133" i="28" s="1"/>
  <c r="G133" i="28"/>
  <c r="F134" i="28"/>
  <c r="H134" i="28" s="1"/>
  <c r="G134" i="28"/>
  <c r="F135" i="28"/>
  <c r="G135" i="28"/>
  <c r="F136" i="28"/>
  <c r="G136" i="28"/>
  <c r="H136" i="28" s="1"/>
  <c r="F137" i="28"/>
  <c r="G137" i="28"/>
  <c r="F138" i="28"/>
  <c r="G138" i="28"/>
  <c r="F139" i="28"/>
  <c r="G139" i="28"/>
  <c r="F140" i="28"/>
  <c r="H140" i="28" s="1"/>
  <c r="G140" i="28"/>
  <c r="F141" i="28"/>
  <c r="H141" i="28" s="1"/>
  <c r="G141" i="28"/>
  <c r="F142" i="28"/>
  <c r="G142" i="28"/>
  <c r="F143" i="28"/>
  <c r="G143" i="28"/>
  <c r="F144" i="28"/>
  <c r="H144" i="28" s="1"/>
  <c r="G144" i="28"/>
  <c r="F145" i="28"/>
  <c r="G145" i="28"/>
  <c r="F146" i="28"/>
  <c r="H146" i="28" s="1"/>
  <c r="G146" i="28"/>
  <c r="F147" i="28"/>
  <c r="G147" i="28"/>
  <c r="F148" i="28"/>
  <c r="G148" i="28"/>
  <c r="F149" i="28"/>
  <c r="G149" i="28"/>
  <c r="H149" i="28"/>
  <c r="F150" i="28"/>
  <c r="G150" i="28"/>
  <c r="F151" i="28"/>
  <c r="H151" i="28" s="1"/>
  <c r="G151" i="28"/>
  <c r="F152" i="28"/>
  <c r="G152" i="28"/>
  <c r="H152" i="28"/>
  <c r="F153" i="28"/>
  <c r="H153" i="28" s="1"/>
  <c r="G153" i="28"/>
  <c r="F154" i="28"/>
  <c r="H154" i="28" s="1"/>
  <c r="G154" i="28"/>
  <c r="F155" i="28"/>
  <c r="G155" i="28"/>
  <c r="H155" i="28" s="1"/>
  <c r="F156" i="28"/>
  <c r="G156" i="28"/>
  <c r="F157" i="28"/>
  <c r="H157" i="28" s="1"/>
  <c r="G157" i="28"/>
  <c r="F158" i="28"/>
  <c r="H158" i="28" s="1"/>
  <c r="G158" i="28"/>
  <c r="F159" i="28"/>
  <c r="H159" i="28" s="1"/>
  <c r="G159" i="28"/>
  <c r="F160" i="28"/>
  <c r="H160" i="28" s="1"/>
  <c r="G160" i="28"/>
  <c r="F161" i="28"/>
  <c r="H161" i="28" s="1"/>
  <c r="G161" i="28"/>
  <c r="F162" i="28"/>
  <c r="G162" i="28"/>
  <c r="F163" i="28"/>
  <c r="G163" i="28"/>
  <c r="F164" i="28"/>
  <c r="H164" i="28" s="1"/>
  <c r="G164" i="28"/>
  <c r="F165" i="28"/>
  <c r="H165" i="28" s="1"/>
  <c r="G165" i="28"/>
  <c r="F166" i="28"/>
  <c r="H166" i="28" s="1"/>
  <c r="G166" i="28"/>
  <c r="F167" i="28"/>
  <c r="G167" i="28"/>
  <c r="F168" i="28"/>
  <c r="G168" i="28"/>
  <c r="H168" i="28" s="1"/>
  <c r="F169" i="28"/>
  <c r="G169" i="28"/>
  <c r="F170" i="28"/>
  <c r="G170" i="28"/>
  <c r="F171" i="28"/>
  <c r="H171" i="28" s="1"/>
  <c r="G171" i="28"/>
  <c r="F172" i="28"/>
  <c r="H172" i="28" s="1"/>
  <c r="G172" i="28"/>
  <c r="F173" i="28"/>
  <c r="G173" i="28"/>
  <c r="H173" i="28" s="1"/>
  <c r="F174" i="28"/>
  <c r="G174" i="28"/>
  <c r="F175" i="28"/>
  <c r="G175" i="28"/>
  <c r="F176" i="28"/>
  <c r="H176" i="28" s="1"/>
  <c r="G176" i="28"/>
  <c r="F177" i="28"/>
  <c r="G177" i="28"/>
  <c r="F178" i="28"/>
  <c r="H178" i="28" s="1"/>
  <c r="G178" i="28"/>
  <c r="F179" i="28"/>
  <c r="H179" i="28" s="1"/>
  <c r="G179" i="28"/>
  <c r="F180" i="28"/>
  <c r="G180" i="28"/>
  <c r="F181" i="28"/>
  <c r="G181" i="28"/>
  <c r="H181" i="28"/>
  <c r="F182" i="28"/>
  <c r="G182" i="28"/>
  <c r="F183" i="28"/>
  <c r="H183" i="28" s="1"/>
  <c r="G183" i="28"/>
  <c r="F184" i="28"/>
  <c r="G184" i="28"/>
  <c r="H184" i="28"/>
  <c r="F185" i="28"/>
  <c r="H185" i="28" s="1"/>
  <c r="G185" i="28"/>
  <c r="F186" i="28"/>
  <c r="H186" i="28" s="1"/>
  <c r="G186" i="28"/>
  <c r="F187" i="28"/>
  <c r="G187" i="28"/>
  <c r="F188" i="28"/>
  <c r="G188" i="28"/>
  <c r="F189" i="28"/>
  <c r="H189" i="28" s="1"/>
  <c r="G189" i="28"/>
  <c r="F190" i="28"/>
  <c r="H190" i="28" s="1"/>
  <c r="G190" i="28"/>
  <c r="F191" i="28"/>
  <c r="H191" i="28" s="1"/>
  <c r="G191" i="28"/>
  <c r="F192" i="28"/>
  <c r="H192" i="28" s="1"/>
  <c r="G192" i="28"/>
  <c r="F193" i="28"/>
  <c r="H193" i="28" s="1"/>
  <c r="G193" i="28"/>
  <c r="F194" i="28"/>
  <c r="G194" i="28"/>
  <c r="F195" i="28"/>
  <c r="G195" i="28"/>
  <c r="F196" i="28"/>
  <c r="H196" i="28" s="1"/>
  <c r="G196" i="28"/>
  <c r="F197" i="28"/>
  <c r="H197" i="28" s="1"/>
  <c r="G197" i="28"/>
  <c r="F198" i="28"/>
  <c r="H198" i="28" s="1"/>
  <c r="G198" i="28"/>
  <c r="F199" i="28"/>
  <c r="G199" i="28"/>
  <c r="F200" i="28"/>
  <c r="G200" i="28"/>
  <c r="H200" i="28" s="1"/>
  <c r="F201" i="28"/>
  <c r="G201" i="28"/>
  <c r="F202" i="28"/>
  <c r="G202" i="28"/>
  <c r="F203" i="28"/>
  <c r="H203" i="28" s="1"/>
  <c r="G203" i="28"/>
  <c r="F204" i="28"/>
  <c r="H204" i="28" s="1"/>
  <c r="G204" i="28"/>
  <c r="F205" i="28"/>
  <c r="G205" i="28"/>
  <c r="H205" i="28" s="1"/>
  <c r="F206" i="28"/>
  <c r="G206" i="28"/>
  <c r="F207" i="28"/>
  <c r="G207" i="28"/>
  <c r="F208" i="28"/>
  <c r="H208" i="28" s="1"/>
  <c r="G208" i="28"/>
  <c r="F209" i="28"/>
  <c r="G209" i="28"/>
  <c r="F210" i="28"/>
  <c r="H210" i="28" s="1"/>
  <c r="G210" i="28"/>
  <c r="F211" i="28"/>
  <c r="H211" i="28" s="1"/>
  <c r="G211" i="28"/>
  <c r="F212" i="28"/>
  <c r="G212" i="28"/>
  <c r="F213" i="28"/>
  <c r="G213" i="28"/>
  <c r="H213" i="28"/>
  <c r="F214" i="28"/>
  <c r="G214" i="28"/>
  <c r="F215" i="28"/>
  <c r="H215" i="28" s="1"/>
  <c r="G215" i="28"/>
  <c r="F216" i="28"/>
  <c r="G216" i="28"/>
  <c r="H216" i="28"/>
  <c r="F217" i="28"/>
  <c r="H217" i="28" s="1"/>
  <c r="G217" i="28"/>
  <c r="F218" i="28"/>
  <c r="H218" i="28" s="1"/>
  <c r="G218" i="28"/>
  <c r="F219" i="28"/>
  <c r="G219" i="28"/>
  <c r="F220" i="28"/>
  <c r="G220" i="28"/>
  <c r="F221" i="28"/>
  <c r="H221" i="28" s="1"/>
  <c r="G221" i="28"/>
  <c r="F222" i="28"/>
  <c r="H222" i="28" s="1"/>
  <c r="G222" i="28"/>
  <c r="F223" i="28"/>
  <c r="H223" i="28" s="1"/>
  <c r="G223" i="28"/>
  <c r="F224" i="28"/>
  <c r="H224" i="28" s="1"/>
  <c r="G224" i="28"/>
  <c r="F225" i="28"/>
  <c r="H225" i="28" s="1"/>
  <c r="G225" i="28"/>
  <c r="F226" i="28"/>
  <c r="G226" i="28"/>
  <c r="F227" i="28"/>
  <c r="G227" i="28"/>
  <c r="F228" i="28"/>
  <c r="H228" i="28" s="1"/>
  <c r="G228" i="28"/>
  <c r="F229" i="28"/>
  <c r="H229" i="28" s="1"/>
  <c r="G229" i="28"/>
  <c r="F230" i="28"/>
  <c r="H230" i="28" s="1"/>
  <c r="G230" i="28"/>
  <c r="F231" i="28"/>
  <c r="G231" i="28"/>
  <c r="F232" i="28"/>
  <c r="G232" i="28"/>
  <c r="H232" i="28" s="1"/>
  <c r="F233" i="28"/>
  <c r="G233" i="28"/>
  <c r="F234" i="28"/>
  <c r="G234" i="28"/>
  <c r="F235" i="28"/>
  <c r="H235" i="28" s="1"/>
  <c r="G235" i="28"/>
  <c r="F236" i="28"/>
  <c r="H236" i="28" s="1"/>
  <c r="G236" i="28"/>
  <c r="F237" i="28"/>
  <c r="G237" i="28"/>
  <c r="H237" i="28" s="1"/>
  <c r="F238" i="28"/>
  <c r="G238" i="28"/>
  <c r="F239" i="28"/>
  <c r="G239" i="28"/>
  <c r="F240" i="28"/>
  <c r="H240" i="28" s="1"/>
  <c r="G240" i="28"/>
  <c r="F241" i="28"/>
  <c r="G241" i="28"/>
  <c r="F242" i="28"/>
  <c r="H242" i="28" s="1"/>
  <c r="G242" i="28"/>
  <c r="F243" i="28"/>
  <c r="H243" i="28" s="1"/>
  <c r="G243" i="28"/>
  <c r="F244" i="28"/>
  <c r="G244" i="28"/>
  <c r="F245" i="28"/>
  <c r="G245" i="28"/>
  <c r="H245" i="28"/>
  <c r="F246" i="28"/>
  <c r="G246" i="28"/>
  <c r="H246" i="28" s="1"/>
  <c r="F247" i="28"/>
  <c r="G247" i="28"/>
  <c r="F248" i="28"/>
  <c r="G248" i="28"/>
  <c r="H248" i="28"/>
  <c r="F249" i="28"/>
  <c r="G249" i="28"/>
  <c r="F250" i="28"/>
  <c r="H250" i="28" s="1"/>
  <c r="G250" i="28"/>
  <c r="F251" i="28"/>
  <c r="H251" i="28" s="1"/>
  <c r="G251" i="28"/>
  <c r="F252" i="28"/>
  <c r="G252" i="28"/>
  <c r="F253" i="28"/>
  <c r="G253" i="28"/>
  <c r="H253" i="28" s="1"/>
  <c r="F254" i="28"/>
  <c r="G254" i="28"/>
  <c r="H254" i="28" s="1"/>
  <c r="F255" i="28"/>
  <c r="G255" i="28"/>
  <c r="F256" i="28"/>
  <c r="G256" i="28"/>
  <c r="H256" i="28" s="1"/>
  <c r="F257" i="28"/>
  <c r="G257" i="28"/>
  <c r="F258" i="28"/>
  <c r="G258" i="28"/>
  <c r="F259" i="28"/>
  <c r="H259" i="28" s="1"/>
  <c r="G259" i="28"/>
  <c r="F260" i="28"/>
  <c r="H260" i="28" s="1"/>
  <c r="G260" i="28"/>
  <c r="F261" i="28"/>
  <c r="H261" i="28" s="1"/>
  <c r="G261" i="28"/>
  <c r="F262" i="28"/>
  <c r="H262" i="28" s="1"/>
  <c r="G262" i="28"/>
  <c r="F263" i="28"/>
  <c r="H263" i="28" s="1"/>
  <c r="G263" i="28"/>
  <c r="F264" i="28"/>
  <c r="H264" i="28" s="1"/>
  <c r="G264" i="28"/>
  <c r="F265" i="28"/>
  <c r="G265" i="28"/>
  <c r="F266" i="28"/>
  <c r="G266" i="28"/>
  <c r="F267" i="28"/>
  <c r="H267" i="28" s="1"/>
  <c r="G267" i="28"/>
  <c r="F268" i="28"/>
  <c r="H268" i="28" s="1"/>
  <c r="G268" i="28"/>
  <c r="F269" i="28"/>
  <c r="H269" i="28" s="1"/>
  <c r="G269" i="28"/>
  <c r="F270" i="28"/>
  <c r="H270" i="28" s="1"/>
  <c r="G270" i="28"/>
  <c r="F271" i="28"/>
  <c r="H271" i="28" s="1"/>
  <c r="G271" i="28"/>
  <c r="F272" i="28"/>
  <c r="H272" i="28" s="1"/>
  <c r="G272" i="28"/>
  <c r="F273" i="28"/>
  <c r="H273" i="28" s="1"/>
  <c r="G273" i="28"/>
  <c r="F274" i="28"/>
  <c r="G274" i="28"/>
  <c r="F275" i="28"/>
  <c r="G275" i="28"/>
  <c r="F276" i="28"/>
  <c r="H276" i="28" s="1"/>
  <c r="G276" i="28"/>
  <c r="F277" i="28"/>
  <c r="H277" i="28" s="1"/>
  <c r="G277" i="28"/>
  <c r="F278" i="28"/>
  <c r="G278" i="28"/>
  <c r="H278" i="28"/>
  <c r="F279" i="28"/>
  <c r="H279" i="28" s="1"/>
  <c r="G279" i="28"/>
  <c r="F280" i="28"/>
  <c r="H280" i="28" s="1"/>
  <c r="G280" i="28"/>
  <c r="F281" i="28"/>
  <c r="H281" i="28" s="1"/>
  <c r="G281" i="28"/>
  <c r="F282" i="28"/>
  <c r="G282" i="28"/>
  <c r="G25" i="28"/>
  <c r="F25" i="28"/>
  <c r="H199" i="28" l="1"/>
  <c r="H174" i="28"/>
  <c r="H167" i="28"/>
  <c r="H142" i="28"/>
  <c r="H135" i="28"/>
  <c r="H110" i="28"/>
  <c r="H103" i="28"/>
  <c r="H78" i="28"/>
  <c r="H46" i="28"/>
  <c r="H206" i="28"/>
  <c r="H275" i="28"/>
  <c r="H258" i="28"/>
  <c r="H241" i="28"/>
  <c r="H234" i="28"/>
  <c r="H227" i="28"/>
  <c r="H220" i="28"/>
  <c r="H209" i="28"/>
  <c r="H202" i="28"/>
  <c r="H195" i="28"/>
  <c r="H188" i="28"/>
  <c r="H177" i="28"/>
  <c r="H170" i="28"/>
  <c r="H163" i="28"/>
  <c r="H156" i="28"/>
  <c r="H145" i="28"/>
  <c r="H138" i="28"/>
  <c r="H124" i="28"/>
  <c r="H106" i="28"/>
  <c r="H99" i="28"/>
  <c r="H95" i="28"/>
  <c r="H92" i="28"/>
  <c r="H81" i="28"/>
  <c r="H74" i="28"/>
  <c r="H67" i="28"/>
  <c r="H63" i="28"/>
  <c r="H60" i="28"/>
  <c r="H49" i="28"/>
  <c r="H42" i="28"/>
  <c r="H35" i="28"/>
  <c r="H31" i="28"/>
  <c r="H28" i="28"/>
  <c r="H282" i="28"/>
  <c r="H255" i="28"/>
  <c r="H238" i="28"/>
  <c r="H231" i="28"/>
  <c r="H274" i="28"/>
  <c r="H257" i="28"/>
  <c r="H247" i="28"/>
  <c r="H244" i="28"/>
  <c r="H233" i="28"/>
  <c r="H226" i="28"/>
  <c r="H219" i="28"/>
  <c r="H212" i="28"/>
  <c r="H201" i="28"/>
  <c r="H194" i="28"/>
  <c r="H187" i="28"/>
  <c r="H180" i="28"/>
  <c r="H169" i="28"/>
  <c r="H162" i="28"/>
  <c r="H148" i="28"/>
  <c r="H137" i="28"/>
  <c r="H130" i="28"/>
  <c r="H116" i="28"/>
  <c r="H98" i="28"/>
  <c r="H91" i="28"/>
  <c r="H87" i="28"/>
  <c r="H84" i="28"/>
  <c r="H73" i="28"/>
  <c r="H66" i="28"/>
  <c r="H59" i="28"/>
  <c r="H55" i="28"/>
  <c r="H52" i="28"/>
  <c r="H41" i="28"/>
  <c r="H34" i="28"/>
  <c r="H27" i="28"/>
  <c r="H252" i="28"/>
  <c r="H147" i="28"/>
  <c r="H265" i="28"/>
  <c r="H266" i="28"/>
  <c r="H249" i="28"/>
  <c r="H239" i="28"/>
  <c r="H214" i="28"/>
  <c r="H207" i="28"/>
  <c r="H182" i="28"/>
  <c r="H175" i="28"/>
  <c r="H150" i="28"/>
  <c r="H143" i="28"/>
  <c r="H139" i="28"/>
  <c r="H118" i="28"/>
  <c r="H111" i="28"/>
  <c r="H86" i="28"/>
  <c r="H54" i="28"/>
  <c r="C7" i="30" a="1"/>
  <c r="C7" i="30" s="1"/>
  <c r="B7" i="30" a="1"/>
  <c r="B7" i="30" s="1"/>
  <c r="L11" i="41"/>
  <c r="J11" i="41" s="1"/>
  <c r="I2" i="44"/>
  <c r="A2" i="44" s="1"/>
  <c r="J48" i="44"/>
  <c r="J38" i="44"/>
  <c r="J29" i="44"/>
  <c r="J20" i="44"/>
  <c r="J11" i="44"/>
  <c r="J2" i="44"/>
  <c r="K2" i="44"/>
  <c r="I48" i="44"/>
  <c r="B48" i="44" s="1"/>
  <c r="C48" i="44" s="1"/>
  <c r="I38" i="44"/>
  <c r="I29" i="44"/>
  <c r="A29" i="44" s="1"/>
  <c r="I20" i="44"/>
  <c r="A20" i="44" s="1"/>
  <c r="I11" i="44"/>
  <c r="A11" i="44" s="1"/>
  <c r="K27" i="42"/>
  <c r="K28" i="42"/>
  <c r="K26" i="42"/>
  <c r="K2" i="42"/>
  <c r="K20" i="42"/>
  <c r="J28" i="42"/>
  <c r="I28" i="42"/>
  <c r="A28" i="42" s="1"/>
  <c r="J27" i="42"/>
  <c r="I27" i="42"/>
  <c r="A27" i="42" s="1"/>
  <c r="J26" i="42"/>
  <c r="I26" i="42"/>
  <c r="B26" i="42" s="1"/>
  <c r="C26" i="42" s="1"/>
  <c r="K14" i="42"/>
  <c r="K8" i="42"/>
  <c r="K3" i="42"/>
  <c r="K4" i="42"/>
  <c r="K5" i="42"/>
  <c r="K6" i="42"/>
  <c r="K7" i="42"/>
  <c r="J2" i="42"/>
  <c r="I20" i="42"/>
  <c r="A20" i="42" s="1"/>
  <c r="J8" i="42"/>
  <c r="J14" i="42"/>
  <c r="I14" i="42"/>
  <c r="D14" i="42" s="1"/>
  <c r="I8" i="42"/>
  <c r="A8" i="42" s="1"/>
  <c r="I7" i="42"/>
  <c r="A7" i="42" s="1"/>
  <c r="J7" i="42"/>
  <c r="J6" i="42"/>
  <c r="J5" i="42"/>
  <c r="J4" i="42"/>
  <c r="J3" i="42"/>
  <c r="I2" i="42"/>
  <c r="B2" i="42" s="1"/>
  <c r="C2" i="42" s="1"/>
  <c r="I3" i="42"/>
  <c r="B3" i="42" s="1"/>
  <c r="C3" i="42" s="1"/>
  <c r="I4" i="42"/>
  <c r="B4" i="42" s="1"/>
  <c r="C4" i="42" s="1"/>
  <c r="I5" i="42"/>
  <c r="D5" i="42" s="1"/>
  <c r="I6" i="42"/>
  <c r="A6" i="42" s="1"/>
  <c r="M12" i="50"/>
  <c r="I3" i="39"/>
  <c r="A3" i="39" s="1"/>
  <c r="I4" i="39"/>
  <c r="I5" i="39"/>
  <c r="A5" i="39" s="1"/>
  <c r="I6" i="39"/>
  <c r="A6" i="39" s="1"/>
  <c r="I7" i="39"/>
  <c r="A7" i="39" s="1"/>
  <c r="I8" i="39"/>
  <c r="I9" i="39"/>
  <c r="B9" i="39" s="1"/>
  <c r="C9" i="39" s="1"/>
  <c r="I10" i="39"/>
  <c r="A10" i="39" s="1"/>
  <c r="I11" i="39"/>
  <c r="D11" i="39" s="1"/>
  <c r="I12" i="39"/>
  <c r="A12" i="39" s="1"/>
  <c r="I13" i="39"/>
  <c r="D13" i="39" s="1"/>
  <c r="I2" i="39"/>
  <c r="D2" i="39" s="1"/>
  <c r="D2" i="42" l="1"/>
  <c r="B11" i="44"/>
  <c r="C11" i="44" s="1"/>
  <c r="A2" i="42"/>
  <c r="B20" i="44"/>
  <c r="C20" i="44" s="1"/>
  <c r="A26" i="42"/>
  <c r="D7" i="42"/>
  <c r="B7" i="42"/>
  <c r="C7" i="42" s="1"/>
  <c r="B2" i="44"/>
  <c r="C2" i="44" s="1"/>
  <c r="D20" i="42"/>
  <c r="D2" i="44"/>
  <c r="B27" i="42"/>
  <c r="C27" i="42" s="1"/>
  <c r="D29" i="44"/>
  <c r="B11" i="41"/>
  <c r="C11" i="41"/>
  <c r="B11" i="39"/>
  <c r="C11" i="39" s="1"/>
  <c r="B29" i="44"/>
  <c r="C29" i="44" s="1"/>
  <c r="K11" i="41"/>
  <c r="B20" i="42"/>
  <c r="C20" i="42" s="1"/>
  <c r="B6" i="39"/>
  <c r="C6" i="39" s="1"/>
  <c r="A4" i="42"/>
  <c r="A3" i="42"/>
  <c r="D48" i="44"/>
  <c r="A48" i="44"/>
  <c r="D38" i="44"/>
  <c r="D26" i="42"/>
  <c r="B38" i="44"/>
  <c r="C38" i="44" s="1"/>
  <c r="A38" i="44"/>
  <c r="D27" i="42"/>
  <c r="D10" i="39"/>
  <c r="B6" i="42"/>
  <c r="C6" i="42" s="1"/>
  <c r="B5" i="42"/>
  <c r="C5" i="42" s="1"/>
  <c r="A5" i="42"/>
  <c r="D4" i="42"/>
  <c r="D20" i="44"/>
  <c r="D3" i="42"/>
  <c r="D11" i="44"/>
  <c r="D28" i="42"/>
  <c r="B28" i="42"/>
  <c r="C28" i="42" s="1"/>
  <c r="B14" i="42"/>
  <c r="C14" i="42" s="1"/>
  <c r="A14" i="42"/>
  <c r="D8" i="42"/>
  <c r="B8" i="42"/>
  <c r="C8" i="42" s="1"/>
  <c r="D6" i="42"/>
  <c r="A4" i="39"/>
  <c r="A9" i="39"/>
  <c r="B13" i="39"/>
  <c r="C13" i="39" s="1"/>
  <c r="A11" i="39"/>
  <c r="A13" i="39"/>
  <c r="D4" i="39"/>
  <c r="D6" i="39"/>
  <c r="D8" i="39"/>
  <c r="B4" i="39"/>
  <c r="C4" i="39" s="1"/>
  <c r="D12" i="39"/>
  <c r="B8" i="39"/>
  <c r="C8" i="39" s="1"/>
  <c r="B10" i="39"/>
  <c r="C10" i="39" s="1"/>
  <c r="A8" i="39"/>
  <c r="B12" i="39"/>
  <c r="C12" i="39" s="1"/>
  <c r="D3" i="39"/>
  <c r="D5" i="39"/>
  <c r="B3" i="39"/>
  <c r="C3" i="39" s="1"/>
  <c r="A2" i="39"/>
  <c r="D7" i="39"/>
  <c r="B5" i="39"/>
  <c r="C5" i="39" s="1"/>
  <c r="B2" i="39"/>
  <c r="C2" i="39" s="1"/>
  <c r="D9" i="39"/>
  <c r="B7" i="39"/>
  <c r="C7" i="39" s="1"/>
  <c r="P2" i="39" l="1"/>
  <c r="J3" i="49"/>
  <c r="J2" i="49"/>
  <c r="I3" i="49" l="1"/>
  <c r="I2" i="49"/>
  <c r="U3" i="52" a="1"/>
  <c r="U3" i="52" s="1"/>
  <c r="U4" i="52" a="1"/>
  <c r="U4" i="52" s="1"/>
  <c r="U5" i="52" a="1"/>
  <c r="U5" i="52" s="1"/>
  <c r="U6" i="52" a="1"/>
  <c r="U6" i="52" s="1"/>
  <c r="U7" i="52" a="1"/>
  <c r="U7" i="52" s="1"/>
  <c r="U8" i="52" a="1"/>
  <c r="U8" i="52" s="1"/>
  <c r="U9" i="52" a="1"/>
  <c r="U9" i="52" s="1"/>
  <c r="U10" i="52" a="1"/>
  <c r="U10" i="52" s="1"/>
  <c r="U11" i="52" a="1"/>
  <c r="U11" i="52" s="1"/>
  <c r="U12" i="52" a="1"/>
  <c r="U12" i="52" s="1"/>
  <c r="U13" i="52" a="1"/>
  <c r="U13" i="52" s="1"/>
  <c r="U14" i="52" a="1"/>
  <c r="U14" i="52" s="1"/>
  <c r="U15" i="52" a="1"/>
  <c r="U15" i="52" s="1"/>
  <c r="U16" i="52" a="1"/>
  <c r="U16" i="52" s="1"/>
  <c r="U17" i="52" a="1"/>
  <c r="U17" i="52" s="1"/>
  <c r="U18" i="52" a="1"/>
  <c r="U18" i="52" s="1"/>
  <c r="U19" i="52" a="1"/>
  <c r="U19" i="52" s="1"/>
  <c r="U20" i="52" a="1"/>
  <c r="U20" i="52" s="1"/>
  <c r="U21" i="52" a="1"/>
  <c r="U21" i="52" s="1"/>
  <c r="U22" i="52" a="1"/>
  <c r="U22" i="52" s="1"/>
  <c r="U23" i="52" a="1"/>
  <c r="U23" i="52" s="1"/>
  <c r="U24" i="52" a="1"/>
  <c r="U24" i="52" s="1"/>
  <c r="U25" i="52" a="1"/>
  <c r="U25" i="52" s="1"/>
  <c r="U26" i="52" a="1"/>
  <c r="U26" i="52" s="1"/>
  <c r="U27" i="52" a="1"/>
  <c r="U27" i="52" s="1"/>
  <c r="U2" i="52" a="1"/>
  <c r="U2" i="52" s="1"/>
  <c r="M30" i="42"/>
  <c r="M31" i="42"/>
  <c r="M29" i="42"/>
  <c r="J2" i="50" a="1"/>
  <c r="J2" i="50" s="1"/>
  <c r="I2" i="50" a="1"/>
  <c r="B2" i="49" l="1"/>
  <c r="C2" i="49" s="1"/>
  <c r="D2" i="49"/>
  <c r="A2" i="49"/>
  <c r="G2" i="49"/>
  <c r="H2" i="49"/>
  <c r="F2" i="49"/>
  <c r="E2" i="49"/>
  <c r="A3" i="49"/>
  <c r="D3" i="49"/>
  <c r="B3" i="49"/>
  <c r="C3" i="49" s="1"/>
  <c r="G3" i="49"/>
  <c r="F3" i="49"/>
  <c r="H3" i="49"/>
  <c r="E3" i="49"/>
  <c r="I2" i="50"/>
  <c r="D4" i="50"/>
  <c r="D6" i="50"/>
  <c r="D8" i="50"/>
  <c r="D10" i="50"/>
  <c r="C8" i="50"/>
  <c r="E4" i="50"/>
  <c r="E6" i="50"/>
  <c r="E8" i="50"/>
  <c r="E10" i="50"/>
  <c r="C6" i="50"/>
  <c r="F4" i="50"/>
  <c r="F6" i="50"/>
  <c r="F8" i="50"/>
  <c r="F10" i="50"/>
  <c r="G4" i="50"/>
  <c r="G6" i="50"/>
  <c r="G8" i="50"/>
  <c r="G10" i="50"/>
  <c r="H4" i="50"/>
  <c r="H6" i="50"/>
  <c r="H8" i="50"/>
  <c r="H10" i="50"/>
  <c r="A5" i="50"/>
  <c r="A7" i="50"/>
  <c r="A9" i="50"/>
  <c r="A11" i="50"/>
  <c r="A3" i="50"/>
  <c r="B5" i="50"/>
  <c r="B7" i="50"/>
  <c r="B9" i="50"/>
  <c r="B11" i="50"/>
  <c r="B6" i="50"/>
  <c r="B3" i="50"/>
  <c r="C5" i="50"/>
  <c r="C7" i="50"/>
  <c r="C9" i="50"/>
  <c r="C11" i="50"/>
  <c r="B8" i="50"/>
  <c r="C3" i="50"/>
  <c r="D5" i="50"/>
  <c r="D7" i="50"/>
  <c r="D9" i="50"/>
  <c r="D11" i="50"/>
  <c r="B10" i="50"/>
  <c r="D3" i="50"/>
  <c r="E5" i="50"/>
  <c r="E7" i="50"/>
  <c r="E9" i="50"/>
  <c r="E11" i="50"/>
  <c r="E3" i="50"/>
  <c r="F5" i="50"/>
  <c r="F7" i="50"/>
  <c r="F9" i="50"/>
  <c r="F11" i="50"/>
  <c r="F3" i="50"/>
  <c r="G5" i="50"/>
  <c r="G7" i="50"/>
  <c r="G9" i="50"/>
  <c r="G11" i="50"/>
  <c r="G3" i="50"/>
  <c r="H5" i="50"/>
  <c r="H7" i="50"/>
  <c r="H9" i="50"/>
  <c r="H11" i="50"/>
  <c r="B4" i="50"/>
  <c r="C4" i="50" s="1"/>
  <c r="H3" i="50"/>
  <c r="A6" i="50"/>
  <c r="A8" i="50"/>
  <c r="A10" i="50"/>
  <c r="A4" i="50"/>
  <c r="C10" i="50"/>
  <c r="N5" i="50"/>
  <c r="N6" i="50"/>
  <c r="N7" i="50"/>
  <c r="N8" i="50"/>
  <c r="N9" i="50"/>
  <c r="N10" i="50"/>
  <c r="N11" i="50"/>
  <c r="N4" i="50"/>
  <c r="N3" i="50"/>
  <c r="M32" i="58" a="1"/>
  <c r="M32" i="58" s="1"/>
  <c r="J32" i="58" a="1"/>
  <c r="J32" i="58" s="1"/>
  <c r="M2" i="58" a="1"/>
  <c r="M2" i="58" s="1"/>
  <c r="M47" i="58" a="1"/>
  <c r="M47" i="58" s="1"/>
  <c r="I47" i="58" s="1" a="1"/>
  <c r="I47" i="58" s="1"/>
  <c r="J47" i="58" a="1"/>
  <c r="J47" i="58" s="1"/>
  <c r="M46" i="58" a="1"/>
  <c r="M46" i="58" s="1"/>
  <c r="K46" i="58" s="1"/>
  <c r="J46" i="58" a="1"/>
  <c r="J46" i="58" s="1"/>
  <c r="M45" i="58" a="1"/>
  <c r="M45" i="58" s="1"/>
  <c r="I45" i="58" s="1" a="1"/>
  <c r="I45" i="58" s="1"/>
  <c r="J45" i="58" a="1"/>
  <c r="J45" i="58" s="1"/>
  <c r="M44" i="58" a="1"/>
  <c r="M44" i="58" s="1"/>
  <c r="I44" i="58" s="1" a="1"/>
  <c r="I44" i="58" s="1"/>
  <c r="J44" i="58" a="1"/>
  <c r="J44" i="58" s="1"/>
  <c r="M43" i="58" a="1"/>
  <c r="M43" i="58" s="1"/>
  <c r="I43" i="58" s="1" a="1"/>
  <c r="I43" i="58" s="1"/>
  <c r="J43" i="58" a="1"/>
  <c r="J43" i="58" s="1"/>
  <c r="M42" i="58" a="1"/>
  <c r="M42" i="58" s="1"/>
  <c r="I42" i="58" s="1" a="1"/>
  <c r="I42" i="58" s="1"/>
  <c r="J42" i="58" a="1"/>
  <c r="J42" i="58" s="1"/>
  <c r="M41" i="58" a="1"/>
  <c r="M41" i="58" s="1"/>
  <c r="K41" i="58" s="1"/>
  <c r="J41" i="58" a="1"/>
  <c r="J41" i="58" s="1"/>
  <c r="M40" i="58" a="1"/>
  <c r="M40" i="58" s="1"/>
  <c r="I40" i="58" s="1" a="1"/>
  <c r="I40" i="58" s="1"/>
  <c r="J40" i="58" a="1"/>
  <c r="J40" i="58" s="1"/>
  <c r="M39" i="58" a="1"/>
  <c r="M39" i="58" s="1"/>
  <c r="I39" i="58" s="1" a="1"/>
  <c r="I39" i="58" s="1"/>
  <c r="J39" i="58" a="1"/>
  <c r="J39" i="58" s="1"/>
  <c r="M38" i="58" a="1"/>
  <c r="M38" i="58" s="1"/>
  <c r="K38" i="58" s="1"/>
  <c r="J38" i="58" a="1"/>
  <c r="J38" i="58" s="1"/>
  <c r="M37" i="58" a="1"/>
  <c r="M37" i="58" s="1"/>
  <c r="K37" i="58" s="1"/>
  <c r="J37" i="58" a="1"/>
  <c r="J37" i="58" s="1"/>
  <c r="M36" i="58" a="1"/>
  <c r="M36" i="58" s="1"/>
  <c r="K36" i="58" s="1"/>
  <c r="J36" i="58" a="1"/>
  <c r="J36" i="58" s="1"/>
  <c r="M35" i="58" a="1"/>
  <c r="M35" i="58" s="1"/>
  <c r="I35" i="58" s="1" a="1"/>
  <c r="I35" i="58" s="1"/>
  <c r="J35" i="58" a="1"/>
  <c r="J35" i="58" s="1"/>
  <c r="M34" i="58" a="1"/>
  <c r="M34" i="58" s="1"/>
  <c r="K34" i="58" s="1"/>
  <c r="J34" i="58" a="1"/>
  <c r="J34" i="58" s="1"/>
  <c r="M33" i="58" a="1"/>
  <c r="M33" i="58" s="1"/>
  <c r="K33" i="58" s="1"/>
  <c r="J33" i="58" a="1"/>
  <c r="J33" i="58" s="1"/>
  <c r="M31" i="58" a="1"/>
  <c r="M31" i="58" s="1"/>
  <c r="M30" i="58" a="1"/>
  <c r="M30" i="58" s="1"/>
  <c r="M29" i="58" a="1"/>
  <c r="M29" i="58" s="1"/>
  <c r="M28" i="58" a="1"/>
  <c r="M28" i="58" s="1"/>
  <c r="M27" i="58" a="1"/>
  <c r="M27" i="58" s="1"/>
  <c r="M26" i="58" a="1"/>
  <c r="M26" i="58" s="1"/>
  <c r="M25" i="58" a="1"/>
  <c r="M25" i="58" s="1"/>
  <c r="K25" i="58" s="1"/>
  <c r="M24" i="58" a="1"/>
  <c r="M24" i="58" s="1"/>
  <c r="M23" i="58" a="1"/>
  <c r="M23" i="58" s="1"/>
  <c r="N23" i="58" s="1" a="1"/>
  <c r="N23" i="58" s="1"/>
  <c r="M22" i="58" a="1"/>
  <c r="M22" i="58" s="1"/>
  <c r="M21" i="58" a="1"/>
  <c r="M21" i="58" s="1"/>
  <c r="M20" i="58" a="1"/>
  <c r="M20" i="58" s="1"/>
  <c r="M19" i="58" a="1"/>
  <c r="M19" i="58" s="1"/>
  <c r="N19" i="58" s="1" a="1"/>
  <c r="N19" i="58" s="1"/>
  <c r="M18" i="58" a="1"/>
  <c r="M18" i="58" s="1"/>
  <c r="M17" i="58" a="1"/>
  <c r="M17" i="58" s="1"/>
  <c r="M16" i="58" a="1"/>
  <c r="M16" i="58" s="1"/>
  <c r="M15" i="58" a="1"/>
  <c r="M15" i="58" s="1"/>
  <c r="M14" i="58" a="1"/>
  <c r="M14" i="58" s="1"/>
  <c r="M13" i="58" a="1"/>
  <c r="M13" i="58" s="1"/>
  <c r="N13" i="58" s="1" a="1"/>
  <c r="N13" i="58" s="1"/>
  <c r="M12" i="58" a="1"/>
  <c r="M12" i="58" s="1"/>
  <c r="M11" i="58" a="1"/>
  <c r="M11" i="58" s="1"/>
  <c r="M10" i="58" a="1"/>
  <c r="M10" i="58" s="1"/>
  <c r="M9" i="58" a="1"/>
  <c r="M9" i="58" s="1"/>
  <c r="K9" i="58" s="1"/>
  <c r="M8" i="58" a="1"/>
  <c r="M8" i="58" s="1"/>
  <c r="M7" i="58" a="1"/>
  <c r="M7" i="58" s="1"/>
  <c r="N7" i="58" s="1" a="1"/>
  <c r="N7" i="58" s="1"/>
  <c r="M6" i="58" a="1"/>
  <c r="M6" i="58" s="1"/>
  <c r="M5" i="58" a="1"/>
  <c r="M5" i="58" s="1"/>
  <c r="M4" i="58" a="1"/>
  <c r="M4" i="58" s="1"/>
  <c r="M3" i="58" a="1"/>
  <c r="M3" i="58" s="1"/>
  <c r="L12" i="50" l="1"/>
  <c r="K12" i="50"/>
  <c r="H2" i="50"/>
  <c r="G2" i="50"/>
  <c r="F2" i="50"/>
  <c r="E2" i="50"/>
  <c r="D2" i="50"/>
  <c r="B2" i="50"/>
  <c r="C2" i="50" s="1"/>
  <c r="A2" i="50"/>
  <c r="N2" i="50"/>
  <c r="B42" i="58"/>
  <c r="A42" i="58"/>
  <c r="D42" i="58"/>
  <c r="C42" i="58"/>
  <c r="E42" i="58"/>
  <c r="F42" i="58"/>
  <c r="G42" i="58"/>
  <c r="H42" i="58"/>
  <c r="A35" i="58"/>
  <c r="B35" i="58"/>
  <c r="C35" i="58"/>
  <c r="D35" i="58"/>
  <c r="E35" i="58"/>
  <c r="F35" i="58"/>
  <c r="G35" i="58"/>
  <c r="H35" i="58"/>
  <c r="A43" i="58"/>
  <c r="B43" i="58"/>
  <c r="C43" i="58"/>
  <c r="D43" i="58"/>
  <c r="E43" i="58"/>
  <c r="F43" i="58"/>
  <c r="G43" i="58"/>
  <c r="H43" i="58"/>
  <c r="C44" i="58"/>
  <c r="A44" i="58"/>
  <c r="D44" i="58"/>
  <c r="B44" i="58"/>
  <c r="E44" i="58"/>
  <c r="F44" i="58"/>
  <c r="G44" i="58"/>
  <c r="H44" i="58"/>
  <c r="A45" i="58"/>
  <c r="B45" i="58"/>
  <c r="C45" i="58"/>
  <c r="D45" i="58"/>
  <c r="E45" i="58"/>
  <c r="F45" i="58"/>
  <c r="G45" i="58"/>
  <c r="H45" i="58"/>
  <c r="A39" i="58"/>
  <c r="B39" i="58"/>
  <c r="C39" i="58"/>
  <c r="D39" i="58"/>
  <c r="E39" i="58"/>
  <c r="F39" i="58"/>
  <c r="G39" i="58"/>
  <c r="H39" i="58"/>
  <c r="A47" i="58"/>
  <c r="B47" i="58"/>
  <c r="C47" i="58"/>
  <c r="D47" i="58"/>
  <c r="E47" i="58"/>
  <c r="F47" i="58"/>
  <c r="G47" i="58"/>
  <c r="H47" i="58"/>
  <c r="C40" i="58"/>
  <c r="B40" i="58"/>
  <c r="A40" i="58"/>
  <c r="D40" i="58"/>
  <c r="E40" i="58"/>
  <c r="F40" i="58"/>
  <c r="G40" i="58"/>
  <c r="H40" i="58"/>
  <c r="N2" i="58" a="1"/>
  <c r="N2" i="58" s="1"/>
  <c r="I2" i="58" a="1"/>
  <c r="I2" i="58" s="1"/>
  <c r="K32" i="58"/>
  <c r="K47" i="58"/>
  <c r="K45" i="58"/>
  <c r="K44" i="58"/>
  <c r="K43" i="58"/>
  <c r="K42" i="58"/>
  <c r="K40" i="58"/>
  <c r="K39" i="58"/>
  <c r="K35" i="58"/>
  <c r="L32" i="58"/>
  <c r="I32" i="58" a="1"/>
  <c r="I32" i="58" s="1"/>
  <c r="K2" i="58"/>
  <c r="N21" i="58" a="1"/>
  <c r="N21" i="58" s="1"/>
  <c r="I21" i="58" a="1"/>
  <c r="I21" i="58" s="1"/>
  <c r="N11" i="58" a="1"/>
  <c r="N11" i="58" s="1"/>
  <c r="K11" i="58"/>
  <c r="I11" i="58" a="1"/>
  <c r="I11" i="58" s="1"/>
  <c r="N17" i="58" a="1"/>
  <c r="N17" i="58" s="1"/>
  <c r="I17" i="58" a="1"/>
  <c r="I17" i="58" s="1"/>
  <c r="N3" i="58" a="1"/>
  <c r="N3" i="58" s="1"/>
  <c r="K3" i="58"/>
  <c r="I3" i="58" a="1"/>
  <c r="I3" i="58" s="1"/>
  <c r="I19" i="58" a="1"/>
  <c r="I19" i="58" s="1"/>
  <c r="K19" i="58"/>
  <c r="N20" i="58" a="1"/>
  <c r="N20" i="58" s="1"/>
  <c r="K20" i="58"/>
  <c r="I20" i="58" a="1"/>
  <c r="I20" i="58" s="1"/>
  <c r="N4" i="58" a="1"/>
  <c r="N4" i="58" s="1"/>
  <c r="K4" i="58"/>
  <c r="I4" i="58" a="1"/>
  <c r="I4" i="58" s="1"/>
  <c r="N14" i="58" a="1"/>
  <c r="N14" i="58" s="1"/>
  <c r="K14" i="58"/>
  <c r="I14" i="58" a="1"/>
  <c r="I14" i="58" s="1"/>
  <c r="I15" i="58" a="1"/>
  <c r="I15" i="58" s="1"/>
  <c r="K15" i="58"/>
  <c r="N15" i="58" a="1"/>
  <c r="N15" i="58" s="1"/>
  <c r="K6" i="58"/>
  <c r="I6" i="58" a="1"/>
  <c r="I6" i="58" s="1"/>
  <c r="N6" i="58" a="1"/>
  <c r="N6" i="58" s="1"/>
  <c r="N16" i="58" a="1"/>
  <c r="N16" i="58" s="1"/>
  <c r="K16" i="58"/>
  <c r="I16" i="58" a="1"/>
  <c r="I16" i="58" s="1"/>
  <c r="N24" i="58" a="1"/>
  <c r="N24" i="58" s="1"/>
  <c r="K24" i="58"/>
  <c r="I24" i="58" a="1"/>
  <c r="I24" i="58" s="1"/>
  <c r="K22" i="58"/>
  <c r="I22" i="58" a="1"/>
  <c r="I22" i="58" s="1"/>
  <c r="N22" i="58" a="1"/>
  <c r="N22" i="58" s="1"/>
  <c r="L36" i="58"/>
  <c r="I36" i="58" a="1"/>
  <c r="I36" i="58" s="1"/>
  <c r="N8" i="58" a="1"/>
  <c r="N8" i="58" s="1"/>
  <c r="K8" i="58"/>
  <c r="I8" i="58" a="1"/>
  <c r="I8" i="58" s="1"/>
  <c r="I41" i="58" a="1"/>
  <c r="I41" i="58" s="1"/>
  <c r="L41" i="58"/>
  <c r="K12" i="58"/>
  <c r="I12" i="58" a="1"/>
  <c r="I12" i="58" s="1"/>
  <c r="N12" i="58" a="1"/>
  <c r="N12" i="58" s="1"/>
  <c r="I33" i="58" a="1"/>
  <c r="I33" i="58" s="1"/>
  <c r="L33" i="58"/>
  <c r="N26" i="58" a="1"/>
  <c r="N26" i="58" s="1"/>
  <c r="K26" i="58"/>
  <c r="I26" i="58" a="1"/>
  <c r="I26" i="58" s="1"/>
  <c r="I18" i="58" a="1"/>
  <c r="I18" i="58" s="1"/>
  <c r="N18" i="58" a="1"/>
  <c r="N18" i="58" s="1"/>
  <c r="K18" i="58"/>
  <c r="N27" i="58" a="1"/>
  <c r="N27" i="58" s="1"/>
  <c r="K27" i="58"/>
  <c r="I27" i="58" a="1"/>
  <c r="I27" i="58" s="1"/>
  <c r="I37" i="58" a="1"/>
  <c r="I37" i="58" s="1"/>
  <c r="K28" i="58"/>
  <c r="I28" i="58" a="1"/>
  <c r="I28" i="58" s="1"/>
  <c r="N28" i="58" a="1"/>
  <c r="N28" i="58" s="1"/>
  <c r="N10" i="58" a="1"/>
  <c r="N10" i="58" s="1"/>
  <c r="K10" i="58"/>
  <c r="I10" i="58" a="1"/>
  <c r="I10" i="58" s="1"/>
  <c r="N29" i="58" a="1"/>
  <c r="N29" i="58" s="1"/>
  <c r="K29" i="58"/>
  <c r="I29" i="58" a="1"/>
  <c r="I29" i="58" s="1"/>
  <c r="I38" i="58" a="1"/>
  <c r="I38" i="58" s="1"/>
  <c r="I46" i="58" a="1"/>
  <c r="I46" i="58" s="1"/>
  <c r="L46" i="58"/>
  <c r="I30" i="58" a="1"/>
  <c r="I30" i="58" s="1"/>
  <c r="N30" i="58" a="1"/>
  <c r="N30" i="58" s="1"/>
  <c r="K30" i="58"/>
  <c r="I34" i="58" a="1"/>
  <c r="I34" i="58" s="1"/>
  <c r="I5" i="58" a="1"/>
  <c r="I5" i="58" s="1"/>
  <c r="K5" i="58"/>
  <c r="N5" i="58" a="1"/>
  <c r="N5" i="58" s="1"/>
  <c r="N31" i="58" a="1"/>
  <c r="N31" i="58" s="1"/>
  <c r="K31" i="58"/>
  <c r="I31" i="58" a="1"/>
  <c r="I31" i="58" s="1"/>
  <c r="N9" i="58" a="1"/>
  <c r="N9" i="58" s="1"/>
  <c r="N25" i="58" a="1"/>
  <c r="N25" i="58" s="1"/>
  <c r="K21" i="58"/>
  <c r="K17" i="58"/>
  <c r="I23" i="58" a="1"/>
  <c r="I23" i="58" s="1"/>
  <c r="I7" i="58" a="1"/>
  <c r="I7" i="58" s="1"/>
  <c r="I13" i="58" a="1"/>
  <c r="I13" i="58" s="1"/>
  <c r="K23" i="58"/>
  <c r="K7" i="58"/>
  <c r="K13" i="58"/>
  <c r="I9" i="58" a="1"/>
  <c r="I9" i="58" s="1"/>
  <c r="I25" i="58" a="1"/>
  <c r="I25" i="58" s="1"/>
  <c r="L35" i="58"/>
  <c r="L39" i="58"/>
  <c r="L45" i="58"/>
  <c r="L40" i="58"/>
  <c r="L42" i="58"/>
  <c r="L43" i="58"/>
  <c r="L44" i="58"/>
  <c r="L47" i="58"/>
  <c r="L34" i="58"/>
  <c r="L38" i="58"/>
  <c r="L37" i="58"/>
  <c r="B32" i="58" l="1"/>
  <c r="C32" i="58"/>
  <c r="D32" i="58"/>
  <c r="E32" i="58"/>
  <c r="F32" i="58"/>
  <c r="G32" i="58"/>
  <c r="H32" i="58"/>
  <c r="A32" i="58"/>
  <c r="G12" i="50"/>
  <c r="H12" i="50"/>
  <c r="F12" i="50"/>
  <c r="A12" i="50"/>
  <c r="E12" i="50"/>
  <c r="D12" i="50"/>
  <c r="C12" i="50"/>
  <c r="B12" i="50"/>
  <c r="G3" i="58"/>
  <c r="H3" i="58"/>
  <c r="A3" i="58"/>
  <c r="B3" i="58"/>
  <c r="C3" i="58"/>
  <c r="D3" i="58"/>
  <c r="F3" i="58"/>
  <c r="E3" i="58"/>
  <c r="G33" i="58"/>
  <c r="H33" i="58"/>
  <c r="A33" i="58"/>
  <c r="B33" i="58"/>
  <c r="F33" i="58"/>
  <c r="C33" i="58"/>
  <c r="D33" i="58"/>
  <c r="E33" i="58"/>
  <c r="A31" i="58"/>
  <c r="B31" i="58"/>
  <c r="C31" i="58"/>
  <c r="D31" i="58"/>
  <c r="E31" i="58"/>
  <c r="F31" i="58"/>
  <c r="G31" i="58"/>
  <c r="H31" i="58"/>
  <c r="B20" i="58"/>
  <c r="A20" i="58"/>
  <c r="D20" i="58"/>
  <c r="E20" i="58"/>
  <c r="F20" i="58"/>
  <c r="G20" i="58"/>
  <c r="C20" i="58"/>
  <c r="H20" i="58"/>
  <c r="C24" i="58"/>
  <c r="A24" i="58"/>
  <c r="D24" i="58"/>
  <c r="E24" i="58"/>
  <c r="B24" i="58"/>
  <c r="F24" i="58"/>
  <c r="G24" i="58"/>
  <c r="H24" i="58"/>
  <c r="C16" i="58"/>
  <c r="A16" i="58"/>
  <c r="D16" i="58"/>
  <c r="B16" i="58"/>
  <c r="E16" i="58"/>
  <c r="F16" i="58"/>
  <c r="G16" i="58"/>
  <c r="H16" i="58"/>
  <c r="B12" i="58"/>
  <c r="C12" i="58"/>
  <c r="A12" i="58"/>
  <c r="D12" i="58"/>
  <c r="E12" i="58"/>
  <c r="F12" i="58"/>
  <c r="G12" i="58"/>
  <c r="H12" i="58"/>
  <c r="A19" i="58"/>
  <c r="B19" i="58"/>
  <c r="C19" i="58"/>
  <c r="D19" i="58"/>
  <c r="E19" i="58"/>
  <c r="F19" i="58"/>
  <c r="G19" i="58"/>
  <c r="H19" i="58"/>
  <c r="A34" i="58"/>
  <c r="D34" i="58"/>
  <c r="E34" i="58"/>
  <c r="C34" i="58"/>
  <c r="F34" i="58"/>
  <c r="B34" i="58"/>
  <c r="G34" i="58"/>
  <c r="H34" i="58"/>
  <c r="A37" i="58"/>
  <c r="B37" i="58"/>
  <c r="C37" i="58"/>
  <c r="D37" i="58"/>
  <c r="E37" i="58"/>
  <c r="F37" i="58"/>
  <c r="G37" i="58"/>
  <c r="H37" i="58"/>
  <c r="A41" i="58"/>
  <c r="B41" i="58"/>
  <c r="C41" i="58"/>
  <c r="D41" i="58"/>
  <c r="E41" i="58"/>
  <c r="F41" i="58"/>
  <c r="G41" i="58"/>
  <c r="H41" i="58"/>
  <c r="B6" i="58"/>
  <c r="A6" i="58"/>
  <c r="D6" i="58"/>
  <c r="E6" i="58"/>
  <c r="C6" i="58"/>
  <c r="F6" i="58"/>
  <c r="G6" i="58"/>
  <c r="H6" i="58"/>
  <c r="C10" i="58"/>
  <c r="B10" i="58"/>
  <c r="A10" i="58"/>
  <c r="D10" i="58"/>
  <c r="E10" i="58"/>
  <c r="F10" i="58"/>
  <c r="G10" i="58"/>
  <c r="H10" i="58"/>
  <c r="B28" i="58"/>
  <c r="A28" i="58"/>
  <c r="C28" i="58"/>
  <c r="D28" i="58"/>
  <c r="E28" i="58"/>
  <c r="F28" i="58"/>
  <c r="G28" i="58"/>
  <c r="H28" i="58"/>
  <c r="A27" i="58"/>
  <c r="B27" i="58"/>
  <c r="C27" i="58"/>
  <c r="D27" i="58"/>
  <c r="E27" i="58"/>
  <c r="F27" i="58"/>
  <c r="G27" i="58"/>
  <c r="H27" i="58"/>
  <c r="A8" i="58"/>
  <c r="B8" i="58"/>
  <c r="D8" i="58"/>
  <c r="E8" i="58"/>
  <c r="F8" i="58"/>
  <c r="G8" i="58"/>
  <c r="H8" i="58"/>
  <c r="C8" i="58"/>
  <c r="A25" i="58"/>
  <c r="B25" i="58"/>
  <c r="C25" i="58"/>
  <c r="D25" i="58"/>
  <c r="E25" i="58"/>
  <c r="F25" i="58"/>
  <c r="G25" i="58"/>
  <c r="H25" i="58"/>
  <c r="A17" i="58"/>
  <c r="B17" i="58"/>
  <c r="C17" i="58"/>
  <c r="D17" i="58"/>
  <c r="E17" i="58"/>
  <c r="F17" i="58"/>
  <c r="G17" i="58"/>
  <c r="H17" i="58"/>
  <c r="A5" i="58"/>
  <c r="B5" i="58"/>
  <c r="C5" i="58"/>
  <c r="D5" i="58"/>
  <c r="E5" i="58"/>
  <c r="F5" i="58"/>
  <c r="G5" i="58"/>
  <c r="H5" i="58"/>
  <c r="A7" i="58"/>
  <c r="B7" i="58"/>
  <c r="C7" i="58"/>
  <c r="D7" i="58"/>
  <c r="E7" i="58"/>
  <c r="F7" i="58"/>
  <c r="G7" i="58"/>
  <c r="H7" i="58"/>
  <c r="C36" i="58"/>
  <c r="A36" i="58"/>
  <c r="D36" i="58"/>
  <c r="E36" i="58"/>
  <c r="B36" i="58"/>
  <c r="F36" i="58"/>
  <c r="G36" i="58"/>
  <c r="H36" i="58"/>
  <c r="A15" i="58"/>
  <c r="B15" i="58"/>
  <c r="C15" i="58"/>
  <c r="D15" i="58"/>
  <c r="E15" i="58"/>
  <c r="F15" i="58"/>
  <c r="G15" i="58"/>
  <c r="H15" i="58"/>
  <c r="A21" i="58"/>
  <c r="B21" i="58"/>
  <c r="C21" i="58"/>
  <c r="D21" i="58"/>
  <c r="E21" i="58"/>
  <c r="F21" i="58"/>
  <c r="G21" i="58"/>
  <c r="H21" i="58"/>
  <c r="A9" i="58"/>
  <c r="B9" i="58"/>
  <c r="C9" i="58"/>
  <c r="D9" i="58"/>
  <c r="E9" i="58"/>
  <c r="F9" i="58"/>
  <c r="G9" i="58"/>
  <c r="H9" i="58"/>
  <c r="A23" i="58"/>
  <c r="B23" i="58"/>
  <c r="C23" i="58"/>
  <c r="D23" i="58"/>
  <c r="E23" i="58"/>
  <c r="F23" i="58"/>
  <c r="G23" i="58"/>
  <c r="H23" i="58"/>
  <c r="C46" i="58"/>
  <c r="A46" i="58"/>
  <c r="D46" i="58"/>
  <c r="E46" i="58"/>
  <c r="F46" i="58"/>
  <c r="B46" i="58"/>
  <c r="G46" i="58"/>
  <c r="H46" i="58"/>
  <c r="C14" i="58"/>
  <c r="A14" i="58"/>
  <c r="D14" i="58"/>
  <c r="E14" i="58"/>
  <c r="F14" i="58"/>
  <c r="G14" i="58"/>
  <c r="B14" i="58"/>
  <c r="H14" i="58"/>
  <c r="A11" i="58"/>
  <c r="B11" i="58"/>
  <c r="C11" i="58"/>
  <c r="D11" i="58"/>
  <c r="E11" i="58"/>
  <c r="F11" i="58"/>
  <c r="G11" i="58"/>
  <c r="H11" i="58"/>
  <c r="B4" i="58"/>
  <c r="A4" i="58"/>
  <c r="D4" i="58"/>
  <c r="E4" i="58"/>
  <c r="F4" i="58"/>
  <c r="C4" i="58"/>
  <c r="G4" i="58"/>
  <c r="H4" i="58"/>
  <c r="A13" i="58"/>
  <c r="B13" i="58"/>
  <c r="C13" i="58"/>
  <c r="D13" i="58"/>
  <c r="E13" i="58"/>
  <c r="F13" i="58"/>
  <c r="G13" i="58"/>
  <c r="H13" i="58"/>
  <c r="B38" i="58"/>
  <c r="A38" i="58"/>
  <c r="D38" i="58"/>
  <c r="E38" i="58"/>
  <c r="F38" i="58"/>
  <c r="G38" i="58"/>
  <c r="H38" i="58"/>
  <c r="C38" i="58"/>
  <c r="C18" i="58"/>
  <c r="B18" i="58"/>
  <c r="A18" i="58"/>
  <c r="D18" i="58"/>
  <c r="E18" i="58"/>
  <c r="F18" i="58"/>
  <c r="G18" i="58"/>
  <c r="H18" i="58"/>
  <c r="C30" i="58"/>
  <c r="A30" i="58"/>
  <c r="D30" i="58"/>
  <c r="E30" i="58"/>
  <c r="F30" i="58"/>
  <c r="G30" i="58"/>
  <c r="H30" i="58"/>
  <c r="B30" i="58"/>
  <c r="A29" i="58"/>
  <c r="B29" i="58"/>
  <c r="C29" i="58"/>
  <c r="D29" i="58"/>
  <c r="E29" i="58"/>
  <c r="F29" i="58"/>
  <c r="G29" i="58"/>
  <c r="H29" i="58"/>
  <c r="C26" i="58"/>
  <c r="A26" i="58"/>
  <c r="D26" i="58"/>
  <c r="E26" i="58"/>
  <c r="F26" i="58"/>
  <c r="B26" i="58"/>
  <c r="G26" i="58"/>
  <c r="H26" i="58"/>
  <c r="B22" i="58"/>
  <c r="A22" i="58"/>
  <c r="D22" i="58"/>
  <c r="C22" i="58"/>
  <c r="E22" i="58"/>
  <c r="F22" i="58"/>
  <c r="G22" i="58"/>
  <c r="H22" i="58"/>
  <c r="D2" i="58"/>
  <c r="B2" i="58"/>
  <c r="C2" i="58" s="1"/>
  <c r="A2" i="58"/>
  <c r="D22" i="54"/>
  <c r="D30" i="54"/>
  <c r="C33" i="54"/>
  <c r="M44" i="54"/>
  <c r="K44" i="54" s="1"/>
  <c r="J44" i="54"/>
  <c r="I44" i="54"/>
  <c r="N44" i="54" s="1"/>
  <c r="M43" i="54"/>
  <c r="G43" i="54" s="1"/>
  <c r="J43" i="54"/>
  <c r="I43" i="54"/>
  <c r="N43" i="54" s="1"/>
  <c r="M42" i="54"/>
  <c r="K42" i="54" s="1"/>
  <c r="J42" i="54"/>
  <c r="I42" i="54"/>
  <c r="N42" i="54" s="1"/>
  <c r="M41" i="54"/>
  <c r="G41" i="54" s="1"/>
  <c r="J41" i="54"/>
  <c r="I41" i="54"/>
  <c r="N41" i="54" s="1"/>
  <c r="M40" i="54"/>
  <c r="K40" i="54" s="1"/>
  <c r="J40" i="54"/>
  <c r="I40" i="54"/>
  <c r="N40" i="54" s="1"/>
  <c r="M39" i="54"/>
  <c r="G39" i="54" s="1"/>
  <c r="J39" i="54"/>
  <c r="I39" i="54"/>
  <c r="N39" i="54" s="1"/>
  <c r="H39" i="54"/>
  <c r="M38" i="54"/>
  <c r="K38" i="54" s="1"/>
  <c r="J38" i="54"/>
  <c r="I38" i="54"/>
  <c r="N38" i="54" s="1"/>
  <c r="B38" i="54"/>
  <c r="M37" i="54"/>
  <c r="G37" i="54" s="1"/>
  <c r="J37" i="54"/>
  <c r="I37" i="54"/>
  <c r="N37" i="54" s="1"/>
  <c r="M36" i="54"/>
  <c r="K36" i="54" s="1"/>
  <c r="J36" i="54"/>
  <c r="I36" i="54"/>
  <c r="N36" i="54" s="1"/>
  <c r="M35" i="54"/>
  <c r="G35" i="54" s="1"/>
  <c r="J35" i="54"/>
  <c r="I35" i="54"/>
  <c r="N35" i="54" s="1"/>
  <c r="M34" i="54"/>
  <c r="K34" i="54" s="1"/>
  <c r="L34" i="54"/>
  <c r="J34" i="54"/>
  <c r="I34" i="54"/>
  <c r="N34" i="54" s="1"/>
  <c r="M33" i="54"/>
  <c r="G33" i="54" s="1"/>
  <c r="J33" i="54"/>
  <c r="I33" i="54"/>
  <c r="N33" i="54" s="1"/>
  <c r="H33" i="54"/>
  <c r="E33" i="54"/>
  <c r="M32" i="54"/>
  <c r="K32" i="54" s="1"/>
  <c r="J32" i="54"/>
  <c r="I32" i="54"/>
  <c r="N32" i="54" s="1"/>
  <c r="M31" i="54"/>
  <c r="G31" i="54" s="1"/>
  <c r="J31" i="54"/>
  <c r="I31" i="54"/>
  <c r="N31" i="54" s="1"/>
  <c r="H31" i="54"/>
  <c r="M30" i="54"/>
  <c r="K30" i="54" s="1"/>
  <c r="L30" i="54"/>
  <c r="J30" i="54"/>
  <c r="I30" i="54"/>
  <c r="N30" i="54" s="1"/>
  <c r="B30" i="54"/>
  <c r="M29" i="54"/>
  <c r="G29" i="54" s="1"/>
  <c r="J29" i="54"/>
  <c r="I29" i="54"/>
  <c r="N29" i="54" s="1"/>
  <c r="M28" i="54"/>
  <c r="K28" i="54" s="1"/>
  <c r="J28" i="54"/>
  <c r="I28" i="54"/>
  <c r="N28" i="54" s="1"/>
  <c r="B28" i="54"/>
  <c r="M27" i="54"/>
  <c r="G27" i="54" s="1"/>
  <c r="J27" i="54"/>
  <c r="I27" i="54"/>
  <c r="N27" i="54" s="1"/>
  <c r="M26" i="54"/>
  <c r="K26" i="54" s="1"/>
  <c r="J26" i="54"/>
  <c r="I26" i="54"/>
  <c r="N26" i="54" s="1"/>
  <c r="M25" i="54"/>
  <c r="G25" i="54" s="1"/>
  <c r="J25" i="54"/>
  <c r="I25" i="54"/>
  <c r="N25" i="54" s="1"/>
  <c r="M24" i="54"/>
  <c r="K24" i="54" s="1"/>
  <c r="J24" i="54"/>
  <c r="I24" i="54"/>
  <c r="N24" i="54" s="1"/>
  <c r="M23" i="54"/>
  <c r="G23" i="54" s="1"/>
  <c r="J23" i="54"/>
  <c r="I23" i="54"/>
  <c r="N23" i="54" s="1"/>
  <c r="H23" i="54"/>
  <c r="M22" i="54"/>
  <c r="K22" i="54" s="1"/>
  <c r="L22" i="54"/>
  <c r="J22" i="54"/>
  <c r="I22" i="54"/>
  <c r="N22" i="54" s="1"/>
  <c r="E22" i="54"/>
  <c r="M21" i="54"/>
  <c r="G21" i="54" s="1"/>
  <c r="J21" i="54"/>
  <c r="I21" i="54"/>
  <c r="N21" i="54" s="1"/>
  <c r="M20" i="54"/>
  <c r="K20" i="54" s="1"/>
  <c r="L20" i="54"/>
  <c r="J20" i="54"/>
  <c r="I20" i="54"/>
  <c r="N20" i="54" s="1"/>
  <c r="M19" i="54"/>
  <c r="G19" i="54" s="1"/>
  <c r="J19" i="54"/>
  <c r="I19" i="54"/>
  <c r="N19" i="54" s="1"/>
  <c r="H19" i="54"/>
  <c r="M18" i="54"/>
  <c r="K18" i="54" s="1"/>
  <c r="M17" i="54"/>
  <c r="M16" i="54"/>
  <c r="K16" i="54" s="1"/>
  <c r="M15" i="54"/>
  <c r="M14" i="54"/>
  <c r="K14" i="54" s="1"/>
  <c r="M13" i="54"/>
  <c r="M12" i="54"/>
  <c r="K12" i="54" s="1"/>
  <c r="M11" i="54"/>
  <c r="M10" i="54"/>
  <c r="K10" i="54" s="1"/>
  <c r="M9" i="54"/>
  <c r="B9" i="54" s="1"/>
  <c r="M8" i="54"/>
  <c r="M7" i="54"/>
  <c r="M6" i="54"/>
  <c r="L6" i="54" s="1"/>
  <c r="M5" i="54"/>
  <c r="M4" i="54"/>
  <c r="K4" i="54" s="1"/>
  <c r="M3" i="54"/>
  <c r="L3" i="54" s="1"/>
  <c r="M2" i="54"/>
  <c r="L9" i="55"/>
  <c r="K9" i="55"/>
  <c r="J9" i="55"/>
  <c r="I9" i="55"/>
  <c r="L8" i="55"/>
  <c r="K8" i="55"/>
  <c r="J8" i="55"/>
  <c r="I8" i="55"/>
  <c r="L6" i="55"/>
  <c r="K6" i="55"/>
  <c r="J6" i="55"/>
  <c r="I6" i="55"/>
  <c r="L5" i="55"/>
  <c r="K5" i="55"/>
  <c r="J5" i="55"/>
  <c r="I5" i="55"/>
  <c r="L4" i="55"/>
  <c r="K4" i="55"/>
  <c r="J4" i="55"/>
  <c r="I4" i="55"/>
  <c r="L3" i="55"/>
  <c r="K3" i="55"/>
  <c r="J3" i="55"/>
  <c r="I3" i="55"/>
  <c r="L2" i="55"/>
  <c r="K2" i="55"/>
  <c r="J2" i="55"/>
  <c r="I2" i="55"/>
  <c r="M2" i="52" a="1"/>
  <c r="M2" i="52" s="1"/>
  <c r="L2" i="52" a="1"/>
  <c r="L2" i="52" s="1"/>
  <c r="K2" i="52" a="1"/>
  <c r="K2" i="52" s="1"/>
  <c r="J2" i="52" a="1"/>
  <c r="O86" i="51"/>
  <c r="P86" i="51" s="1"/>
  <c r="O85" i="51"/>
  <c r="P85" i="51" s="1"/>
  <c r="O84" i="51"/>
  <c r="P84" i="51" s="1"/>
  <c r="P73" i="51"/>
  <c r="L70" i="51" a="1"/>
  <c r="L70" i="51" s="1"/>
  <c r="K70" i="51" a="1"/>
  <c r="K70" i="51" s="1"/>
  <c r="J70" i="51" a="1"/>
  <c r="O69" i="51"/>
  <c r="P69" i="51" s="1"/>
  <c r="O68" i="51"/>
  <c r="P68" i="51" s="1"/>
  <c r="O67" i="51"/>
  <c r="P67" i="51" s="1"/>
  <c r="L53" i="51" a="1"/>
  <c r="L53" i="51" s="1"/>
  <c r="K53" i="51" a="1"/>
  <c r="K53" i="51" s="1"/>
  <c r="J53" i="51" a="1"/>
  <c r="O52" i="51"/>
  <c r="P52" i="51" s="1"/>
  <c r="O51" i="51"/>
  <c r="P51" i="51" s="1"/>
  <c r="O50" i="51"/>
  <c r="P50" i="51" s="1"/>
  <c r="L36" i="51" a="1"/>
  <c r="L36" i="51" s="1"/>
  <c r="K36" i="51" a="1"/>
  <c r="K36" i="51" s="1"/>
  <c r="J36" i="51" a="1"/>
  <c r="O35" i="51"/>
  <c r="P35" i="51" s="1"/>
  <c r="O34" i="51"/>
  <c r="P34" i="51" s="1"/>
  <c r="O33" i="51"/>
  <c r="P33" i="51" s="1"/>
  <c r="L19" i="51" a="1"/>
  <c r="L19" i="51" s="1"/>
  <c r="K19" i="51" a="1"/>
  <c r="K19" i="51" s="1"/>
  <c r="J19" i="51" a="1"/>
  <c r="O18" i="51"/>
  <c r="P18" i="51" s="1"/>
  <c r="O17" i="51"/>
  <c r="P17" i="51" s="1"/>
  <c r="O16" i="51"/>
  <c r="P16" i="51" s="1"/>
  <c r="L2" i="51" a="1"/>
  <c r="L2" i="51" s="1"/>
  <c r="K2" i="51" a="1"/>
  <c r="K2" i="51" s="1"/>
  <c r="J2" i="51" a="1"/>
  <c r="R601" i="48"/>
  <c r="R600" i="48"/>
  <c r="R599" i="48" a="1"/>
  <c r="R599" i="48" s="1"/>
  <c r="R598" i="48" a="1"/>
  <c r="R598" i="48" s="1"/>
  <c r="R597" i="48" a="1"/>
  <c r="R597" i="48" s="1"/>
  <c r="R596" i="48" a="1"/>
  <c r="R596" i="48" s="1"/>
  <c r="R595" i="48" a="1"/>
  <c r="R595" i="48" s="1"/>
  <c r="R594" i="48" a="1"/>
  <c r="R594" i="48" s="1"/>
  <c r="R593" i="48" a="1"/>
  <c r="R593" i="48" s="1"/>
  <c r="R592" i="48" a="1"/>
  <c r="R592" i="48" s="1"/>
  <c r="R591" i="48" a="1"/>
  <c r="R591" i="48" s="1"/>
  <c r="R590" i="48" a="1"/>
  <c r="R590" i="48" s="1"/>
  <c r="R589" i="48" a="1"/>
  <c r="R589" i="48" s="1"/>
  <c r="R588" i="48" a="1"/>
  <c r="R588" i="48" s="1"/>
  <c r="R587" i="48" a="1"/>
  <c r="R587" i="48" s="1"/>
  <c r="R586" i="48" a="1"/>
  <c r="R586" i="48" s="1"/>
  <c r="R585" i="48" a="1"/>
  <c r="R585" i="48" s="1"/>
  <c r="R584" i="48" a="1"/>
  <c r="R584" i="48" s="1"/>
  <c r="R583" i="48" a="1"/>
  <c r="R583" i="48" s="1"/>
  <c r="R582" i="48" a="1"/>
  <c r="R582" i="48" s="1"/>
  <c r="R581" i="48" a="1"/>
  <c r="R581" i="48" s="1"/>
  <c r="R580" i="48" a="1"/>
  <c r="R580" i="48" s="1"/>
  <c r="R579" i="48" a="1"/>
  <c r="R579" i="48" s="1"/>
  <c r="R578" i="48" a="1"/>
  <c r="R578" i="48" s="1"/>
  <c r="R577" i="48" a="1"/>
  <c r="R577" i="48" s="1"/>
  <c r="R576" i="48" a="1"/>
  <c r="R576" i="48" s="1"/>
  <c r="R575" i="48" a="1"/>
  <c r="R575" i="48" s="1"/>
  <c r="R574" i="48" a="1"/>
  <c r="R574" i="48" s="1"/>
  <c r="R573" i="48" a="1"/>
  <c r="R573" i="48" s="1"/>
  <c r="R572" i="48" a="1"/>
  <c r="R572" i="48" s="1"/>
  <c r="R571" i="48" a="1"/>
  <c r="R571" i="48" s="1"/>
  <c r="R570" i="48" a="1"/>
  <c r="R570" i="48" s="1"/>
  <c r="R569" i="48" a="1"/>
  <c r="R569" i="48" s="1"/>
  <c r="R568" i="48" a="1"/>
  <c r="R568" i="48" s="1"/>
  <c r="R567" i="48" a="1"/>
  <c r="R567" i="48" s="1"/>
  <c r="R566" i="48" a="1"/>
  <c r="R566" i="48" s="1"/>
  <c r="R565" i="48" a="1"/>
  <c r="R565" i="48" s="1"/>
  <c r="R564" i="48" a="1"/>
  <c r="R564" i="48" s="1"/>
  <c r="R563" i="48" a="1"/>
  <c r="R563" i="48" s="1"/>
  <c r="R562" i="48" a="1"/>
  <c r="R562" i="48" s="1"/>
  <c r="R561" i="48" a="1"/>
  <c r="R561" i="48" s="1"/>
  <c r="R560" i="48" a="1"/>
  <c r="R560" i="48" s="1"/>
  <c r="R559" i="48" a="1"/>
  <c r="R559" i="48" s="1"/>
  <c r="R558" i="48" a="1"/>
  <c r="R558" i="48" s="1"/>
  <c r="R557" i="48" a="1"/>
  <c r="R557" i="48" s="1"/>
  <c r="R556" i="48" a="1"/>
  <c r="R556" i="48" s="1"/>
  <c r="R555" i="48" a="1"/>
  <c r="R555" i="48" s="1"/>
  <c r="R554" i="48" a="1"/>
  <c r="R554" i="48" s="1"/>
  <c r="R553" i="48" a="1"/>
  <c r="R553" i="48" s="1"/>
  <c r="R552" i="48" a="1"/>
  <c r="R552" i="48" s="1"/>
  <c r="R551" i="48" a="1"/>
  <c r="R551" i="48" s="1"/>
  <c r="R550" i="48" a="1"/>
  <c r="R550" i="48" s="1"/>
  <c r="R549" i="48" a="1"/>
  <c r="R549" i="48" s="1"/>
  <c r="R548" i="48" a="1"/>
  <c r="R548" i="48" s="1"/>
  <c r="R547" i="48" a="1"/>
  <c r="R547" i="48" s="1"/>
  <c r="R546" i="48" a="1"/>
  <c r="R546" i="48" s="1"/>
  <c r="R545" i="48" a="1"/>
  <c r="R545" i="48" s="1"/>
  <c r="R544" i="48" a="1"/>
  <c r="R544" i="48" s="1"/>
  <c r="R543" i="48" a="1"/>
  <c r="R543" i="48" s="1"/>
  <c r="R542" i="48" a="1"/>
  <c r="R542" i="48" s="1"/>
  <c r="O542" i="48" a="1"/>
  <c r="O542" i="48" s="1"/>
  <c r="N542" i="48" a="1"/>
  <c r="N542" i="48" s="1"/>
  <c r="M542" i="48" a="1"/>
  <c r="M542" i="48" s="1"/>
  <c r="L542" i="48" a="1"/>
  <c r="L542" i="48" s="1"/>
  <c r="K542" i="48" a="1"/>
  <c r="K542" i="48" s="1"/>
  <c r="J542" i="48" a="1"/>
  <c r="S564" i="48" s="1"/>
  <c r="R541" i="48"/>
  <c r="R540" i="48"/>
  <c r="R539" i="48" a="1"/>
  <c r="R539" i="48" s="1"/>
  <c r="R538" i="48" a="1"/>
  <c r="R538" i="48" s="1"/>
  <c r="R537" i="48" a="1"/>
  <c r="R537" i="48" s="1"/>
  <c r="R536" i="48" a="1"/>
  <c r="R536" i="48" s="1"/>
  <c r="R535" i="48" a="1"/>
  <c r="R535" i="48" s="1"/>
  <c r="R534" i="48" a="1"/>
  <c r="R534" i="48" s="1"/>
  <c r="R533" i="48" a="1"/>
  <c r="R533" i="48" s="1"/>
  <c r="R532" i="48" a="1"/>
  <c r="R532" i="48" s="1"/>
  <c r="R531" i="48" a="1"/>
  <c r="R531" i="48" s="1"/>
  <c r="R530" i="48" a="1"/>
  <c r="R530" i="48" s="1"/>
  <c r="R529" i="48" a="1"/>
  <c r="R529" i="48" s="1"/>
  <c r="R528" i="48" a="1"/>
  <c r="R528" i="48" s="1"/>
  <c r="R527" i="48" a="1"/>
  <c r="R527" i="48" s="1"/>
  <c r="R526" i="48" a="1"/>
  <c r="R526" i="48" s="1"/>
  <c r="R525" i="48" a="1"/>
  <c r="R525" i="48" s="1"/>
  <c r="R524" i="48" a="1"/>
  <c r="R524" i="48" s="1"/>
  <c r="R523" i="48" a="1"/>
  <c r="R523" i="48" s="1"/>
  <c r="R522" i="48" a="1"/>
  <c r="R522" i="48" s="1"/>
  <c r="R521" i="48" a="1"/>
  <c r="R521" i="48" s="1"/>
  <c r="R520" i="48" a="1"/>
  <c r="R520" i="48" s="1"/>
  <c r="R519" i="48" a="1"/>
  <c r="R519" i="48" s="1"/>
  <c r="R518" i="48" a="1"/>
  <c r="R518" i="48" s="1"/>
  <c r="R517" i="48" a="1"/>
  <c r="R517" i="48" s="1"/>
  <c r="R516" i="48" a="1"/>
  <c r="R516" i="48" s="1"/>
  <c r="R515" i="48" a="1"/>
  <c r="R515" i="48" s="1"/>
  <c r="R514" i="48" a="1"/>
  <c r="R514" i="48" s="1"/>
  <c r="R513" i="48" a="1"/>
  <c r="R513" i="48" s="1"/>
  <c r="R512" i="48" a="1"/>
  <c r="R512" i="48" s="1"/>
  <c r="R511" i="48" a="1"/>
  <c r="R511" i="48" s="1"/>
  <c r="R510" i="48" a="1"/>
  <c r="R510" i="48" s="1"/>
  <c r="R509" i="48" a="1"/>
  <c r="R509" i="48" s="1"/>
  <c r="R508" i="48" a="1"/>
  <c r="R508" i="48" s="1"/>
  <c r="R507" i="48" a="1"/>
  <c r="R507" i="48" s="1"/>
  <c r="R506" i="48" a="1"/>
  <c r="R506" i="48" s="1"/>
  <c r="R505" i="48" a="1"/>
  <c r="R505" i="48" s="1"/>
  <c r="R504" i="48" a="1"/>
  <c r="R504" i="48" s="1"/>
  <c r="R503" i="48" a="1"/>
  <c r="R503" i="48" s="1"/>
  <c r="R502" i="48" a="1"/>
  <c r="R502" i="48" s="1"/>
  <c r="R501" i="48" a="1"/>
  <c r="R501" i="48" s="1"/>
  <c r="R500" i="48" a="1"/>
  <c r="R500" i="48" s="1"/>
  <c r="R499" i="48" a="1"/>
  <c r="R499" i="48" s="1"/>
  <c r="R498" i="48" a="1"/>
  <c r="R498" i="48" s="1"/>
  <c r="R497" i="48" a="1"/>
  <c r="R497" i="48" s="1"/>
  <c r="R496" i="48" a="1"/>
  <c r="R496" i="48" s="1"/>
  <c r="R495" i="48" a="1"/>
  <c r="R495" i="48" s="1"/>
  <c r="R494" i="48" a="1"/>
  <c r="R494" i="48" s="1"/>
  <c r="R493" i="48" a="1"/>
  <c r="R493" i="48" s="1"/>
  <c r="R492" i="48" a="1"/>
  <c r="R492" i="48" s="1"/>
  <c r="R491" i="48" a="1"/>
  <c r="R491" i="48" s="1"/>
  <c r="R490" i="48" a="1"/>
  <c r="R490" i="48" s="1"/>
  <c r="R489" i="48" a="1"/>
  <c r="R489" i="48" s="1"/>
  <c r="R488" i="48" a="1"/>
  <c r="R488" i="48" s="1"/>
  <c r="R487" i="48" a="1"/>
  <c r="R487" i="48" s="1"/>
  <c r="R486" i="48" a="1"/>
  <c r="R486" i="48" s="1"/>
  <c r="R485" i="48" a="1"/>
  <c r="R485" i="48" s="1"/>
  <c r="R484" i="48" a="1"/>
  <c r="R484" i="48" s="1"/>
  <c r="R483" i="48" a="1"/>
  <c r="R483" i="48" s="1"/>
  <c r="R482" i="48" a="1"/>
  <c r="R482" i="48" s="1"/>
  <c r="O482" i="48" a="1"/>
  <c r="O482" i="48" s="1"/>
  <c r="N482" i="48" a="1"/>
  <c r="N482" i="48" s="1"/>
  <c r="M482" i="48" a="1"/>
  <c r="M482" i="48" s="1"/>
  <c r="L482" i="48" a="1"/>
  <c r="L482" i="48" s="1"/>
  <c r="K482" i="48" a="1"/>
  <c r="K482" i="48" s="1"/>
  <c r="J482" i="48" a="1"/>
  <c r="S532" i="48" s="1"/>
  <c r="R481" i="48"/>
  <c r="R480" i="48"/>
  <c r="R479" i="48" a="1"/>
  <c r="R479" i="48" s="1"/>
  <c r="R478" i="48" a="1"/>
  <c r="R478" i="48" s="1"/>
  <c r="R477" i="48" a="1"/>
  <c r="R477" i="48" s="1"/>
  <c r="R476" i="48" a="1"/>
  <c r="R476" i="48" s="1"/>
  <c r="R475" i="48" a="1"/>
  <c r="R475" i="48" s="1"/>
  <c r="R474" i="48" a="1"/>
  <c r="R474" i="48" s="1"/>
  <c r="R473" i="48" a="1"/>
  <c r="R473" i="48" s="1"/>
  <c r="R472" i="48" a="1"/>
  <c r="R472" i="48" s="1"/>
  <c r="R471" i="48" a="1"/>
  <c r="R471" i="48" s="1"/>
  <c r="R470" i="48" a="1"/>
  <c r="R470" i="48" s="1"/>
  <c r="R469" i="48" a="1"/>
  <c r="R469" i="48" s="1"/>
  <c r="R468" i="48" a="1"/>
  <c r="R468" i="48" s="1"/>
  <c r="R467" i="48" a="1"/>
  <c r="R467" i="48" s="1"/>
  <c r="R466" i="48" a="1"/>
  <c r="R466" i="48" s="1"/>
  <c r="R465" i="48" a="1"/>
  <c r="R465" i="48" s="1"/>
  <c r="R464" i="48" a="1"/>
  <c r="R464" i="48" s="1"/>
  <c r="R463" i="48" a="1"/>
  <c r="R463" i="48" s="1"/>
  <c r="R462" i="48" a="1"/>
  <c r="R462" i="48" s="1"/>
  <c r="R461" i="48" a="1"/>
  <c r="R461" i="48" s="1"/>
  <c r="R460" i="48" a="1"/>
  <c r="R460" i="48" s="1"/>
  <c r="R459" i="48" a="1"/>
  <c r="R459" i="48" s="1"/>
  <c r="R458" i="48" a="1"/>
  <c r="R458" i="48" s="1"/>
  <c r="R457" i="48" a="1"/>
  <c r="R457" i="48" s="1"/>
  <c r="R456" i="48" a="1"/>
  <c r="R456" i="48" s="1"/>
  <c r="R455" i="48" a="1"/>
  <c r="R455" i="48" s="1"/>
  <c r="R454" i="48" a="1"/>
  <c r="R454" i="48" s="1"/>
  <c r="R453" i="48" a="1"/>
  <c r="R453" i="48" s="1"/>
  <c r="R452" i="48" a="1"/>
  <c r="R452" i="48" s="1"/>
  <c r="R451" i="48" a="1"/>
  <c r="R451" i="48" s="1"/>
  <c r="R450" i="48" a="1"/>
  <c r="R450" i="48" s="1"/>
  <c r="R449" i="48" a="1"/>
  <c r="R449" i="48" s="1"/>
  <c r="R448" i="48" a="1"/>
  <c r="R448" i="48" s="1"/>
  <c r="R447" i="48" a="1"/>
  <c r="R447" i="48" s="1"/>
  <c r="R446" i="48" a="1"/>
  <c r="R446" i="48" s="1"/>
  <c r="R445" i="48" a="1"/>
  <c r="R445" i="48" s="1"/>
  <c r="R444" i="48" a="1"/>
  <c r="R444" i="48" s="1"/>
  <c r="R443" i="48" a="1"/>
  <c r="R443" i="48" s="1"/>
  <c r="R442" i="48" a="1"/>
  <c r="R442" i="48" s="1"/>
  <c r="R441" i="48" a="1"/>
  <c r="R441" i="48" s="1"/>
  <c r="R440" i="48" a="1"/>
  <c r="R440" i="48" s="1"/>
  <c r="R439" i="48" a="1"/>
  <c r="R439" i="48" s="1"/>
  <c r="R438" i="48" a="1"/>
  <c r="R438" i="48" s="1"/>
  <c r="R437" i="48" a="1"/>
  <c r="R437" i="48" s="1"/>
  <c r="R436" i="48" a="1"/>
  <c r="R436" i="48" s="1"/>
  <c r="R435" i="48" a="1"/>
  <c r="R435" i="48" s="1"/>
  <c r="R434" i="48" a="1"/>
  <c r="R434" i="48" s="1"/>
  <c r="R433" i="48" a="1"/>
  <c r="R433" i="48" s="1"/>
  <c r="R432" i="48" a="1"/>
  <c r="R432" i="48" s="1"/>
  <c r="R431" i="48" a="1"/>
  <c r="R431" i="48" s="1"/>
  <c r="R430" i="48" a="1"/>
  <c r="R430" i="48" s="1"/>
  <c r="R429" i="48" a="1"/>
  <c r="R429" i="48" s="1"/>
  <c r="R428" i="48" a="1"/>
  <c r="R428" i="48" s="1"/>
  <c r="R427" i="48" a="1"/>
  <c r="R427" i="48" s="1"/>
  <c r="R426" i="48" a="1"/>
  <c r="R426" i="48" s="1"/>
  <c r="R425" i="48" a="1"/>
  <c r="R425" i="48" s="1"/>
  <c r="R424" i="48" a="1"/>
  <c r="R424" i="48" s="1"/>
  <c r="R423" i="48" a="1"/>
  <c r="R423" i="48" s="1"/>
  <c r="R422" i="48" a="1"/>
  <c r="R422" i="48" s="1"/>
  <c r="O422" i="48" a="1"/>
  <c r="O422" i="48" s="1"/>
  <c r="N422" i="48" a="1"/>
  <c r="N422" i="48" s="1"/>
  <c r="M422" i="48" a="1"/>
  <c r="M422" i="48" s="1"/>
  <c r="L422" i="48" a="1"/>
  <c r="L422" i="48" s="1"/>
  <c r="K422" i="48" a="1"/>
  <c r="K422" i="48" s="1"/>
  <c r="J422" i="48" a="1"/>
  <c r="P431" i="48" s="1"/>
  <c r="R421" i="48"/>
  <c r="R420" i="48"/>
  <c r="R419" i="48" a="1"/>
  <c r="R419" i="48" s="1"/>
  <c r="R418" i="48" a="1"/>
  <c r="R418" i="48" s="1"/>
  <c r="R417" i="48" a="1"/>
  <c r="R417" i="48" s="1"/>
  <c r="R416" i="48" a="1"/>
  <c r="R416" i="48" s="1"/>
  <c r="R415" i="48" a="1"/>
  <c r="R415" i="48" s="1"/>
  <c r="R414" i="48" a="1"/>
  <c r="R414" i="48" s="1"/>
  <c r="R413" i="48" a="1"/>
  <c r="R413" i="48" s="1"/>
  <c r="R412" i="48" a="1"/>
  <c r="R412" i="48" s="1"/>
  <c r="R411" i="48" a="1"/>
  <c r="R411" i="48" s="1"/>
  <c r="R410" i="48" a="1"/>
  <c r="R410" i="48" s="1"/>
  <c r="R409" i="48" a="1"/>
  <c r="R409" i="48" s="1"/>
  <c r="R408" i="48" a="1"/>
  <c r="R408" i="48" s="1"/>
  <c r="R407" i="48" a="1"/>
  <c r="R407" i="48" s="1"/>
  <c r="R406" i="48" a="1"/>
  <c r="R406" i="48" s="1"/>
  <c r="R405" i="48" a="1"/>
  <c r="R405" i="48" s="1"/>
  <c r="R404" i="48" a="1"/>
  <c r="R404" i="48" s="1"/>
  <c r="R403" i="48" a="1"/>
  <c r="R403" i="48" s="1"/>
  <c r="R402" i="48" a="1"/>
  <c r="R402" i="48" s="1"/>
  <c r="R401" i="48" a="1"/>
  <c r="R401" i="48" s="1"/>
  <c r="R400" i="48" a="1"/>
  <c r="R400" i="48" s="1"/>
  <c r="R399" i="48" a="1"/>
  <c r="R399" i="48" s="1"/>
  <c r="R398" i="48" a="1"/>
  <c r="R398" i="48" s="1"/>
  <c r="R397" i="48" a="1"/>
  <c r="R397" i="48" s="1"/>
  <c r="R396" i="48" a="1"/>
  <c r="R396" i="48" s="1"/>
  <c r="R395" i="48" a="1"/>
  <c r="R395" i="48" s="1"/>
  <c r="R394" i="48" a="1"/>
  <c r="R394" i="48" s="1"/>
  <c r="R393" i="48" a="1"/>
  <c r="R393" i="48" s="1"/>
  <c r="R392" i="48" a="1"/>
  <c r="R392" i="48" s="1"/>
  <c r="R391" i="48" a="1"/>
  <c r="R391" i="48" s="1"/>
  <c r="R390" i="48" a="1"/>
  <c r="R390" i="48" s="1"/>
  <c r="R389" i="48" a="1"/>
  <c r="R389" i="48" s="1"/>
  <c r="R388" i="48" a="1"/>
  <c r="R388" i="48" s="1"/>
  <c r="R387" i="48" a="1"/>
  <c r="R387" i="48" s="1"/>
  <c r="R386" i="48" a="1"/>
  <c r="R386" i="48" s="1"/>
  <c r="R385" i="48" a="1"/>
  <c r="R385" i="48" s="1"/>
  <c r="R384" i="48" a="1"/>
  <c r="R384" i="48" s="1"/>
  <c r="R383" i="48" a="1"/>
  <c r="R383" i="48" s="1"/>
  <c r="R382" i="48" a="1"/>
  <c r="R382" i="48" s="1"/>
  <c r="R381" i="48" a="1"/>
  <c r="R381" i="48" s="1"/>
  <c r="R380" i="48" a="1"/>
  <c r="R380" i="48" s="1"/>
  <c r="R379" i="48" a="1"/>
  <c r="R379" i="48" s="1"/>
  <c r="R378" i="48" a="1"/>
  <c r="R378" i="48" s="1"/>
  <c r="R377" i="48" a="1"/>
  <c r="R377" i="48" s="1"/>
  <c r="R376" i="48" a="1"/>
  <c r="R376" i="48" s="1"/>
  <c r="R375" i="48" a="1"/>
  <c r="R375" i="48" s="1"/>
  <c r="R374" i="48" a="1"/>
  <c r="R374" i="48" s="1"/>
  <c r="R373" i="48" a="1"/>
  <c r="R373" i="48" s="1"/>
  <c r="R372" i="48" a="1"/>
  <c r="R372" i="48" s="1"/>
  <c r="R371" i="48" a="1"/>
  <c r="R371" i="48" s="1"/>
  <c r="R370" i="48" a="1"/>
  <c r="R370" i="48" s="1"/>
  <c r="R369" i="48" a="1"/>
  <c r="R369" i="48" s="1"/>
  <c r="R368" i="48" a="1"/>
  <c r="R368" i="48" s="1"/>
  <c r="R367" i="48" a="1"/>
  <c r="R367" i="48" s="1"/>
  <c r="R366" i="48" a="1"/>
  <c r="R366" i="48" s="1"/>
  <c r="R365" i="48" a="1"/>
  <c r="R365" i="48" s="1"/>
  <c r="R364" i="48" a="1"/>
  <c r="R364" i="48" s="1"/>
  <c r="R363" i="48" a="1"/>
  <c r="R363" i="48" s="1"/>
  <c r="R362" i="48" a="1"/>
  <c r="R362" i="48" s="1"/>
  <c r="O362" i="48" a="1"/>
  <c r="O362" i="48" s="1"/>
  <c r="N362" i="48" a="1"/>
  <c r="N362" i="48" s="1"/>
  <c r="M362" i="48" a="1"/>
  <c r="M362" i="48" s="1"/>
  <c r="L362" i="48" a="1"/>
  <c r="L362" i="48" s="1"/>
  <c r="K362" i="48" a="1"/>
  <c r="K362" i="48" s="1"/>
  <c r="J362" i="48" a="1"/>
  <c r="I410" i="48" s="1"/>
  <c r="R361" i="48"/>
  <c r="R360" i="48"/>
  <c r="R359" i="48" a="1"/>
  <c r="R359" i="48" s="1"/>
  <c r="R358" i="48" a="1"/>
  <c r="R358" i="48" s="1"/>
  <c r="R357" i="48" a="1"/>
  <c r="R357" i="48" s="1"/>
  <c r="R356" i="48" a="1"/>
  <c r="R356" i="48" s="1"/>
  <c r="R355" i="48" a="1"/>
  <c r="R355" i="48" s="1"/>
  <c r="R354" i="48" a="1"/>
  <c r="R354" i="48" s="1"/>
  <c r="R353" i="48" a="1"/>
  <c r="R353" i="48" s="1"/>
  <c r="R352" i="48" a="1"/>
  <c r="R352" i="48" s="1"/>
  <c r="R351" i="48" a="1"/>
  <c r="R351" i="48" s="1"/>
  <c r="R350" i="48" a="1"/>
  <c r="R350" i="48" s="1"/>
  <c r="R349" i="48" a="1"/>
  <c r="R349" i="48" s="1"/>
  <c r="R348" i="48" a="1"/>
  <c r="R348" i="48" s="1"/>
  <c r="R347" i="48" a="1"/>
  <c r="R347" i="48" s="1"/>
  <c r="R346" i="48" a="1"/>
  <c r="R346" i="48" s="1"/>
  <c r="R345" i="48" a="1"/>
  <c r="R345" i="48" s="1"/>
  <c r="R344" i="48" a="1"/>
  <c r="R344" i="48" s="1"/>
  <c r="R343" i="48" a="1"/>
  <c r="R343" i="48" s="1"/>
  <c r="R342" i="48" a="1"/>
  <c r="R342" i="48" s="1"/>
  <c r="R341" i="48" a="1"/>
  <c r="R341" i="48" s="1"/>
  <c r="R340" i="48" a="1"/>
  <c r="R340" i="48" s="1"/>
  <c r="R339" i="48" a="1"/>
  <c r="R339" i="48" s="1"/>
  <c r="R338" i="48" a="1"/>
  <c r="R338" i="48" s="1"/>
  <c r="R337" i="48" a="1"/>
  <c r="R337" i="48" s="1"/>
  <c r="R336" i="48" a="1"/>
  <c r="R336" i="48" s="1"/>
  <c r="R335" i="48" a="1"/>
  <c r="R335" i="48" s="1"/>
  <c r="R334" i="48" a="1"/>
  <c r="R334" i="48" s="1"/>
  <c r="R333" i="48" a="1"/>
  <c r="R333" i="48" s="1"/>
  <c r="R332" i="48" a="1"/>
  <c r="R332" i="48" s="1"/>
  <c r="R331" i="48" a="1"/>
  <c r="R331" i="48" s="1"/>
  <c r="R330" i="48" a="1"/>
  <c r="R330" i="48" s="1"/>
  <c r="R329" i="48" a="1"/>
  <c r="R329" i="48" s="1"/>
  <c r="R328" i="48" a="1"/>
  <c r="R328" i="48" s="1"/>
  <c r="R327" i="48" a="1"/>
  <c r="R327" i="48" s="1"/>
  <c r="R326" i="48" a="1"/>
  <c r="R326" i="48" s="1"/>
  <c r="R325" i="48" a="1"/>
  <c r="R325" i="48" s="1"/>
  <c r="R324" i="48" a="1"/>
  <c r="R324" i="48" s="1"/>
  <c r="R323" i="48" a="1"/>
  <c r="R323" i="48" s="1"/>
  <c r="R322" i="48" a="1"/>
  <c r="R322" i="48" s="1"/>
  <c r="R321" i="48" a="1"/>
  <c r="R321" i="48" s="1"/>
  <c r="R320" i="48" a="1"/>
  <c r="R320" i="48" s="1"/>
  <c r="R319" i="48" a="1"/>
  <c r="R319" i="48" s="1"/>
  <c r="R318" i="48" a="1"/>
  <c r="R318" i="48" s="1"/>
  <c r="R317" i="48" a="1"/>
  <c r="R317" i="48" s="1"/>
  <c r="R316" i="48" a="1"/>
  <c r="R316" i="48" s="1"/>
  <c r="R315" i="48" a="1"/>
  <c r="R315" i="48" s="1"/>
  <c r="R314" i="48" a="1"/>
  <c r="R314" i="48" s="1"/>
  <c r="R313" i="48" a="1"/>
  <c r="R313" i="48" s="1"/>
  <c r="R312" i="48" a="1"/>
  <c r="R312" i="48" s="1"/>
  <c r="R311" i="48" a="1"/>
  <c r="R311" i="48" s="1"/>
  <c r="R310" i="48" a="1"/>
  <c r="R310" i="48" s="1"/>
  <c r="R309" i="48" a="1"/>
  <c r="R309" i="48" s="1"/>
  <c r="R308" i="48" a="1"/>
  <c r="R308" i="48" s="1"/>
  <c r="R307" i="48" a="1"/>
  <c r="R307" i="48" s="1"/>
  <c r="R306" i="48" a="1"/>
  <c r="R306" i="48" s="1"/>
  <c r="R305" i="48" a="1"/>
  <c r="R305" i="48" s="1"/>
  <c r="R304" i="48" a="1"/>
  <c r="R304" i="48" s="1"/>
  <c r="R303" i="48" a="1"/>
  <c r="R303" i="48" s="1"/>
  <c r="R302" i="48" a="1"/>
  <c r="R302" i="48" s="1"/>
  <c r="O302" i="48" a="1"/>
  <c r="O302" i="48" s="1"/>
  <c r="N302" i="48" a="1"/>
  <c r="N302" i="48" s="1"/>
  <c r="M302" i="48" a="1"/>
  <c r="M302" i="48" s="1"/>
  <c r="L302" i="48" a="1"/>
  <c r="L302" i="48" s="1"/>
  <c r="K302" i="48" a="1"/>
  <c r="K302" i="48" s="1"/>
  <c r="J302" i="48" a="1"/>
  <c r="Q342" i="48" s="1"/>
  <c r="R301" i="48"/>
  <c r="R300" i="48"/>
  <c r="R299" i="48" a="1"/>
  <c r="R299" i="48" s="1"/>
  <c r="R298" i="48" a="1"/>
  <c r="R298" i="48" s="1"/>
  <c r="R297" i="48" a="1"/>
  <c r="R297" i="48" s="1"/>
  <c r="R296" i="48" a="1"/>
  <c r="R296" i="48" s="1"/>
  <c r="R295" i="48" a="1"/>
  <c r="R295" i="48" s="1"/>
  <c r="R294" i="48" a="1"/>
  <c r="R294" i="48" s="1"/>
  <c r="R293" i="48" a="1"/>
  <c r="R293" i="48" s="1"/>
  <c r="R292" i="48" a="1"/>
  <c r="R292" i="48" s="1"/>
  <c r="R291" i="48" a="1"/>
  <c r="R291" i="48" s="1"/>
  <c r="R290" i="48" a="1"/>
  <c r="R290" i="48" s="1"/>
  <c r="R289" i="48" a="1"/>
  <c r="R289" i="48" s="1"/>
  <c r="R288" i="48" a="1"/>
  <c r="R288" i="48" s="1"/>
  <c r="R287" i="48" a="1"/>
  <c r="R287" i="48" s="1"/>
  <c r="R286" i="48" a="1"/>
  <c r="R286" i="48" s="1"/>
  <c r="R285" i="48" a="1"/>
  <c r="R285" i="48" s="1"/>
  <c r="R284" i="48" a="1"/>
  <c r="R284" i="48" s="1"/>
  <c r="R283" i="48" a="1"/>
  <c r="R283" i="48" s="1"/>
  <c r="R282" i="48" a="1"/>
  <c r="R282" i="48" s="1"/>
  <c r="R281" i="48" a="1"/>
  <c r="R281" i="48" s="1"/>
  <c r="R280" i="48" a="1"/>
  <c r="R280" i="48" s="1"/>
  <c r="R279" i="48" a="1"/>
  <c r="R279" i="48" s="1"/>
  <c r="R278" i="48" a="1"/>
  <c r="R278" i="48" s="1"/>
  <c r="R277" i="48" a="1"/>
  <c r="R277" i="48" s="1"/>
  <c r="R276" i="48" a="1"/>
  <c r="R276" i="48" s="1"/>
  <c r="R275" i="48" a="1"/>
  <c r="R275" i="48" s="1"/>
  <c r="R274" i="48" a="1"/>
  <c r="R274" i="48" s="1"/>
  <c r="R273" i="48" a="1"/>
  <c r="R273" i="48" s="1"/>
  <c r="R272" i="48" a="1"/>
  <c r="R272" i="48" s="1"/>
  <c r="R271" i="48" a="1"/>
  <c r="R271" i="48" s="1"/>
  <c r="R270" i="48" a="1"/>
  <c r="R270" i="48" s="1"/>
  <c r="R269" i="48" a="1"/>
  <c r="R269" i="48" s="1"/>
  <c r="R268" i="48" a="1"/>
  <c r="R268" i="48" s="1"/>
  <c r="R267" i="48" a="1"/>
  <c r="R267" i="48" s="1"/>
  <c r="R266" i="48" a="1"/>
  <c r="R266" i="48" s="1"/>
  <c r="R265" i="48" a="1"/>
  <c r="R265" i="48" s="1"/>
  <c r="R264" i="48" a="1"/>
  <c r="R264" i="48" s="1"/>
  <c r="R263" i="48" a="1"/>
  <c r="R263" i="48" s="1"/>
  <c r="R262" i="48" a="1"/>
  <c r="R262" i="48" s="1"/>
  <c r="R261" i="48" a="1"/>
  <c r="R261" i="48" s="1"/>
  <c r="R260" i="48" a="1"/>
  <c r="R260" i="48" s="1"/>
  <c r="R259" i="48" a="1"/>
  <c r="R259" i="48" s="1"/>
  <c r="R258" i="48" a="1"/>
  <c r="R258" i="48" s="1"/>
  <c r="R257" i="48" a="1"/>
  <c r="R257" i="48" s="1"/>
  <c r="R256" i="48" a="1"/>
  <c r="R256" i="48" s="1"/>
  <c r="R255" i="48" a="1"/>
  <c r="R255" i="48" s="1"/>
  <c r="R254" i="48" a="1"/>
  <c r="R254" i="48" s="1"/>
  <c r="R253" i="48" a="1"/>
  <c r="R253" i="48" s="1"/>
  <c r="R252" i="48" a="1"/>
  <c r="R252" i="48" s="1"/>
  <c r="R251" i="48" a="1"/>
  <c r="R251" i="48" s="1"/>
  <c r="R250" i="48" a="1"/>
  <c r="R250" i="48" s="1"/>
  <c r="R249" i="48" a="1"/>
  <c r="R249" i="48" s="1"/>
  <c r="R248" i="48" a="1"/>
  <c r="R248" i="48" s="1"/>
  <c r="R247" i="48" a="1"/>
  <c r="R247" i="48" s="1"/>
  <c r="R246" i="48" a="1"/>
  <c r="R246" i="48" s="1"/>
  <c r="R245" i="48" a="1"/>
  <c r="R245" i="48" s="1"/>
  <c r="R244" i="48" a="1"/>
  <c r="R244" i="48" s="1"/>
  <c r="R243" i="48" a="1"/>
  <c r="R243" i="48" s="1"/>
  <c r="R242" i="48" a="1"/>
  <c r="R242" i="48" s="1"/>
  <c r="O242" i="48" a="1"/>
  <c r="O242" i="48" s="1"/>
  <c r="N242" i="48" a="1"/>
  <c r="N242" i="48" s="1"/>
  <c r="M242" i="48" a="1"/>
  <c r="M242" i="48" s="1"/>
  <c r="L242" i="48" a="1"/>
  <c r="L242" i="48" s="1"/>
  <c r="K242" i="48" a="1"/>
  <c r="K242" i="48" s="1"/>
  <c r="J242" i="48" a="1"/>
  <c r="P299" i="48" s="1"/>
  <c r="R241" i="48"/>
  <c r="R240" i="48"/>
  <c r="R239" i="48" a="1"/>
  <c r="R239" i="48" s="1"/>
  <c r="R238" i="48" a="1"/>
  <c r="R238" i="48" s="1"/>
  <c r="R237" i="48" a="1"/>
  <c r="R237" i="48" s="1"/>
  <c r="R236" i="48" a="1"/>
  <c r="R236" i="48" s="1"/>
  <c r="R235" i="48" a="1"/>
  <c r="R235" i="48" s="1"/>
  <c r="R234" i="48" a="1"/>
  <c r="R234" i="48" s="1"/>
  <c r="R233" i="48" a="1"/>
  <c r="R233" i="48" s="1"/>
  <c r="R232" i="48" a="1"/>
  <c r="R232" i="48" s="1"/>
  <c r="R231" i="48" a="1"/>
  <c r="R231" i="48" s="1"/>
  <c r="R230" i="48" a="1"/>
  <c r="R230" i="48" s="1"/>
  <c r="R229" i="48" a="1"/>
  <c r="R229" i="48" s="1"/>
  <c r="R228" i="48" a="1"/>
  <c r="R228" i="48" s="1"/>
  <c r="R227" i="48" a="1"/>
  <c r="R227" i="48" s="1"/>
  <c r="R226" i="48" a="1"/>
  <c r="R226" i="48" s="1"/>
  <c r="R225" i="48" a="1"/>
  <c r="R225" i="48" s="1"/>
  <c r="R224" i="48" a="1"/>
  <c r="R224" i="48" s="1"/>
  <c r="R223" i="48" a="1"/>
  <c r="R223" i="48" s="1"/>
  <c r="R222" i="48" a="1"/>
  <c r="R222" i="48" s="1"/>
  <c r="R221" i="48" a="1"/>
  <c r="R221" i="48" s="1"/>
  <c r="R220" i="48" a="1"/>
  <c r="R220" i="48" s="1"/>
  <c r="R219" i="48" a="1"/>
  <c r="R219" i="48" s="1"/>
  <c r="R218" i="48" a="1"/>
  <c r="R218" i="48" s="1"/>
  <c r="R217" i="48" a="1"/>
  <c r="R217" i="48" s="1"/>
  <c r="R216" i="48" a="1"/>
  <c r="R216" i="48" s="1"/>
  <c r="R215" i="48" a="1"/>
  <c r="R215" i="48" s="1"/>
  <c r="R214" i="48" a="1"/>
  <c r="R214" i="48" s="1"/>
  <c r="R213" i="48" a="1"/>
  <c r="R213" i="48" s="1"/>
  <c r="R212" i="48" a="1"/>
  <c r="R212" i="48" s="1"/>
  <c r="R211" i="48" a="1"/>
  <c r="R211" i="48" s="1"/>
  <c r="R210" i="48" a="1"/>
  <c r="R210" i="48" s="1"/>
  <c r="R209" i="48" a="1"/>
  <c r="R209" i="48" s="1"/>
  <c r="R208" i="48" a="1"/>
  <c r="R208" i="48" s="1"/>
  <c r="R207" i="48" a="1"/>
  <c r="R207" i="48" s="1"/>
  <c r="R206" i="48" a="1"/>
  <c r="R206" i="48" s="1"/>
  <c r="R205" i="48" a="1"/>
  <c r="R205" i="48" s="1"/>
  <c r="R204" i="48" a="1"/>
  <c r="R204" i="48" s="1"/>
  <c r="R203" i="48" a="1"/>
  <c r="R203" i="48" s="1"/>
  <c r="R202" i="48" a="1"/>
  <c r="R202" i="48" s="1"/>
  <c r="R201" i="48" a="1"/>
  <c r="R201" i="48" s="1"/>
  <c r="R200" i="48" a="1"/>
  <c r="R200" i="48" s="1"/>
  <c r="R199" i="48" a="1"/>
  <c r="R199" i="48" s="1"/>
  <c r="R198" i="48" a="1"/>
  <c r="R198" i="48" s="1"/>
  <c r="R197" i="48" a="1"/>
  <c r="R197" i="48" s="1"/>
  <c r="R196" i="48" a="1"/>
  <c r="R196" i="48" s="1"/>
  <c r="R195" i="48" a="1"/>
  <c r="R195" i="48" s="1"/>
  <c r="R194" i="48" a="1"/>
  <c r="R194" i="48" s="1"/>
  <c r="R193" i="48" a="1"/>
  <c r="R193" i="48" s="1"/>
  <c r="R192" i="48" a="1"/>
  <c r="R192" i="48" s="1"/>
  <c r="R191" i="48" a="1"/>
  <c r="R191" i="48" s="1"/>
  <c r="R190" i="48" a="1"/>
  <c r="R190" i="48" s="1"/>
  <c r="R189" i="48" a="1"/>
  <c r="R189" i="48" s="1"/>
  <c r="R188" i="48" a="1"/>
  <c r="R188" i="48" s="1"/>
  <c r="R187" i="48" a="1"/>
  <c r="R187" i="48" s="1"/>
  <c r="R186" i="48" a="1"/>
  <c r="R186" i="48" s="1"/>
  <c r="R185" i="48" a="1"/>
  <c r="R185" i="48" s="1"/>
  <c r="R184" i="48" a="1"/>
  <c r="R184" i="48" s="1"/>
  <c r="R183" i="48" a="1"/>
  <c r="R183" i="48" s="1"/>
  <c r="R182" i="48" a="1"/>
  <c r="R182" i="48" s="1"/>
  <c r="O182" i="48" a="1"/>
  <c r="O182" i="48" s="1"/>
  <c r="N182" i="48" a="1"/>
  <c r="N182" i="48" s="1"/>
  <c r="M182" i="48" a="1"/>
  <c r="M182" i="48" s="1"/>
  <c r="L182" i="48" a="1"/>
  <c r="L182" i="48" s="1"/>
  <c r="K182" i="48" a="1"/>
  <c r="K182" i="48" s="1"/>
  <c r="J182" i="48" a="1"/>
  <c r="P239" i="48" s="1"/>
  <c r="R181" i="48"/>
  <c r="R180" i="48"/>
  <c r="R179" i="48" a="1"/>
  <c r="R179" i="48" s="1"/>
  <c r="R178" i="48" a="1"/>
  <c r="R178" i="48" s="1"/>
  <c r="R177" i="48" a="1"/>
  <c r="R177" i="48" s="1"/>
  <c r="R176" i="48" a="1"/>
  <c r="R176" i="48" s="1"/>
  <c r="R175" i="48" a="1"/>
  <c r="R175" i="48" s="1"/>
  <c r="R174" i="48" a="1"/>
  <c r="R174" i="48" s="1"/>
  <c r="R173" i="48" a="1"/>
  <c r="R173" i="48" s="1"/>
  <c r="R172" i="48" a="1"/>
  <c r="R172" i="48" s="1"/>
  <c r="R171" i="48" a="1"/>
  <c r="R171" i="48" s="1"/>
  <c r="R170" i="48" a="1"/>
  <c r="R170" i="48" s="1"/>
  <c r="R169" i="48" a="1"/>
  <c r="R169" i="48" s="1"/>
  <c r="R168" i="48" a="1"/>
  <c r="R168" i="48" s="1"/>
  <c r="R167" i="48" a="1"/>
  <c r="R167" i="48" s="1"/>
  <c r="R166" i="48" a="1"/>
  <c r="R166" i="48" s="1"/>
  <c r="R165" i="48" a="1"/>
  <c r="R165" i="48" s="1"/>
  <c r="R164" i="48" a="1"/>
  <c r="R164" i="48" s="1"/>
  <c r="R163" i="48" a="1"/>
  <c r="R163" i="48" s="1"/>
  <c r="R162" i="48" a="1"/>
  <c r="R162" i="48" s="1"/>
  <c r="R161" i="48" a="1"/>
  <c r="R161" i="48" s="1"/>
  <c r="R160" i="48" a="1"/>
  <c r="R160" i="48" s="1"/>
  <c r="R159" i="48" a="1"/>
  <c r="R159" i="48" s="1"/>
  <c r="R158" i="48" a="1"/>
  <c r="R158" i="48" s="1"/>
  <c r="R157" i="48" a="1"/>
  <c r="R157" i="48" s="1"/>
  <c r="R156" i="48" a="1"/>
  <c r="R156" i="48" s="1"/>
  <c r="R155" i="48" a="1"/>
  <c r="R155" i="48" s="1"/>
  <c r="R154" i="48" a="1"/>
  <c r="R154" i="48" s="1"/>
  <c r="R153" i="48" a="1"/>
  <c r="R153" i="48" s="1"/>
  <c r="R152" i="48" a="1"/>
  <c r="R152" i="48" s="1"/>
  <c r="R151" i="48" a="1"/>
  <c r="R151" i="48" s="1"/>
  <c r="R150" i="48" a="1"/>
  <c r="R150" i="48" s="1"/>
  <c r="R149" i="48" a="1"/>
  <c r="R149" i="48" s="1"/>
  <c r="R148" i="48" a="1"/>
  <c r="R148" i="48" s="1"/>
  <c r="R147" i="48" a="1"/>
  <c r="R147" i="48" s="1"/>
  <c r="R146" i="48" a="1"/>
  <c r="R146" i="48" s="1"/>
  <c r="R145" i="48" a="1"/>
  <c r="R145" i="48" s="1"/>
  <c r="R144" i="48" a="1"/>
  <c r="R144" i="48" s="1"/>
  <c r="R143" i="48" a="1"/>
  <c r="R143" i="48" s="1"/>
  <c r="R142" i="48" a="1"/>
  <c r="R142" i="48" s="1"/>
  <c r="R141" i="48" a="1"/>
  <c r="R141" i="48" s="1"/>
  <c r="R140" i="48" a="1"/>
  <c r="R140" i="48" s="1"/>
  <c r="R139" i="48" a="1"/>
  <c r="R139" i="48" s="1"/>
  <c r="R138" i="48" a="1"/>
  <c r="R138" i="48" s="1"/>
  <c r="R137" i="48" a="1"/>
  <c r="R137" i="48" s="1"/>
  <c r="R136" i="48" a="1"/>
  <c r="R136" i="48" s="1"/>
  <c r="R135" i="48" a="1"/>
  <c r="R135" i="48" s="1"/>
  <c r="R134" i="48" a="1"/>
  <c r="R134" i="48" s="1"/>
  <c r="R133" i="48" a="1"/>
  <c r="R133" i="48" s="1"/>
  <c r="R132" i="48" a="1"/>
  <c r="R132" i="48" s="1"/>
  <c r="R131" i="48" a="1"/>
  <c r="R131" i="48" s="1"/>
  <c r="R130" i="48" a="1"/>
  <c r="R130" i="48" s="1"/>
  <c r="R129" i="48" a="1"/>
  <c r="R129" i="48" s="1"/>
  <c r="R128" i="48" a="1"/>
  <c r="R128" i="48" s="1"/>
  <c r="R127" i="48" a="1"/>
  <c r="R127" i="48" s="1"/>
  <c r="R126" i="48" a="1"/>
  <c r="R126" i="48" s="1"/>
  <c r="R125" i="48" a="1"/>
  <c r="R125" i="48" s="1"/>
  <c r="R124" i="48" a="1"/>
  <c r="R124" i="48" s="1"/>
  <c r="R123" i="48" a="1"/>
  <c r="R123" i="48" s="1"/>
  <c r="R122" i="48" a="1"/>
  <c r="R122" i="48" s="1"/>
  <c r="O122" i="48" a="1"/>
  <c r="O122" i="48" s="1"/>
  <c r="N122" i="48" a="1"/>
  <c r="N122" i="48" s="1"/>
  <c r="M122" i="48" a="1"/>
  <c r="M122" i="48" s="1"/>
  <c r="L122" i="48" a="1"/>
  <c r="L122" i="48" s="1"/>
  <c r="K122" i="48" a="1"/>
  <c r="K122" i="48" s="1"/>
  <c r="J122" i="48" a="1"/>
  <c r="I161" i="48" s="1"/>
  <c r="R121" i="48"/>
  <c r="R120" i="48"/>
  <c r="R119" i="48" a="1"/>
  <c r="R119" i="48" s="1"/>
  <c r="R118" i="48" a="1"/>
  <c r="R118" i="48" s="1"/>
  <c r="R117" i="48" a="1"/>
  <c r="R117" i="48" s="1"/>
  <c r="R116" i="48" a="1"/>
  <c r="R116" i="48" s="1"/>
  <c r="R115" i="48" a="1"/>
  <c r="R115" i="48" s="1"/>
  <c r="R114" i="48" a="1"/>
  <c r="R114" i="48" s="1"/>
  <c r="R113" i="48" a="1"/>
  <c r="R113" i="48" s="1"/>
  <c r="R112" i="48" a="1"/>
  <c r="R112" i="48" s="1"/>
  <c r="R111" i="48" a="1"/>
  <c r="R111" i="48" s="1"/>
  <c r="R110" i="48" a="1"/>
  <c r="R110" i="48" s="1"/>
  <c r="R109" i="48" a="1"/>
  <c r="R109" i="48" s="1"/>
  <c r="R108" i="48" a="1"/>
  <c r="R108" i="48" s="1"/>
  <c r="R107" i="48" a="1"/>
  <c r="R107" i="48" s="1"/>
  <c r="R106" i="48" a="1"/>
  <c r="R106" i="48" s="1"/>
  <c r="R105" i="48" a="1"/>
  <c r="R105" i="48" s="1"/>
  <c r="R104" i="48" a="1"/>
  <c r="R104" i="48" s="1"/>
  <c r="R103" i="48" a="1"/>
  <c r="R103" i="48" s="1"/>
  <c r="R102" i="48" a="1"/>
  <c r="R102" i="48" s="1"/>
  <c r="R101" i="48" a="1"/>
  <c r="R101" i="48" s="1"/>
  <c r="R100" i="48" a="1"/>
  <c r="R100" i="48" s="1"/>
  <c r="R99" i="48" a="1"/>
  <c r="R99" i="48" s="1"/>
  <c r="R98" i="48" a="1"/>
  <c r="R98" i="48" s="1"/>
  <c r="R97" i="48" a="1"/>
  <c r="R97" i="48" s="1"/>
  <c r="R96" i="48" a="1"/>
  <c r="R96" i="48" s="1"/>
  <c r="R95" i="48" a="1"/>
  <c r="R95" i="48" s="1"/>
  <c r="R94" i="48" a="1"/>
  <c r="R94" i="48" s="1"/>
  <c r="R93" i="48" a="1"/>
  <c r="R93" i="48" s="1"/>
  <c r="R92" i="48" a="1"/>
  <c r="R92" i="48" s="1"/>
  <c r="R91" i="48" a="1"/>
  <c r="R91" i="48" s="1"/>
  <c r="R90" i="48" a="1"/>
  <c r="R90" i="48" s="1"/>
  <c r="R89" i="48" a="1"/>
  <c r="R89" i="48" s="1"/>
  <c r="R88" i="48" a="1"/>
  <c r="R88" i="48" s="1"/>
  <c r="R87" i="48" a="1"/>
  <c r="R87" i="48" s="1"/>
  <c r="R86" i="48" a="1"/>
  <c r="R86" i="48" s="1"/>
  <c r="R85" i="48" a="1"/>
  <c r="R85" i="48" s="1"/>
  <c r="R84" i="48" a="1"/>
  <c r="R84" i="48" s="1"/>
  <c r="R83" i="48" a="1"/>
  <c r="R83" i="48" s="1"/>
  <c r="R82" i="48" a="1"/>
  <c r="R82" i="48" s="1"/>
  <c r="R81" i="48" a="1"/>
  <c r="R81" i="48" s="1"/>
  <c r="R80" i="48" a="1"/>
  <c r="R80" i="48" s="1"/>
  <c r="R79" i="48" a="1"/>
  <c r="R79" i="48" s="1"/>
  <c r="R78" i="48" a="1"/>
  <c r="R78" i="48" s="1"/>
  <c r="R77" i="48" a="1"/>
  <c r="R77" i="48" s="1"/>
  <c r="R76" i="48" a="1"/>
  <c r="R76" i="48" s="1"/>
  <c r="R75" i="48" a="1"/>
  <c r="R75" i="48" s="1"/>
  <c r="R74" i="48" a="1"/>
  <c r="R74" i="48" s="1"/>
  <c r="R73" i="48" a="1"/>
  <c r="R73" i="48" s="1"/>
  <c r="R72" i="48" a="1"/>
  <c r="R72" i="48" s="1"/>
  <c r="R71" i="48" a="1"/>
  <c r="R71" i="48" s="1"/>
  <c r="R70" i="48" a="1"/>
  <c r="R70" i="48" s="1"/>
  <c r="R69" i="48" a="1"/>
  <c r="R69" i="48" s="1"/>
  <c r="R68" i="48" a="1"/>
  <c r="R68" i="48" s="1"/>
  <c r="R67" i="48" a="1"/>
  <c r="R67" i="48" s="1"/>
  <c r="R66" i="48" a="1"/>
  <c r="R66" i="48" s="1"/>
  <c r="R65" i="48" a="1"/>
  <c r="R65" i="48" s="1"/>
  <c r="R64" i="48" a="1"/>
  <c r="R64" i="48" s="1"/>
  <c r="R63" i="48" a="1"/>
  <c r="R63" i="48" s="1"/>
  <c r="R62" i="48" a="1"/>
  <c r="R62" i="48" s="1"/>
  <c r="O62" i="48" a="1"/>
  <c r="O62" i="48" s="1"/>
  <c r="N62" i="48" a="1"/>
  <c r="N62" i="48" s="1"/>
  <c r="M62" i="48" a="1"/>
  <c r="M62" i="48" s="1"/>
  <c r="L62" i="48" a="1"/>
  <c r="L62" i="48" s="1"/>
  <c r="K62" i="48" a="1"/>
  <c r="K62" i="48" s="1"/>
  <c r="J62" i="48" a="1"/>
  <c r="P118" i="48" s="1"/>
  <c r="R61" i="48"/>
  <c r="R60" i="48"/>
  <c r="R59" i="48" a="1"/>
  <c r="R59" i="48" s="1"/>
  <c r="R58" i="48" a="1"/>
  <c r="R58" i="48" s="1"/>
  <c r="R57" i="48" a="1"/>
  <c r="R57" i="48" s="1"/>
  <c r="R56" i="48" a="1"/>
  <c r="R56" i="48" s="1"/>
  <c r="R55" i="48" a="1"/>
  <c r="R55" i="48" s="1"/>
  <c r="R54" i="48" a="1"/>
  <c r="R54" i="48" s="1"/>
  <c r="R53" i="48" a="1"/>
  <c r="R53" i="48" s="1"/>
  <c r="R52" i="48" a="1"/>
  <c r="R52" i="48" s="1"/>
  <c r="R51" i="48" a="1"/>
  <c r="R51" i="48" s="1"/>
  <c r="R50" i="48" a="1"/>
  <c r="R50" i="48" s="1"/>
  <c r="R49" i="48" a="1"/>
  <c r="R49" i="48" s="1"/>
  <c r="R48" i="48" a="1"/>
  <c r="R48" i="48" s="1"/>
  <c r="R47" i="48" a="1"/>
  <c r="R47" i="48" s="1"/>
  <c r="R46" i="48" a="1"/>
  <c r="R46" i="48" s="1"/>
  <c r="R45" i="48" a="1"/>
  <c r="R45" i="48" s="1"/>
  <c r="R44" i="48" a="1"/>
  <c r="R44" i="48" s="1"/>
  <c r="R43" i="48" a="1"/>
  <c r="R43" i="48" s="1"/>
  <c r="R42" i="48" a="1"/>
  <c r="R42" i="48" s="1"/>
  <c r="R41" i="48" a="1"/>
  <c r="R41" i="48" s="1"/>
  <c r="R40" i="48" a="1"/>
  <c r="R40" i="48" s="1"/>
  <c r="R39" i="48" a="1"/>
  <c r="R39" i="48" s="1"/>
  <c r="R38" i="48" a="1"/>
  <c r="R38" i="48" s="1"/>
  <c r="R37" i="48" a="1"/>
  <c r="R37" i="48" s="1"/>
  <c r="R36" i="48" a="1"/>
  <c r="R36" i="48" s="1"/>
  <c r="R35" i="48" a="1"/>
  <c r="R35" i="48" s="1"/>
  <c r="R34" i="48" a="1"/>
  <c r="R34" i="48" s="1"/>
  <c r="R33" i="48" a="1"/>
  <c r="R33" i="48" s="1"/>
  <c r="R32" i="48" a="1"/>
  <c r="R32" i="48" s="1"/>
  <c r="R31" i="48" a="1"/>
  <c r="R31" i="48" s="1"/>
  <c r="R30" i="48" a="1"/>
  <c r="R30" i="48" s="1"/>
  <c r="R29" i="48" a="1"/>
  <c r="R29" i="48" s="1"/>
  <c r="R28" i="48" a="1"/>
  <c r="R28" i="48" s="1"/>
  <c r="R27" i="48" a="1"/>
  <c r="R27" i="48" s="1"/>
  <c r="R26" i="48" a="1"/>
  <c r="R26" i="48" s="1"/>
  <c r="R25" i="48" a="1"/>
  <c r="R25" i="48" s="1"/>
  <c r="R24" i="48" a="1"/>
  <c r="R24" i="48" s="1"/>
  <c r="R23" i="48" a="1"/>
  <c r="R23" i="48" s="1"/>
  <c r="R22" i="48" a="1"/>
  <c r="R22" i="48" s="1"/>
  <c r="R21" i="48" a="1"/>
  <c r="R21" i="48" s="1"/>
  <c r="R20" i="48" a="1"/>
  <c r="R20" i="48" s="1"/>
  <c r="R19" i="48" a="1"/>
  <c r="R19" i="48" s="1"/>
  <c r="R18" i="48" a="1"/>
  <c r="R18" i="48" s="1"/>
  <c r="R17" i="48" a="1"/>
  <c r="R17" i="48" s="1"/>
  <c r="R16" i="48" a="1"/>
  <c r="R16" i="48" s="1"/>
  <c r="R15" i="48" a="1"/>
  <c r="R15" i="48" s="1"/>
  <c r="R14" i="48" a="1"/>
  <c r="R14" i="48" s="1"/>
  <c r="R13" i="48" a="1"/>
  <c r="R13" i="48" s="1"/>
  <c r="R12" i="48" a="1"/>
  <c r="R12" i="48" s="1"/>
  <c r="R11" i="48" a="1"/>
  <c r="R11" i="48" s="1"/>
  <c r="R10" i="48" a="1"/>
  <c r="R10" i="48" s="1"/>
  <c r="R9" i="48" a="1"/>
  <c r="R9" i="48" s="1"/>
  <c r="R8" i="48" a="1"/>
  <c r="R8" i="48" s="1"/>
  <c r="R7" i="48" a="1"/>
  <c r="R7" i="48" s="1"/>
  <c r="R6" i="48" a="1"/>
  <c r="R6" i="48" s="1"/>
  <c r="R5" i="48" a="1"/>
  <c r="R5" i="48" s="1"/>
  <c r="R4" i="48" a="1"/>
  <c r="R4" i="48" s="1"/>
  <c r="R3" i="48" a="1"/>
  <c r="R3" i="48" s="1"/>
  <c r="R2" i="48" a="1"/>
  <c r="R2" i="48" s="1"/>
  <c r="O2" i="48" a="1"/>
  <c r="O2" i="48" s="1"/>
  <c r="N2" i="48" a="1"/>
  <c r="N2" i="48" s="1"/>
  <c r="M2" i="48" a="1"/>
  <c r="M2" i="48" s="1"/>
  <c r="L2" i="48" a="1"/>
  <c r="L2" i="48" s="1"/>
  <c r="K2" i="48" a="1"/>
  <c r="K2" i="48" s="1"/>
  <c r="J2" i="48" a="1"/>
  <c r="P59" i="48" s="1"/>
  <c r="L57" i="44"/>
  <c r="K52" i="44" a="1"/>
  <c r="K52" i="44" s="1"/>
  <c r="J52" i="44" s="1"/>
  <c r="I52" i="44" s="1"/>
  <c r="K49" i="44" a="1"/>
  <c r="K48" i="44"/>
  <c r="J57" i="44" s="1"/>
  <c r="I57" i="44" s="1"/>
  <c r="L47" i="44"/>
  <c r="K42" i="44" a="1"/>
  <c r="K39" i="44" a="1"/>
  <c r="K38" i="44"/>
  <c r="J47" i="44" s="1"/>
  <c r="L33" i="44" a="1"/>
  <c r="L33" i="44" s="1"/>
  <c r="K33" i="44" a="1"/>
  <c r="K33" i="44" s="1"/>
  <c r="J33" i="44" s="1"/>
  <c r="I33" i="44" s="1"/>
  <c r="K30" i="44" a="1"/>
  <c r="K29" i="44"/>
  <c r="L24" i="44" a="1"/>
  <c r="L24" i="44" s="1"/>
  <c r="K24" i="44" a="1"/>
  <c r="J28" i="44" s="1"/>
  <c r="I28" i="44" s="1"/>
  <c r="K21" i="44" a="1"/>
  <c r="J22" i="44" s="1"/>
  <c r="I22" i="44" s="1"/>
  <c r="K20" i="44"/>
  <c r="L15" i="44" a="1"/>
  <c r="L15" i="44" s="1"/>
  <c r="K15" i="44" a="1"/>
  <c r="J19" i="44" s="1"/>
  <c r="I19" i="44" s="1"/>
  <c r="K12" i="44" a="1"/>
  <c r="K11" i="44"/>
  <c r="L6" i="44" a="1"/>
  <c r="L6" i="44" s="1"/>
  <c r="K6" i="44" a="1"/>
  <c r="K6" i="44" s="1"/>
  <c r="J6" i="44" s="1"/>
  <c r="I6" i="44" s="1"/>
  <c r="K3" i="44" a="1"/>
  <c r="S191" i="43" a="1"/>
  <c r="S191" i="43" s="1"/>
  <c r="S190" i="43" a="1"/>
  <c r="S190" i="43" s="1"/>
  <c r="S189" i="43" a="1"/>
  <c r="S189" i="43" s="1"/>
  <c r="S188" i="43" a="1"/>
  <c r="S188" i="43" s="1"/>
  <c r="S187" i="43" a="1"/>
  <c r="S187" i="43" s="1"/>
  <c r="S186" i="43" a="1"/>
  <c r="S186" i="43" s="1"/>
  <c r="S185" i="43" a="1"/>
  <c r="S185" i="43" s="1"/>
  <c r="S184" i="43" a="1"/>
  <c r="S184" i="43" s="1"/>
  <c r="S183" i="43" a="1"/>
  <c r="S183" i="43" s="1"/>
  <c r="S182" i="43" a="1"/>
  <c r="S182" i="43" s="1"/>
  <c r="P182" i="43" a="1"/>
  <c r="P182" i="43" s="1"/>
  <c r="O182" i="43" a="1"/>
  <c r="O182" i="43" s="1"/>
  <c r="N182" i="43" a="1"/>
  <c r="N182" i="43" s="1"/>
  <c r="L182" i="43" a="1"/>
  <c r="K182" i="43" a="1"/>
  <c r="K182" i="43" s="1"/>
  <c r="S181" i="43" a="1"/>
  <c r="S181" i="43" s="1"/>
  <c r="S180" i="43" a="1"/>
  <c r="S180" i="43" s="1"/>
  <c r="S179" i="43" a="1"/>
  <c r="S179" i="43" s="1"/>
  <c r="S178" i="43" a="1"/>
  <c r="S178" i="43" s="1"/>
  <c r="S177" i="43" a="1"/>
  <c r="S177" i="43" s="1"/>
  <c r="S176" i="43" a="1"/>
  <c r="S176" i="43" s="1"/>
  <c r="S175" i="43" a="1"/>
  <c r="S175" i="43" s="1"/>
  <c r="S174" i="43" a="1"/>
  <c r="S174" i="43" s="1"/>
  <c r="S173" i="43" a="1"/>
  <c r="S173" i="43" s="1"/>
  <c r="S172" i="43" a="1"/>
  <c r="S172" i="43" s="1"/>
  <c r="S171" i="43" a="1"/>
  <c r="S171" i="43" s="1"/>
  <c r="S170" i="43" a="1"/>
  <c r="S170" i="43" s="1"/>
  <c r="S169" i="43" a="1"/>
  <c r="S169" i="43" s="1"/>
  <c r="S168" i="43" a="1"/>
  <c r="S168" i="43" s="1"/>
  <c r="S167" i="43" a="1"/>
  <c r="S167" i="43" s="1"/>
  <c r="S166" i="43" a="1"/>
  <c r="S166" i="43" s="1"/>
  <c r="S165" i="43" a="1"/>
  <c r="S165" i="43" s="1"/>
  <c r="S164" i="43" a="1"/>
  <c r="S164" i="43" s="1"/>
  <c r="S163" i="43" a="1"/>
  <c r="S163" i="43" s="1"/>
  <c r="S162" i="43" a="1"/>
  <c r="S162" i="43" s="1"/>
  <c r="S161" i="43" a="1"/>
  <c r="S161" i="43" s="1"/>
  <c r="S160" i="43" a="1"/>
  <c r="S160" i="43" s="1"/>
  <c r="S159" i="43" a="1"/>
  <c r="S159" i="43" s="1"/>
  <c r="S158" i="43" a="1"/>
  <c r="S158" i="43" s="1"/>
  <c r="S157" i="43" a="1"/>
  <c r="S157" i="43" s="1"/>
  <c r="S156" i="43" a="1"/>
  <c r="S156" i="43" s="1"/>
  <c r="S155" i="43" a="1"/>
  <c r="S155" i="43" s="1"/>
  <c r="S154" i="43" a="1"/>
  <c r="S154" i="43" s="1"/>
  <c r="S153" i="43" a="1"/>
  <c r="S153" i="43" s="1"/>
  <c r="S152" i="43" a="1"/>
  <c r="S152" i="43" s="1"/>
  <c r="S151" i="43" a="1"/>
  <c r="S151" i="43" s="1"/>
  <c r="S150" i="43" a="1"/>
  <c r="S150" i="43" s="1"/>
  <c r="S149" i="43" a="1"/>
  <c r="S149" i="43" s="1"/>
  <c r="S148" i="43" a="1"/>
  <c r="S148" i="43" s="1"/>
  <c r="S147" i="43" a="1"/>
  <c r="S147" i="43" s="1"/>
  <c r="S146" i="43" a="1"/>
  <c r="S146" i="43" s="1"/>
  <c r="S145" i="43" a="1"/>
  <c r="S145" i="43" s="1"/>
  <c r="S144" i="43" a="1"/>
  <c r="S144" i="43" s="1"/>
  <c r="S143" i="43" a="1"/>
  <c r="S143" i="43" s="1"/>
  <c r="S142" i="43" a="1"/>
  <c r="S142" i="43" s="1"/>
  <c r="S141" i="43" a="1"/>
  <c r="S141" i="43" s="1"/>
  <c r="S140" i="43" a="1"/>
  <c r="S140" i="43" s="1"/>
  <c r="S139" i="43" a="1"/>
  <c r="S139" i="43" s="1"/>
  <c r="S138" i="43" a="1"/>
  <c r="S138" i="43" s="1"/>
  <c r="S137" i="43" a="1"/>
  <c r="S137" i="43" s="1"/>
  <c r="S136" i="43" a="1"/>
  <c r="S136" i="43" s="1"/>
  <c r="S135" i="43" a="1"/>
  <c r="S135" i="43" s="1"/>
  <c r="S134" i="43" a="1"/>
  <c r="S134" i="43" s="1"/>
  <c r="S133" i="43" a="1"/>
  <c r="S133" i="43" s="1"/>
  <c r="S132" i="43" a="1"/>
  <c r="S132" i="43" s="1"/>
  <c r="P132" i="43" a="1"/>
  <c r="P132" i="43" s="1"/>
  <c r="O132" i="43" a="1"/>
  <c r="O132" i="43" s="1"/>
  <c r="L132" i="43" a="1"/>
  <c r="S131" i="43" a="1"/>
  <c r="S131" i="43" s="1"/>
  <c r="S130" i="43" a="1"/>
  <c r="S130" i="43" s="1"/>
  <c r="S129" i="43" a="1"/>
  <c r="S129" i="43" s="1"/>
  <c r="S128" i="43" a="1"/>
  <c r="S128" i="43" s="1"/>
  <c r="S127" i="43" a="1"/>
  <c r="S127" i="43" s="1"/>
  <c r="S126" i="43" a="1"/>
  <c r="S126" i="43" s="1"/>
  <c r="S125" i="43" a="1"/>
  <c r="S125" i="43" s="1"/>
  <c r="S124" i="43" a="1"/>
  <c r="S124" i="43" s="1"/>
  <c r="S123" i="43" a="1"/>
  <c r="S123" i="43" s="1"/>
  <c r="S122" i="43" a="1"/>
  <c r="S122" i="43" s="1"/>
  <c r="S121" i="43" a="1"/>
  <c r="S121" i="43" s="1"/>
  <c r="S120" i="43" a="1"/>
  <c r="S120" i="43" s="1"/>
  <c r="S119" i="43" a="1"/>
  <c r="S119" i="43" s="1"/>
  <c r="S118" i="43" a="1"/>
  <c r="S118" i="43" s="1"/>
  <c r="S117" i="43" a="1"/>
  <c r="S117" i="43" s="1"/>
  <c r="S116" i="43" a="1"/>
  <c r="S116" i="43" s="1"/>
  <c r="S115" i="43" a="1"/>
  <c r="S115" i="43" s="1"/>
  <c r="S114" i="43" a="1"/>
  <c r="S114" i="43" s="1"/>
  <c r="S113" i="43" a="1"/>
  <c r="S113" i="43" s="1"/>
  <c r="S112" i="43" a="1"/>
  <c r="S112" i="43" s="1"/>
  <c r="S111" i="43" a="1"/>
  <c r="S111" i="43" s="1"/>
  <c r="S110" i="43" a="1"/>
  <c r="S110" i="43" s="1"/>
  <c r="S109" i="43" a="1"/>
  <c r="S109" i="43" s="1"/>
  <c r="S108" i="43" a="1"/>
  <c r="S108" i="43" s="1"/>
  <c r="S107" i="43" a="1"/>
  <c r="S107" i="43" s="1"/>
  <c r="S106" i="43" a="1"/>
  <c r="S106" i="43" s="1"/>
  <c r="S105" i="43" a="1"/>
  <c r="S105" i="43" s="1"/>
  <c r="S104" i="43" a="1"/>
  <c r="S104" i="43" s="1"/>
  <c r="S103" i="43" a="1"/>
  <c r="S103" i="43" s="1"/>
  <c r="S102" i="43" a="1"/>
  <c r="S102" i="43" s="1"/>
  <c r="S101" i="43" a="1"/>
  <c r="S101" i="43" s="1"/>
  <c r="S100" i="43" a="1"/>
  <c r="S100" i="43" s="1"/>
  <c r="S99" i="43" a="1"/>
  <c r="S99" i="43" s="1"/>
  <c r="S98" i="43" a="1"/>
  <c r="S98" i="43" s="1"/>
  <c r="S97" i="43" a="1"/>
  <c r="S97" i="43" s="1"/>
  <c r="S96" i="43" a="1"/>
  <c r="S96" i="43" s="1"/>
  <c r="S95" i="43" a="1"/>
  <c r="S95" i="43" s="1"/>
  <c r="S94" i="43" a="1"/>
  <c r="S94" i="43" s="1"/>
  <c r="S93" i="43" a="1"/>
  <c r="S93" i="43" s="1"/>
  <c r="S92" i="43" a="1"/>
  <c r="S92" i="43" s="1"/>
  <c r="S91" i="43" a="1"/>
  <c r="S91" i="43" s="1"/>
  <c r="S90" i="43" a="1"/>
  <c r="S90" i="43" s="1"/>
  <c r="S89" i="43" a="1"/>
  <c r="S89" i="43" s="1"/>
  <c r="S88" i="43" a="1"/>
  <c r="S88" i="43" s="1"/>
  <c r="S87" i="43" a="1"/>
  <c r="S87" i="43" s="1"/>
  <c r="S86" i="43" a="1"/>
  <c r="S86" i="43" s="1"/>
  <c r="S85" i="43" a="1"/>
  <c r="S85" i="43" s="1"/>
  <c r="S84" i="43" a="1"/>
  <c r="S84" i="43" s="1"/>
  <c r="S83" i="43" a="1"/>
  <c r="S83" i="43" s="1"/>
  <c r="S82" i="43" a="1"/>
  <c r="S82" i="43" s="1"/>
  <c r="P82" i="43" a="1"/>
  <c r="P82" i="43" s="1"/>
  <c r="O82" i="43" a="1"/>
  <c r="O82" i="43" s="1"/>
  <c r="N82" i="43" a="1"/>
  <c r="N82" i="43" s="1"/>
  <c r="L82" i="43" a="1"/>
  <c r="S81" i="43" a="1"/>
  <c r="S81" i="43" s="1"/>
  <c r="S80" i="43" a="1"/>
  <c r="S80" i="43" s="1"/>
  <c r="S79" i="43" a="1"/>
  <c r="S79" i="43" s="1"/>
  <c r="S78" i="43" a="1"/>
  <c r="S78" i="43" s="1"/>
  <c r="S77" i="43" a="1"/>
  <c r="S77" i="43" s="1"/>
  <c r="S76" i="43" a="1"/>
  <c r="S76" i="43" s="1"/>
  <c r="S75" i="43" a="1"/>
  <c r="S75" i="43" s="1"/>
  <c r="S74" i="43" a="1"/>
  <c r="S74" i="43" s="1"/>
  <c r="S73" i="43" a="1"/>
  <c r="S73" i="43" s="1"/>
  <c r="S72" i="43" a="1"/>
  <c r="S72" i="43" s="1"/>
  <c r="S71" i="43" a="1"/>
  <c r="S71" i="43" s="1"/>
  <c r="S70" i="43" a="1"/>
  <c r="S70" i="43" s="1"/>
  <c r="S69" i="43" a="1"/>
  <c r="S69" i="43" s="1"/>
  <c r="S68" i="43" a="1"/>
  <c r="S68" i="43" s="1"/>
  <c r="S67" i="43" a="1"/>
  <c r="S67" i="43" s="1"/>
  <c r="S66" i="43" a="1"/>
  <c r="S66" i="43" s="1"/>
  <c r="S65" i="43" a="1"/>
  <c r="S65" i="43" s="1"/>
  <c r="S64" i="43" a="1"/>
  <c r="S64" i="43" s="1"/>
  <c r="S63" i="43" a="1"/>
  <c r="S63" i="43" s="1"/>
  <c r="S62" i="43" a="1"/>
  <c r="S62" i="43" s="1"/>
  <c r="S61" i="43" a="1"/>
  <c r="S61" i="43" s="1"/>
  <c r="S60" i="43" a="1"/>
  <c r="S60" i="43" s="1"/>
  <c r="S59" i="43" a="1"/>
  <c r="S59" i="43" s="1"/>
  <c r="S58" i="43" a="1"/>
  <c r="S58" i="43" s="1"/>
  <c r="S57" i="43" a="1"/>
  <c r="S57" i="43" s="1"/>
  <c r="S56" i="43" a="1"/>
  <c r="S56" i="43" s="1"/>
  <c r="S55" i="43" a="1"/>
  <c r="S55" i="43" s="1"/>
  <c r="S54" i="43" a="1"/>
  <c r="S54" i="43" s="1"/>
  <c r="S53" i="43" a="1"/>
  <c r="S53" i="43" s="1"/>
  <c r="S52" i="43" a="1"/>
  <c r="S52" i="43" s="1"/>
  <c r="S51" i="43" a="1"/>
  <c r="S51" i="43" s="1"/>
  <c r="S50" i="43" a="1"/>
  <c r="S50" i="43" s="1"/>
  <c r="S49" i="43" a="1"/>
  <c r="S49" i="43" s="1"/>
  <c r="S48" i="43" a="1"/>
  <c r="S48" i="43" s="1"/>
  <c r="S47" i="43" a="1"/>
  <c r="S47" i="43" s="1"/>
  <c r="S46" i="43" a="1"/>
  <c r="S46" i="43" s="1"/>
  <c r="S45" i="43" a="1"/>
  <c r="S45" i="43" s="1"/>
  <c r="S44" i="43" a="1"/>
  <c r="S44" i="43" s="1"/>
  <c r="S43" i="43" a="1"/>
  <c r="S43" i="43" s="1"/>
  <c r="S42" i="43" a="1"/>
  <c r="S42" i="43" s="1"/>
  <c r="S41" i="43" a="1"/>
  <c r="S41" i="43" s="1"/>
  <c r="S40" i="43" a="1"/>
  <c r="S40" i="43" s="1"/>
  <c r="S39" i="43" a="1"/>
  <c r="S39" i="43" s="1"/>
  <c r="S38" i="43" a="1"/>
  <c r="S38" i="43" s="1"/>
  <c r="S37" i="43" a="1"/>
  <c r="S37" i="43" s="1"/>
  <c r="S36" i="43" a="1"/>
  <c r="S36" i="43" s="1"/>
  <c r="S35" i="43" a="1"/>
  <c r="S35" i="43" s="1"/>
  <c r="S34" i="43" a="1"/>
  <c r="S34" i="43" s="1"/>
  <c r="S33" i="43" a="1"/>
  <c r="S33" i="43" s="1"/>
  <c r="S32" i="43" a="1"/>
  <c r="S32" i="43" s="1"/>
  <c r="P32" i="43" a="1"/>
  <c r="P32" i="43" s="1"/>
  <c r="O32" i="43" a="1"/>
  <c r="O32" i="43" s="1"/>
  <c r="M32" i="43" a="1"/>
  <c r="M32" i="43" s="1"/>
  <c r="L32" i="43" a="1"/>
  <c r="S31" i="43" a="1"/>
  <c r="S31" i="43" s="1"/>
  <c r="S30" i="43" a="1"/>
  <c r="S30" i="43" s="1"/>
  <c r="S29" i="43" a="1"/>
  <c r="S29" i="43" s="1"/>
  <c r="S28" i="43" a="1"/>
  <c r="S28" i="43" s="1"/>
  <c r="S27" i="43" a="1"/>
  <c r="S27" i="43" s="1"/>
  <c r="S26" i="43" a="1"/>
  <c r="S26" i="43" s="1"/>
  <c r="S25" i="43" a="1"/>
  <c r="S25" i="43" s="1"/>
  <c r="S24" i="43" a="1"/>
  <c r="S24" i="43" s="1"/>
  <c r="S23" i="43" a="1"/>
  <c r="S23" i="43" s="1"/>
  <c r="S22" i="43" a="1"/>
  <c r="S22" i="43" s="1"/>
  <c r="S21" i="43" a="1"/>
  <c r="S21" i="43" s="1"/>
  <c r="S20" i="43" a="1"/>
  <c r="S20" i="43" s="1"/>
  <c r="S19" i="43" a="1"/>
  <c r="S19" i="43" s="1"/>
  <c r="S18" i="43" a="1"/>
  <c r="S18" i="43" s="1"/>
  <c r="S17" i="43" a="1"/>
  <c r="S17" i="43" s="1"/>
  <c r="S16" i="43" a="1"/>
  <c r="S16" i="43" s="1"/>
  <c r="S15" i="43" a="1"/>
  <c r="S15" i="43" s="1"/>
  <c r="S14" i="43" a="1"/>
  <c r="S14" i="43" s="1"/>
  <c r="S13" i="43" a="1"/>
  <c r="S13" i="43" s="1"/>
  <c r="S12" i="43" a="1"/>
  <c r="S12" i="43" s="1"/>
  <c r="S11" i="43" a="1"/>
  <c r="S11" i="43" s="1"/>
  <c r="S10" i="43" a="1"/>
  <c r="S10" i="43" s="1"/>
  <c r="S9" i="43" a="1"/>
  <c r="S9" i="43" s="1"/>
  <c r="S8" i="43" a="1"/>
  <c r="S8" i="43" s="1"/>
  <c r="S7" i="43" a="1"/>
  <c r="S7" i="43" s="1"/>
  <c r="S6" i="43" a="1"/>
  <c r="S6" i="43" s="1"/>
  <c r="S5" i="43" a="1"/>
  <c r="S5" i="43" s="1"/>
  <c r="S4" i="43" a="1"/>
  <c r="S4" i="43" s="1"/>
  <c r="S3" i="43" a="1"/>
  <c r="S3" i="43" s="1"/>
  <c r="S2" i="43" a="1"/>
  <c r="S2" i="43" s="1"/>
  <c r="P2" i="43" a="1"/>
  <c r="P2" i="43" s="1"/>
  <c r="O2" i="43" a="1"/>
  <c r="O2" i="43" s="1"/>
  <c r="L2" i="43" a="1"/>
  <c r="L31" i="42"/>
  <c r="L30" i="42"/>
  <c r="L29" i="42"/>
  <c r="L28" i="42"/>
  <c r="M27" i="42"/>
  <c r="L27" i="42"/>
  <c r="M26" i="42"/>
  <c r="L26" i="42"/>
  <c r="M25" i="42"/>
  <c r="L25" i="42" a="1"/>
  <c r="L25" i="42" s="1"/>
  <c r="M24" i="42"/>
  <c r="L24" i="42" a="1"/>
  <c r="L24" i="42" s="1"/>
  <c r="M23" i="42"/>
  <c r="L23" i="42" a="1"/>
  <c r="L23" i="42" s="1"/>
  <c r="K23" i="42" s="1"/>
  <c r="M22" i="42"/>
  <c r="L22" i="42" a="1"/>
  <c r="L22" i="42" s="1"/>
  <c r="I22" i="42" s="1"/>
  <c r="M21" i="42"/>
  <c r="L21" i="42" a="1"/>
  <c r="L21" i="42" s="1"/>
  <c r="M20" i="42"/>
  <c r="L20" i="42" a="1"/>
  <c r="L20" i="42" s="1"/>
  <c r="M19" i="42"/>
  <c r="L19" i="42" a="1"/>
  <c r="L19" i="42" s="1"/>
  <c r="M18" i="42"/>
  <c r="L18" i="42" a="1"/>
  <c r="L18" i="42" s="1"/>
  <c r="M17" i="42"/>
  <c r="L17" i="42" a="1"/>
  <c r="L17" i="42" s="1"/>
  <c r="M16" i="42"/>
  <c r="L16" i="42" a="1"/>
  <c r="L16" i="42" s="1"/>
  <c r="M15" i="42"/>
  <c r="L15" i="42" a="1"/>
  <c r="L15" i="42" s="1"/>
  <c r="M14" i="42"/>
  <c r="L14" i="42" a="1"/>
  <c r="L14" i="42" s="1"/>
  <c r="M13" i="42"/>
  <c r="L13" i="42" a="1"/>
  <c r="L13" i="42" s="1"/>
  <c r="K13" i="42" s="1"/>
  <c r="M12" i="42"/>
  <c r="L12" i="42" a="1"/>
  <c r="L12" i="42" s="1"/>
  <c r="I12" i="42" s="1"/>
  <c r="M11" i="42"/>
  <c r="L11" i="42" a="1"/>
  <c r="L11" i="42" s="1"/>
  <c r="K11" i="42" s="1"/>
  <c r="M10" i="42"/>
  <c r="L10" i="42" a="1"/>
  <c r="L10" i="42" s="1"/>
  <c r="I10" i="42" s="1"/>
  <c r="M9" i="42"/>
  <c r="L9" i="42" a="1"/>
  <c r="L9" i="42" s="1"/>
  <c r="M8" i="42"/>
  <c r="L8" i="42" a="1"/>
  <c r="L8" i="42" s="1"/>
  <c r="M7" i="42"/>
  <c r="L7" i="42"/>
  <c r="M6" i="42"/>
  <c r="L6" i="42"/>
  <c r="M5" i="42"/>
  <c r="L5" i="42"/>
  <c r="M4" i="42"/>
  <c r="L4" i="42"/>
  <c r="M3" i="42"/>
  <c r="L3" i="42"/>
  <c r="M2" i="42"/>
  <c r="L2" i="42"/>
  <c r="L10" i="41"/>
  <c r="J10" i="41" s="1"/>
  <c r="K10" i="41" s="1"/>
  <c r="L9" i="41"/>
  <c r="J9" i="41" s="1"/>
  <c r="K9" i="41" s="1"/>
  <c r="L8" i="41"/>
  <c r="L7" i="41" a="1"/>
  <c r="L7" i="41" s="1"/>
  <c r="K7" i="41" s="1"/>
  <c r="L5" i="41" a="1"/>
  <c r="L5" i="41" s="1"/>
  <c r="L3" i="41" a="1"/>
  <c r="L3" i="41" s="1"/>
  <c r="M69" i="57" a="1"/>
  <c r="M69" i="57" s="1"/>
  <c r="M68" i="57" a="1"/>
  <c r="M68" i="57" s="1"/>
  <c r="J68" i="57" s="1" a="1"/>
  <c r="J68" i="57" s="1"/>
  <c r="M67" i="57" a="1"/>
  <c r="M67" i="57" s="1"/>
  <c r="M66" i="57" a="1"/>
  <c r="M66" i="57" s="1"/>
  <c r="L66" i="57" s="1"/>
  <c r="M65" i="57" a="1"/>
  <c r="M65" i="57" s="1"/>
  <c r="M64" i="57" a="1"/>
  <c r="M64" i="57" s="1"/>
  <c r="K64" i="57" s="1"/>
  <c r="M63" i="57" a="1"/>
  <c r="M63" i="57" s="1"/>
  <c r="M62" i="57" a="1"/>
  <c r="M62" i="57" s="1"/>
  <c r="I62" i="57" s="1" a="1"/>
  <c r="I62" i="57" s="1"/>
  <c r="M61" i="57" a="1"/>
  <c r="M61" i="57" s="1"/>
  <c r="J61" i="57" s="1" a="1"/>
  <c r="J61" i="57" s="1"/>
  <c r="M60" i="57" a="1"/>
  <c r="M60" i="57" s="1"/>
  <c r="J60" i="57" s="1" a="1"/>
  <c r="J60" i="57" s="1"/>
  <c r="M59" i="57" a="1"/>
  <c r="M59" i="57" s="1"/>
  <c r="L59" i="57" s="1"/>
  <c r="M58" i="57" a="1"/>
  <c r="M58" i="57" s="1"/>
  <c r="L58" i="57" s="1"/>
  <c r="M57" i="57" a="1"/>
  <c r="M57" i="57" s="1"/>
  <c r="M56" i="57" a="1"/>
  <c r="M56" i="57" s="1"/>
  <c r="K56" i="57" s="1"/>
  <c r="M55" i="57" a="1"/>
  <c r="M55" i="57" s="1"/>
  <c r="L55" i="57" s="1"/>
  <c r="M54" i="57" a="1"/>
  <c r="M54" i="57" s="1"/>
  <c r="M53" i="57" a="1"/>
  <c r="M53" i="57" s="1"/>
  <c r="K53" i="57" s="1"/>
  <c r="M52" i="57" a="1"/>
  <c r="M52" i="57" s="1"/>
  <c r="L52" i="57" s="1"/>
  <c r="M51" i="57" a="1"/>
  <c r="M51" i="57" s="1"/>
  <c r="I51" i="57" s="1" a="1"/>
  <c r="I51" i="57" s="1"/>
  <c r="M50" i="57" a="1"/>
  <c r="M50" i="57" s="1"/>
  <c r="J50" i="57" s="1" a="1"/>
  <c r="J50" i="57" s="1"/>
  <c r="M49" i="57" a="1"/>
  <c r="M49" i="57" s="1"/>
  <c r="J49" i="57" s="1" a="1"/>
  <c r="J49" i="57" s="1"/>
  <c r="M48" i="57" a="1"/>
  <c r="M48" i="57" s="1"/>
  <c r="L48" i="57" s="1"/>
  <c r="M47" i="57" a="1"/>
  <c r="M47" i="57" s="1"/>
  <c r="J47" i="57" s="1" a="1"/>
  <c r="J47" i="57" s="1"/>
  <c r="M46" i="57" a="1"/>
  <c r="M46" i="57" s="1"/>
  <c r="J46" i="57" s="1" a="1"/>
  <c r="J46" i="57" s="1"/>
  <c r="M45" i="57" a="1"/>
  <c r="M45" i="57" s="1"/>
  <c r="L45" i="57" s="1"/>
  <c r="M44" i="57" a="1"/>
  <c r="M44" i="57" s="1"/>
  <c r="L44" i="57" s="1"/>
  <c r="M43" i="57" a="1"/>
  <c r="M43" i="57" s="1"/>
  <c r="M42" i="57" a="1"/>
  <c r="M42" i="57" s="1"/>
  <c r="K42" i="57" s="1"/>
  <c r="M41" i="57" a="1"/>
  <c r="M41" i="57" s="1"/>
  <c r="J41" i="57" s="1" a="1"/>
  <c r="J41" i="57" s="1"/>
  <c r="M40" i="57" a="1"/>
  <c r="M40" i="57" s="1"/>
  <c r="M39" i="57" a="1"/>
  <c r="M39" i="57" s="1"/>
  <c r="K39" i="57" s="1"/>
  <c r="M38" i="57" a="1"/>
  <c r="M38" i="57" s="1"/>
  <c r="I38" i="57" s="1" a="1"/>
  <c r="I38" i="57" s="1"/>
  <c r="M37" i="57" a="1"/>
  <c r="M37" i="57" s="1"/>
  <c r="M36" i="57" a="1"/>
  <c r="M36" i="57" s="1"/>
  <c r="J36" i="57" s="1" a="1"/>
  <c r="J36" i="57" s="1"/>
  <c r="M35" i="57" a="1"/>
  <c r="M35" i="57" s="1"/>
  <c r="J35" i="57" s="1" a="1"/>
  <c r="J35" i="57" s="1"/>
  <c r="M34" i="57" a="1"/>
  <c r="M34" i="57" s="1"/>
  <c r="L34" i="57" s="1"/>
  <c r="M33" i="57" a="1"/>
  <c r="M33" i="57" s="1"/>
  <c r="L33" i="57" s="1"/>
  <c r="M32" i="57" a="1"/>
  <c r="M32" i="57" s="1"/>
  <c r="M31" i="57" a="1"/>
  <c r="M31" i="57" s="1"/>
  <c r="K31" i="57" s="1"/>
  <c r="M30" i="57" a="1"/>
  <c r="M30" i="57" s="1"/>
  <c r="I30" i="57" s="1" a="1"/>
  <c r="I30" i="57" s="1"/>
  <c r="M29" i="57" a="1"/>
  <c r="M29" i="57" s="1"/>
  <c r="M28" i="57" a="1"/>
  <c r="M28" i="57" s="1"/>
  <c r="J28" i="57" s="1" a="1"/>
  <c r="J28" i="57" s="1"/>
  <c r="M27" i="57" a="1"/>
  <c r="M27" i="57" s="1"/>
  <c r="J27" i="57" s="1" a="1"/>
  <c r="J27" i="57" s="1"/>
  <c r="M26" i="57" a="1"/>
  <c r="M26" i="57" s="1"/>
  <c r="L26" i="57" s="1"/>
  <c r="M25" i="57" a="1"/>
  <c r="M25" i="57" s="1"/>
  <c r="L25" i="57" s="1"/>
  <c r="M24" i="57" a="1"/>
  <c r="M24" i="57" s="1"/>
  <c r="J24" i="57" s="1" a="1"/>
  <c r="J24" i="57" s="1"/>
  <c r="M23" i="57" a="1"/>
  <c r="M23" i="57" s="1"/>
  <c r="M22" i="57" a="1"/>
  <c r="M22" i="57" s="1"/>
  <c r="L22" i="57" s="1"/>
  <c r="M21" i="57" a="1"/>
  <c r="M21" i="57" s="1"/>
  <c r="M20" i="57" a="1"/>
  <c r="M20" i="57" s="1"/>
  <c r="K20" i="57" s="1"/>
  <c r="M19" i="57" a="1"/>
  <c r="M19" i="57" s="1"/>
  <c r="K19" i="57" s="1"/>
  <c r="M18" i="57" a="1"/>
  <c r="M18" i="57" s="1"/>
  <c r="I18" i="57" s="1" a="1"/>
  <c r="I18" i="57" s="1"/>
  <c r="M17" i="57" a="1"/>
  <c r="M17" i="57" s="1"/>
  <c r="M16" i="57" a="1"/>
  <c r="M16" i="57" s="1"/>
  <c r="M15" i="57" a="1"/>
  <c r="M15" i="57" s="1"/>
  <c r="I15" i="57" s="1" a="1"/>
  <c r="I15" i="57" s="1"/>
  <c r="M14" i="57" a="1"/>
  <c r="M14" i="57" s="1"/>
  <c r="J14" i="57" s="1" a="1"/>
  <c r="J14" i="57" s="1"/>
  <c r="M13" i="57" a="1"/>
  <c r="M13" i="57" s="1"/>
  <c r="K13" i="57" s="1"/>
  <c r="M12" i="57" a="1"/>
  <c r="M12" i="57" s="1"/>
  <c r="M11" i="57" a="1"/>
  <c r="M11" i="57" s="1"/>
  <c r="L11" i="57" s="1"/>
  <c r="M10" i="57" a="1"/>
  <c r="M10" i="57" s="1"/>
  <c r="M9" i="57" a="1"/>
  <c r="M9" i="57" s="1"/>
  <c r="M8" i="57" a="1"/>
  <c r="M8" i="57" s="1"/>
  <c r="M7" i="57" a="1"/>
  <c r="M7" i="57" s="1"/>
  <c r="M6" i="57" a="1"/>
  <c r="M6" i="57" s="1"/>
  <c r="M5" i="57" a="1"/>
  <c r="M5" i="57" s="1"/>
  <c r="M4" i="57" a="1"/>
  <c r="M4" i="57" s="1"/>
  <c r="M3" i="57" a="1"/>
  <c r="M3" i="57" s="1"/>
  <c r="L3" i="57" s="1"/>
  <c r="M2" i="57" a="1"/>
  <c r="M2" i="57" s="1"/>
  <c r="C61" i="25"/>
  <c r="L6" i="41" s="1" a="1"/>
  <c r="L6" i="41" s="1"/>
  <c r="C60" i="25"/>
  <c r="L4" i="41" s="1" a="1"/>
  <c r="L4" i="41" s="1"/>
  <c r="C59" i="25"/>
  <c r="L2" i="41" s="1" a="1"/>
  <c r="L2" i="41" s="1"/>
  <c r="J2" i="41" s="1"/>
  <c r="I2" i="41" s="1" a="1"/>
  <c r="I2" i="41" s="1"/>
  <c r="P20" i="39"/>
  <c r="N20" i="39"/>
  <c r="M20" i="39"/>
  <c r="L20" i="39"/>
  <c r="K20" i="39"/>
  <c r="J20" i="39"/>
  <c r="I20" i="39"/>
  <c r="P19" i="39"/>
  <c r="N19" i="39"/>
  <c r="M19" i="39"/>
  <c r="L19" i="39"/>
  <c r="K19" i="39"/>
  <c r="J19" i="39"/>
  <c r="I19" i="39"/>
  <c r="P18" i="39"/>
  <c r="N18" i="39"/>
  <c r="M18" i="39"/>
  <c r="L18" i="39"/>
  <c r="K18" i="39"/>
  <c r="J18" i="39"/>
  <c r="I18" i="39"/>
  <c r="P17" i="39"/>
  <c r="N17" i="39"/>
  <c r="M17" i="39"/>
  <c r="L17" i="39"/>
  <c r="K17" i="39"/>
  <c r="J17" i="39"/>
  <c r="I17" i="39"/>
  <c r="P16" i="39"/>
  <c r="N16" i="39"/>
  <c r="M16" i="39"/>
  <c r="L16" i="39"/>
  <c r="K16" i="39"/>
  <c r="J16" i="39"/>
  <c r="I16" i="39"/>
  <c r="P15" i="39"/>
  <c r="N15" i="39"/>
  <c r="M15" i="39"/>
  <c r="L15" i="39"/>
  <c r="K15" i="39"/>
  <c r="J15" i="39"/>
  <c r="I15" i="39"/>
  <c r="P14" i="39"/>
  <c r="N14" i="39"/>
  <c r="M14" i="39"/>
  <c r="L14" i="39"/>
  <c r="K14" i="39"/>
  <c r="J14" i="39"/>
  <c r="I14" i="39"/>
  <c r="P13" i="39"/>
  <c r="N13" i="39"/>
  <c r="M13" i="39"/>
  <c r="L13" i="39"/>
  <c r="K13" i="39"/>
  <c r="J13" i="39"/>
  <c r="P12" i="39"/>
  <c r="N12" i="39"/>
  <c r="M12" i="39"/>
  <c r="L12" i="39"/>
  <c r="K12" i="39"/>
  <c r="J12" i="39"/>
  <c r="P11" i="39"/>
  <c r="N11" i="39"/>
  <c r="M11" i="39"/>
  <c r="L11" i="39"/>
  <c r="K11" i="39"/>
  <c r="J11" i="39"/>
  <c r="P10" i="39"/>
  <c r="N10" i="39"/>
  <c r="M10" i="39"/>
  <c r="L10" i="39"/>
  <c r="K10" i="39"/>
  <c r="J10" i="39"/>
  <c r="P9" i="39"/>
  <c r="N9" i="39"/>
  <c r="M9" i="39"/>
  <c r="L9" i="39"/>
  <c r="K9" i="39"/>
  <c r="J9" i="39"/>
  <c r="P8" i="39"/>
  <c r="N8" i="39"/>
  <c r="M8" i="39"/>
  <c r="L8" i="39"/>
  <c r="K8" i="39"/>
  <c r="J8" i="39"/>
  <c r="P7" i="39"/>
  <c r="N7" i="39"/>
  <c r="M7" i="39"/>
  <c r="L7" i="39"/>
  <c r="K7" i="39"/>
  <c r="J7" i="39"/>
  <c r="P6" i="39"/>
  <c r="N6" i="39"/>
  <c r="M6" i="39"/>
  <c r="L6" i="39"/>
  <c r="K6" i="39"/>
  <c r="J6" i="39"/>
  <c r="P5" i="39"/>
  <c r="N5" i="39"/>
  <c r="M5" i="39"/>
  <c r="L5" i="39"/>
  <c r="K5" i="39"/>
  <c r="J5" i="39"/>
  <c r="P4" i="39"/>
  <c r="N4" i="39"/>
  <c r="M4" i="39"/>
  <c r="L4" i="39"/>
  <c r="K4" i="39"/>
  <c r="J4" i="39"/>
  <c r="P3" i="39"/>
  <c r="N3" i="39"/>
  <c r="M3" i="39"/>
  <c r="L3" i="39"/>
  <c r="K3" i="39"/>
  <c r="J3" i="39"/>
  <c r="N2" i="39"/>
  <c r="M2" i="39"/>
  <c r="L2" i="39"/>
  <c r="K2" i="39"/>
  <c r="J2" i="39"/>
  <c r="N2" i="38"/>
  <c r="M2" i="38"/>
  <c r="L2" i="38"/>
  <c r="D11" i="1"/>
  <c r="K2" i="38" s="1"/>
  <c r="C11" i="1"/>
  <c r="J2" i="38" s="1"/>
  <c r="B11" i="1"/>
  <c r="I2" i="38" s="1"/>
  <c r="F7" i="1"/>
  <c r="E7" i="1"/>
  <c r="D7" i="1"/>
  <c r="C7" i="1"/>
  <c r="C25" i="54" l="1"/>
  <c r="B32" i="54"/>
  <c r="D42" i="54"/>
  <c r="D25" i="54"/>
  <c r="H43" i="54"/>
  <c r="D38" i="54"/>
  <c r="E27" i="54"/>
  <c r="D34" i="54"/>
  <c r="E19" i="54"/>
  <c r="H25" i="54"/>
  <c r="H27" i="54"/>
  <c r="E31" i="54"/>
  <c r="L32" i="54"/>
  <c r="E39" i="54"/>
  <c r="D33" i="54"/>
  <c r="I29" i="42"/>
  <c r="K29" i="42"/>
  <c r="J29" i="42"/>
  <c r="J31" i="42"/>
  <c r="J30" i="42"/>
  <c r="K31" i="42"/>
  <c r="I31" i="42"/>
  <c r="E31" i="42" s="1"/>
  <c r="I30" i="42"/>
  <c r="F30" i="42" s="1"/>
  <c r="K30" i="42"/>
  <c r="C2" i="41"/>
  <c r="B2" i="41"/>
  <c r="D2" i="41"/>
  <c r="H2" i="41"/>
  <c r="G2" i="41"/>
  <c r="E2" i="41"/>
  <c r="F2" i="41"/>
  <c r="A2" i="41"/>
  <c r="E19" i="39"/>
  <c r="G19" i="39"/>
  <c r="H19" i="39"/>
  <c r="A19" i="39"/>
  <c r="B19" i="39"/>
  <c r="D19" i="39"/>
  <c r="F19" i="39"/>
  <c r="C19" i="39"/>
  <c r="E18" i="39"/>
  <c r="G18" i="39"/>
  <c r="H18" i="39"/>
  <c r="A18" i="39"/>
  <c r="B18" i="39"/>
  <c r="D18" i="39"/>
  <c r="F18" i="39"/>
  <c r="C18" i="39"/>
  <c r="E17" i="39"/>
  <c r="G17" i="39"/>
  <c r="H17" i="39"/>
  <c r="A17" i="39"/>
  <c r="B17" i="39"/>
  <c r="D17" i="39"/>
  <c r="F17" i="39"/>
  <c r="C17" i="39"/>
  <c r="E16" i="39"/>
  <c r="G16" i="39"/>
  <c r="H16" i="39"/>
  <c r="A16" i="39"/>
  <c r="B16" i="39"/>
  <c r="D16" i="39"/>
  <c r="F16" i="39"/>
  <c r="C16" i="39"/>
  <c r="E15" i="39"/>
  <c r="G15" i="39"/>
  <c r="H15" i="39"/>
  <c r="A15" i="39"/>
  <c r="B15" i="39"/>
  <c r="D15" i="39"/>
  <c r="F15" i="39"/>
  <c r="C15" i="39"/>
  <c r="E14" i="39"/>
  <c r="G14" i="39"/>
  <c r="H14" i="39"/>
  <c r="A14" i="39"/>
  <c r="B14" i="39"/>
  <c r="D14" i="39"/>
  <c r="F14" i="39"/>
  <c r="C14" i="39"/>
  <c r="E20" i="39"/>
  <c r="G20" i="39"/>
  <c r="H20" i="39"/>
  <c r="A20" i="39"/>
  <c r="B20" i="39"/>
  <c r="D20" i="39"/>
  <c r="F20" i="39"/>
  <c r="C20" i="39"/>
  <c r="H25" i="28"/>
  <c r="H8" i="41"/>
  <c r="J8" i="41"/>
  <c r="K8" i="41" s="1"/>
  <c r="I9" i="42"/>
  <c r="K9" i="42"/>
  <c r="D57" i="44"/>
  <c r="A57" i="44"/>
  <c r="B57" i="44"/>
  <c r="C57" i="44" s="1"/>
  <c r="A52" i="44"/>
  <c r="B52" i="44"/>
  <c r="C52" i="44" s="1"/>
  <c r="D52" i="44"/>
  <c r="C28" i="44"/>
  <c r="A28" i="44"/>
  <c r="B28" i="44"/>
  <c r="D28" i="44"/>
  <c r="A33" i="44"/>
  <c r="B33" i="44"/>
  <c r="C33" i="44"/>
  <c r="D33" i="44"/>
  <c r="B22" i="44"/>
  <c r="D22" i="44"/>
  <c r="C22" i="44"/>
  <c r="A22" i="44"/>
  <c r="A19" i="44"/>
  <c r="B19" i="44"/>
  <c r="C19" i="44"/>
  <c r="D19" i="44"/>
  <c r="C6" i="44"/>
  <c r="B6" i="44"/>
  <c r="D6" i="44"/>
  <c r="A6" i="44"/>
  <c r="I126" i="43"/>
  <c r="G126" i="43" s="1"/>
  <c r="R88" i="43"/>
  <c r="R104" i="43"/>
  <c r="R120" i="43"/>
  <c r="R122" i="43"/>
  <c r="R123" i="43"/>
  <c r="R92" i="43"/>
  <c r="R93" i="43"/>
  <c r="R94" i="43"/>
  <c r="R95" i="43"/>
  <c r="R100" i="43"/>
  <c r="R118" i="43"/>
  <c r="R89" i="43"/>
  <c r="R105" i="43"/>
  <c r="R121" i="43"/>
  <c r="R106" i="43"/>
  <c r="R107" i="43"/>
  <c r="R124" i="43"/>
  <c r="R126" i="43"/>
  <c r="R129" i="43"/>
  <c r="R114" i="43"/>
  <c r="R101" i="43"/>
  <c r="R119" i="43"/>
  <c r="R90" i="43"/>
  <c r="R127" i="43"/>
  <c r="R83" i="43"/>
  <c r="R85" i="43"/>
  <c r="R91" i="43"/>
  <c r="R125" i="43"/>
  <c r="R110" i="43"/>
  <c r="R111" i="43"/>
  <c r="R112" i="43"/>
  <c r="R97" i="43"/>
  <c r="R131" i="43"/>
  <c r="R108" i="43"/>
  <c r="R96" i="43"/>
  <c r="R116" i="43"/>
  <c r="R86" i="43"/>
  <c r="R109" i="43"/>
  <c r="R128" i="43"/>
  <c r="R130" i="43"/>
  <c r="R99" i="43"/>
  <c r="R117" i="43"/>
  <c r="R113" i="43"/>
  <c r="R115" i="43"/>
  <c r="R84" i="43"/>
  <c r="R87" i="43"/>
  <c r="R98" i="43"/>
  <c r="R102" i="43"/>
  <c r="R103" i="43"/>
  <c r="I53" i="43"/>
  <c r="G53" i="43" s="1"/>
  <c r="R38" i="43"/>
  <c r="R54" i="43"/>
  <c r="R70" i="43"/>
  <c r="R75" i="43"/>
  <c r="R77" i="43"/>
  <c r="R80" i="43"/>
  <c r="R81" i="43"/>
  <c r="R51" i="43"/>
  <c r="R53" i="43"/>
  <c r="R39" i="43"/>
  <c r="R55" i="43"/>
  <c r="R71" i="43"/>
  <c r="R44" i="43"/>
  <c r="R47" i="43"/>
  <c r="R49" i="43"/>
  <c r="R68" i="43"/>
  <c r="R40" i="43"/>
  <c r="R56" i="43"/>
  <c r="R72" i="43"/>
  <c r="R59" i="43"/>
  <c r="R76" i="43"/>
  <c r="R61" i="43"/>
  <c r="R63" i="43"/>
  <c r="R33" i="43"/>
  <c r="R34" i="43"/>
  <c r="R41" i="43"/>
  <c r="R57" i="43"/>
  <c r="R73" i="43"/>
  <c r="R62" i="43"/>
  <c r="R50" i="43"/>
  <c r="R36" i="43"/>
  <c r="R42" i="43"/>
  <c r="R58" i="43"/>
  <c r="R74" i="43"/>
  <c r="R45" i="43"/>
  <c r="R78" i="43"/>
  <c r="R48" i="43"/>
  <c r="R66" i="43"/>
  <c r="R52" i="43"/>
  <c r="R43" i="43"/>
  <c r="R79" i="43"/>
  <c r="R67" i="43"/>
  <c r="R37" i="43"/>
  <c r="R60" i="43"/>
  <c r="R46" i="43"/>
  <c r="R65" i="43"/>
  <c r="R64" i="43"/>
  <c r="R69" i="43"/>
  <c r="R35" i="43"/>
  <c r="T23" i="43"/>
  <c r="R9" i="43"/>
  <c r="R25" i="43"/>
  <c r="R17" i="43"/>
  <c r="R18" i="43"/>
  <c r="R19" i="43"/>
  <c r="R5" i="43"/>
  <c r="R10" i="43"/>
  <c r="R26" i="43"/>
  <c r="R21" i="43"/>
  <c r="R23" i="43"/>
  <c r="R11" i="43"/>
  <c r="R27" i="43"/>
  <c r="R31" i="43"/>
  <c r="R12" i="43"/>
  <c r="R28" i="43"/>
  <c r="R4" i="43"/>
  <c r="R24" i="43"/>
  <c r="R13" i="43"/>
  <c r="R29" i="43"/>
  <c r="R8" i="43"/>
  <c r="R14" i="43"/>
  <c r="R30" i="43"/>
  <c r="R15" i="43"/>
  <c r="R20" i="43"/>
  <c r="R16" i="43"/>
  <c r="R3" i="43"/>
  <c r="R7" i="43"/>
  <c r="R22" i="43"/>
  <c r="R6" i="43"/>
  <c r="R184" i="43"/>
  <c r="R188" i="43"/>
  <c r="R189" i="43"/>
  <c r="R190" i="43"/>
  <c r="R185" i="43"/>
  <c r="R191" i="43"/>
  <c r="R186" i="43"/>
  <c r="R183" i="43"/>
  <c r="R187" i="43"/>
  <c r="T139" i="43"/>
  <c r="T155" i="43"/>
  <c r="T171" i="43"/>
  <c r="R135" i="43"/>
  <c r="R151" i="43"/>
  <c r="R167" i="43"/>
  <c r="R176" i="43"/>
  <c r="R177" i="43"/>
  <c r="T169" i="43"/>
  <c r="R150" i="43"/>
  <c r="T140" i="43"/>
  <c r="T156" i="43"/>
  <c r="T172" i="43"/>
  <c r="R136" i="43"/>
  <c r="R152" i="43"/>
  <c r="R168" i="43"/>
  <c r="R160" i="43"/>
  <c r="T141" i="43"/>
  <c r="T157" i="43"/>
  <c r="T173" i="43"/>
  <c r="R137" i="43"/>
  <c r="R153" i="43"/>
  <c r="R169" i="43"/>
  <c r="R175" i="43"/>
  <c r="R178" i="43"/>
  <c r="R163" i="43"/>
  <c r="T138" i="43"/>
  <c r="T142" i="43"/>
  <c r="T158" i="43"/>
  <c r="T174" i="43"/>
  <c r="R138" i="43"/>
  <c r="R154" i="43"/>
  <c r="R170" i="43"/>
  <c r="R173" i="43"/>
  <c r="R145" i="43"/>
  <c r="R148" i="43"/>
  <c r="R134" i="43"/>
  <c r="T143" i="43"/>
  <c r="T159" i="43"/>
  <c r="T175" i="43"/>
  <c r="R139" i="43"/>
  <c r="R155" i="43"/>
  <c r="R171" i="43"/>
  <c r="R158" i="43"/>
  <c r="R162" i="43"/>
  <c r="T152" i="43"/>
  <c r="T144" i="43"/>
  <c r="T160" i="43"/>
  <c r="T176" i="43"/>
  <c r="R140" i="43"/>
  <c r="R156" i="43"/>
  <c r="R172" i="43"/>
  <c r="R157" i="43"/>
  <c r="R146" i="43"/>
  <c r="R179" i="43"/>
  <c r="R164" i="43"/>
  <c r="T154" i="43"/>
  <c r="T145" i="43"/>
  <c r="T161" i="43"/>
  <c r="T177" i="43"/>
  <c r="R141" i="43"/>
  <c r="R161" i="43"/>
  <c r="R181" i="43"/>
  <c r="T146" i="43"/>
  <c r="T162" i="43"/>
  <c r="T178" i="43"/>
  <c r="R142" i="43"/>
  <c r="R174" i="43"/>
  <c r="R147" i="43"/>
  <c r="R149" i="43"/>
  <c r="T147" i="43"/>
  <c r="T163" i="43"/>
  <c r="T179" i="43"/>
  <c r="R143" i="43"/>
  <c r="R159" i="43"/>
  <c r="T181" i="43"/>
  <c r="T135" i="43"/>
  <c r="T137" i="43"/>
  <c r="R166" i="43"/>
  <c r="T148" i="43"/>
  <c r="T164" i="43"/>
  <c r="T180" i="43"/>
  <c r="R144" i="43"/>
  <c r="T166" i="43"/>
  <c r="T136" i="43"/>
  <c r="R133" i="43"/>
  <c r="T133" i="43"/>
  <c r="T149" i="43"/>
  <c r="T165" i="43"/>
  <c r="T167" i="43"/>
  <c r="T153" i="43"/>
  <c r="T134" i="43"/>
  <c r="T150" i="43"/>
  <c r="T168" i="43"/>
  <c r="T151" i="43"/>
  <c r="T170" i="43"/>
  <c r="R180" i="43"/>
  <c r="R165" i="43"/>
  <c r="E20" i="42"/>
  <c r="E2" i="44"/>
  <c r="E5" i="42"/>
  <c r="E11" i="44"/>
  <c r="E19" i="44"/>
  <c r="E29" i="44"/>
  <c r="E33" i="44"/>
  <c r="E3" i="42"/>
  <c r="E2" i="42"/>
  <c r="E28" i="42"/>
  <c r="E52" i="44"/>
  <c r="E126" i="43"/>
  <c r="E48" i="44"/>
  <c r="E53" i="43"/>
  <c r="E14" i="42"/>
  <c r="E26" i="42"/>
  <c r="E6" i="44"/>
  <c r="E20" i="44"/>
  <c r="E22" i="44"/>
  <c r="E28" i="44"/>
  <c r="E38" i="44"/>
  <c r="E57" i="44"/>
  <c r="E4" i="42"/>
  <c r="E6" i="42"/>
  <c r="E27" i="42"/>
  <c r="E7" i="42"/>
  <c r="E8" i="42"/>
  <c r="E29" i="42"/>
  <c r="E4" i="39"/>
  <c r="E2" i="39"/>
  <c r="E9" i="39"/>
  <c r="E3" i="39"/>
  <c r="E11" i="39"/>
  <c r="E12" i="39"/>
  <c r="E5" i="39"/>
  <c r="E13" i="39"/>
  <c r="E6" i="39"/>
  <c r="E10" i="39"/>
  <c r="E8" i="39"/>
  <c r="E7" i="39"/>
  <c r="G2" i="44"/>
  <c r="G29" i="42"/>
  <c r="G20" i="42"/>
  <c r="G2" i="42"/>
  <c r="G7" i="42"/>
  <c r="G5" i="42"/>
  <c r="G11" i="44"/>
  <c r="G19" i="44"/>
  <c r="G29" i="44"/>
  <c r="G33" i="44"/>
  <c r="G3" i="42"/>
  <c r="G48" i="44"/>
  <c r="G52" i="44"/>
  <c r="G8" i="42"/>
  <c r="G6" i="42"/>
  <c r="G6" i="44"/>
  <c r="G20" i="44"/>
  <c r="G22" i="44"/>
  <c r="G28" i="44"/>
  <c r="G38" i="44"/>
  <c r="G57" i="44"/>
  <c r="G4" i="42"/>
  <c r="G26" i="42"/>
  <c r="G14" i="42"/>
  <c r="G27" i="42"/>
  <c r="G28" i="42"/>
  <c r="G7" i="39"/>
  <c r="G8" i="39"/>
  <c r="G9" i="39"/>
  <c r="G3" i="39"/>
  <c r="G4" i="39"/>
  <c r="G6" i="39"/>
  <c r="G11" i="39"/>
  <c r="G10" i="39"/>
  <c r="G2" i="39"/>
  <c r="G5" i="39"/>
  <c r="G13" i="39"/>
  <c r="G12" i="39"/>
  <c r="F27" i="42"/>
  <c r="F7" i="42"/>
  <c r="F5" i="42"/>
  <c r="F2" i="42"/>
  <c r="F11" i="44"/>
  <c r="F19" i="44"/>
  <c r="F29" i="44"/>
  <c r="F33" i="44"/>
  <c r="F3" i="42"/>
  <c r="F52" i="44"/>
  <c r="F48" i="44"/>
  <c r="F28" i="42"/>
  <c r="F6" i="42"/>
  <c r="F6" i="44"/>
  <c r="F20" i="44"/>
  <c r="F22" i="44"/>
  <c r="F28" i="44"/>
  <c r="F38" i="44"/>
  <c r="F57" i="44"/>
  <c r="F4" i="42"/>
  <c r="F26" i="42"/>
  <c r="F29" i="42"/>
  <c r="F14" i="42"/>
  <c r="F2" i="44"/>
  <c r="F31" i="42"/>
  <c r="F20" i="42"/>
  <c r="F8" i="42"/>
  <c r="F11" i="39"/>
  <c r="F5" i="39"/>
  <c r="F10" i="39"/>
  <c r="F9" i="39"/>
  <c r="F2" i="39"/>
  <c r="F8" i="39"/>
  <c r="F7" i="39"/>
  <c r="F13" i="39"/>
  <c r="F12" i="39"/>
  <c r="F3" i="39"/>
  <c r="F4" i="39"/>
  <c r="F6" i="39"/>
  <c r="H6" i="54"/>
  <c r="H31" i="42"/>
  <c r="H27" i="42"/>
  <c r="H20" i="42"/>
  <c r="H7" i="42"/>
  <c r="H5" i="42"/>
  <c r="H11" i="44"/>
  <c r="H19" i="44"/>
  <c r="H29" i="44"/>
  <c r="H33" i="44"/>
  <c r="H3" i="42"/>
  <c r="H52" i="44"/>
  <c r="H48" i="44"/>
  <c r="H14" i="42"/>
  <c r="H26" i="42"/>
  <c r="H8" i="42"/>
  <c r="H6" i="42"/>
  <c r="H6" i="44"/>
  <c r="H20" i="44"/>
  <c r="H22" i="44"/>
  <c r="H28" i="44"/>
  <c r="H38" i="44"/>
  <c r="H57" i="44"/>
  <c r="H29" i="42"/>
  <c r="H4" i="42"/>
  <c r="H2" i="44"/>
  <c r="H2" i="42"/>
  <c r="H28" i="42"/>
  <c r="H4" i="39"/>
  <c r="H12" i="39"/>
  <c r="H11" i="39"/>
  <c r="H2" i="39"/>
  <c r="H7" i="39"/>
  <c r="H6" i="39"/>
  <c r="H3" i="39"/>
  <c r="H9" i="39"/>
  <c r="H8" i="39"/>
  <c r="H13" i="39"/>
  <c r="H5" i="39"/>
  <c r="H10" i="39"/>
  <c r="E2" i="58"/>
  <c r="F2" i="58"/>
  <c r="H2" i="58"/>
  <c r="G2" i="58"/>
  <c r="E22" i="42"/>
  <c r="H22" i="42"/>
  <c r="A22" i="42"/>
  <c r="B22" i="42"/>
  <c r="C22" i="42"/>
  <c r="F22" i="42"/>
  <c r="D22" i="42"/>
  <c r="G22" i="42"/>
  <c r="G10" i="42"/>
  <c r="A10" i="42"/>
  <c r="B10" i="42"/>
  <c r="C10" i="42" s="1"/>
  <c r="D10" i="42"/>
  <c r="E10" i="42"/>
  <c r="H10" i="42"/>
  <c r="F10" i="42"/>
  <c r="H12" i="42"/>
  <c r="A12" i="42"/>
  <c r="G12" i="42"/>
  <c r="B12" i="42"/>
  <c r="C12" i="42"/>
  <c r="D12" i="42"/>
  <c r="E12" i="42"/>
  <c r="F12" i="42"/>
  <c r="S241" i="48"/>
  <c r="Q241" i="48"/>
  <c r="P241" i="48"/>
  <c r="Q240" i="48"/>
  <c r="P240" i="48"/>
  <c r="S240" i="48"/>
  <c r="P181" i="48"/>
  <c r="S181" i="48"/>
  <c r="Q181" i="48"/>
  <c r="P180" i="48"/>
  <c r="S180" i="48"/>
  <c r="Q180" i="48"/>
  <c r="Q301" i="48"/>
  <c r="P301" i="48"/>
  <c r="S301" i="48"/>
  <c r="Q300" i="48"/>
  <c r="P300" i="48"/>
  <c r="S300" i="48"/>
  <c r="S361" i="48"/>
  <c r="P361" i="48"/>
  <c r="Q361" i="48"/>
  <c r="P360" i="48"/>
  <c r="Q360" i="48"/>
  <c r="S360" i="48"/>
  <c r="Q421" i="48"/>
  <c r="P421" i="48"/>
  <c r="S421" i="48"/>
  <c r="S420" i="48"/>
  <c r="Q420" i="48"/>
  <c r="P420" i="48"/>
  <c r="S481" i="48"/>
  <c r="Q481" i="48"/>
  <c r="P481" i="48"/>
  <c r="S480" i="48"/>
  <c r="Q480" i="48"/>
  <c r="P480" i="48"/>
  <c r="Q541" i="48"/>
  <c r="S541" i="48"/>
  <c r="P541" i="48"/>
  <c r="Q540" i="48"/>
  <c r="P540" i="48"/>
  <c r="S540" i="48"/>
  <c r="S600" i="48"/>
  <c r="Q600" i="48"/>
  <c r="P600" i="48"/>
  <c r="S601" i="48"/>
  <c r="Q601" i="48"/>
  <c r="P601" i="48"/>
  <c r="P565" i="48"/>
  <c r="S599" i="48"/>
  <c r="I590" i="48"/>
  <c r="S430" i="48"/>
  <c r="P444" i="48"/>
  <c r="P390" i="48"/>
  <c r="I364" i="48"/>
  <c r="S380" i="48"/>
  <c r="Q398" i="48"/>
  <c r="A410" i="48"/>
  <c r="B410" i="48"/>
  <c r="C410" i="48"/>
  <c r="D410" i="48"/>
  <c r="E410" i="48"/>
  <c r="F410" i="48"/>
  <c r="G410" i="48"/>
  <c r="H410" i="48"/>
  <c r="I327" i="48"/>
  <c r="I330" i="48"/>
  <c r="G161" i="48"/>
  <c r="A161" i="48"/>
  <c r="B161" i="48"/>
  <c r="C161" i="48"/>
  <c r="D161" i="48"/>
  <c r="E161" i="48"/>
  <c r="F161" i="48"/>
  <c r="H161" i="48"/>
  <c r="Q121" i="48"/>
  <c r="S121" i="48"/>
  <c r="P121" i="48"/>
  <c r="S120" i="48"/>
  <c r="Q120" i="48"/>
  <c r="P120" i="48"/>
  <c r="S61" i="48"/>
  <c r="Q61" i="48"/>
  <c r="P61" i="48"/>
  <c r="Q60" i="48"/>
  <c r="P60" i="48"/>
  <c r="S60" i="48"/>
  <c r="J70" i="51"/>
  <c r="I85" i="51" s="1"/>
  <c r="I83" i="51"/>
  <c r="I71" i="51"/>
  <c r="I72" i="51"/>
  <c r="I73" i="51"/>
  <c r="I74" i="51"/>
  <c r="I75" i="51"/>
  <c r="I76" i="51"/>
  <c r="I77" i="51"/>
  <c r="I78" i="51"/>
  <c r="I79" i="51"/>
  <c r="I80" i="51"/>
  <c r="I81" i="51"/>
  <c r="I82" i="51"/>
  <c r="J53" i="51"/>
  <c r="I55" i="51"/>
  <c r="I54" i="51"/>
  <c r="I56" i="51"/>
  <c r="I57" i="51"/>
  <c r="I58" i="51"/>
  <c r="I59" i="51"/>
  <c r="I60" i="51"/>
  <c r="I61" i="51"/>
  <c r="I62" i="51"/>
  <c r="I63" i="51"/>
  <c r="I64" i="51"/>
  <c r="I65" i="51"/>
  <c r="I66" i="51"/>
  <c r="J36" i="51"/>
  <c r="I52" i="51" s="1"/>
  <c r="I42" i="51"/>
  <c r="I41" i="51"/>
  <c r="I40" i="51"/>
  <c r="I39" i="51"/>
  <c r="I38" i="51"/>
  <c r="I37" i="51"/>
  <c r="I43" i="51"/>
  <c r="I44" i="51"/>
  <c r="I45" i="51"/>
  <c r="I46" i="51"/>
  <c r="I47" i="51"/>
  <c r="I48" i="51"/>
  <c r="I49" i="51"/>
  <c r="J19" i="51"/>
  <c r="I28" i="51"/>
  <c r="I27" i="51"/>
  <c r="I26" i="51"/>
  <c r="I25" i="51"/>
  <c r="I24" i="51"/>
  <c r="I23" i="51"/>
  <c r="I29" i="51"/>
  <c r="I22" i="51"/>
  <c r="I21" i="51"/>
  <c r="I20" i="51"/>
  <c r="I30" i="51"/>
  <c r="I31" i="51"/>
  <c r="I32" i="51"/>
  <c r="P10" i="51"/>
  <c r="P11" i="51"/>
  <c r="P12" i="51"/>
  <c r="P13" i="51"/>
  <c r="P14" i="51"/>
  <c r="P15" i="51"/>
  <c r="P3" i="51"/>
  <c r="P4" i="51"/>
  <c r="P5" i="51"/>
  <c r="P6" i="51"/>
  <c r="P7" i="51"/>
  <c r="P8" i="51"/>
  <c r="P9" i="51"/>
  <c r="I14" i="51"/>
  <c r="I15" i="51"/>
  <c r="H2" i="55"/>
  <c r="G2" i="55"/>
  <c r="F2" i="55"/>
  <c r="E2" i="55"/>
  <c r="D2" i="55"/>
  <c r="B2" i="55"/>
  <c r="C2" i="55" s="1"/>
  <c r="A2" i="55"/>
  <c r="A6" i="55"/>
  <c r="B6" i="55"/>
  <c r="C6" i="55" s="1"/>
  <c r="D6" i="55"/>
  <c r="E6" i="55"/>
  <c r="F6" i="55"/>
  <c r="G6" i="55"/>
  <c r="H6" i="55"/>
  <c r="A3" i="55"/>
  <c r="B3" i="55"/>
  <c r="C3" i="55"/>
  <c r="D3" i="55"/>
  <c r="E3" i="55"/>
  <c r="F3" i="55"/>
  <c r="G3" i="55"/>
  <c r="H3" i="55"/>
  <c r="A8" i="55"/>
  <c r="B8" i="55"/>
  <c r="C8" i="55" s="1"/>
  <c r="D8" i="55"/>
  <c r="E8" i="55"/>
  <c r="F8" i="55"/>
  <c r="G8" i="55"/>
  <c r="H8" i="55"/>
  <c r="A4" i="55"/>
  <c r="B4" i="55"/>
  <c r="C4" i="55"/>
  <c r="D4" i="55"/>
  <c r="E4" i="55"/>
  <c r="G4" i="55"/>
  <c r="F4" i="55"/>
  <c r="H4" i="55"/>
  <c r="M9" i="55"/>
  <c r="G9" i="55"/>
  <c r="A9" i="55"/>
  <c r="B9" i="55"/>
  <c r="C9" i="55" s="1"/>
  <c r="D9" i="55"/>
  <c r="E9" i="55"/>
  <c r="F9" i="55"/>
  <c r="H9" i="55"/>
  <c r="A5" i="55"/>
  <c r="B5" i="55"/>
  <c r="C5" i="55" s="1"/>
  <c r="D5" i="55"/>
  <c r="E5" i="55"/>
  <c r="F5" i="55"/>
  <c r="G5" i="55"/>
  <c r="H5" i="55"/>
  <c r="A2" i="38"/>
  <c r="H2" i="38"/>
  <c r="G2" i="38"/>
  <c r="F2" i="38"/>
  <c r="E2" i="38"/>
  <c r="D2" i="38"/>
  <c r="B2" i="38"/>
  <c r="C2" i="38" s="1"/>
  <c r="A30" i="57"/>
  <c r="B30" i="57"/>
  <c r="C30" i="57"/>
  <c r="D30" i="57"/>
  <c r="E30" i="57"/>
  <c r="F30" i="57"/>
  <c r="H30" i="57"/>
  <c r="G30" i="57"/>
  <c r="A62" i="57"/>
  <c r="B62" i="57"/>
  <c r="C62" i="57"/>
  <c r="D62" i="57"/>
  <c r="E62" i="57"/>
  <c r="F62" i="57"/>
  <c r="G62" i="57"/>
  <c r="H62" i="57"/>
  <c r="A18" i="57"/>
  <c r="B18" i="57"/>
  <c r="C18" i="57"/>
  <c r="D18" i="57"/>
  <c r="E18" i="57"/>
  <c r="F18" i="57"/>
  <c r="G18" i="57"/>
  <c r="H18" i="57"/>
  <c r="A51" i="57"/>
  <c r="B51" i="57"/>
  <c r="C51" i="57"/>
  <c r="D51" i="57"/>
  <c r="E51" i="57"/>
  <c r="F51" i="57"/>
  <c r="G51" i="57"/>
  <c r="H51" i="57"/>
  <c r="A15" i="57"/>
  <c r="B15" i="57"/>
  <c r="C15" i="57"/>
  <c r="D15" i="57"/>
  <c r="E15" i="57"/>
  <c r="F15" i="57"/>
  <c r="G15" i="57"/>
  <c r="H15" i="57"/>
  <c r="A38" i="57"/>
  <c r="B38" i="57"/>
  <c r="H38" i="57"/>
  <c r="C38" i="57"/>
  <c r="D38" i="57"/>
  <c r="E38" i="57"/>
  <c r="F38" i="57"/>
  <c r="G38" i="57"/>
  <c r="M11" i="41"/>
  <c r="A11" i="41"/>
  <c r="D11" i="41"/>
  <c r="M9" i="41"/>
  <c r="A9" i="41"/>
  <c r="B9" i="41"/>
  <c r="C9" i="41" s="1"/>
  <c r="D9" i="41"/>
  <c r="M10" i="41"/>
  <c r="A10" i="41"/>
  <c r="B10" i="41"/>
  <c r="C10" i="41" s="1"/>
  <c r="D10" i="41"/>
  <c r="M8" i="41"/>
  <c r="A8" i="41"/>
  <c r="B8" i="41"/>
  <c r="C8" i="41" s="1"/>
  <c r="D8" i="41"/>
  <c r="G6" i="54"/>
  <c r="F7" i="54"/>
  <c r="E8" i="54"/>
  <c r="E10" i="41"/>
  <c r="E8" i="41"/>
  <c r="E11" i="41"/>
  <c r="E9" i="41"/>
  <c r="G11" i="54"/>
  <c r="G10" i="41"/>
  <c r="G8" i="41"/>
  <c r="G11" i="41"/>
  <c r="G9" i="41"/>
  <c r="H9" i="41"/>
  <c r="H10" i="41"/>
  <c r="H11" i="41"/>
  <c r="G13" i="54"/>
  <c r="F10" i="41"/>
  <c r="F8" i="41"/>
  <c r="F11" i="41"/>
  <c r="F9" i="41"/>
  <c r="G15" i="54"/>
  <c r="E2" i="54"/>
  <c r="G17" i="54"/>
  <c r="H5" i="54"/>
  <c r="S578" i="48"/>
  <c r="Q592" i="48"/>
  <c r="Q544" i="48"/>
  <c r="S580" i="48"/>
  <c r="I558" i="48"/>
  <c r="P581" i="48"/>
  <c r="S594" i="48"/>
  <c r="S546" i="48"/>
  <c r="Q560" i="48"/>
  <c r="S596" i="48"/>
  <c r="S548" i="48"/>
  <c r="I574" i="48"/>
  <c r="P597" i="48"/>
  <c r="P549" i="48"/>
  <c r="S562" i="48"/>
  <c r="Q576" i="48"/>
  <c r="P484" i="48"/>
  <c r="I509" i="48"/>
  <c r="Q485" i="48"/>
  <c r="I536" i="48"/>
  <c r="Q486" i="48"/>
  <c r="Q499" i="48"/>
  <c r="I489" i="48"/>
  <c r="S528" i="48"/>
  <c r="S515" i="48"/>
  <c r="Q492" i="48"/>
  <c r="S505" i="48"/>
  <c r="P532" i="48"/>
  <c r="P506" i="48"/>
  <c r="P519" i="48"/>
  <c r="P483" i="48"/>
  <c r="I424" i="48"/>
  <c r="S440" i="48"/>
  <c r="Q457" i="48"/>
  <c r="Q363" i="48"/>
  <c r="I380" i="48"/>
  <c r="I389" i="48"/>
  <c r="I398" i="48"/>
  <c r="P364" i="48"/>
  <c r="Q372" i="48"/>
  <c r="P399" i="48"/>
  <c r="P419" i="48"/>
  <c r="Q409" i="48"/>
  <c r="Q419" i="48"/>
  <c r="Q365" i="48"/>
  <c r="I411" i="48"/>
  <c r="S383" i="48"/>
  <c r="S392" i="48"/>
  <c r="J362" i="48"/>
  <c r="S365" i="48"/>
  <c r="P375" i="48"/>
  <c r="I412" i="48"/>
  <c r="Q366" i="48"/>
  <c r="Q375" i="48"/>
  <c r="Q394" i="48"/>
  <c r="P412" i="48"/>
  <c r="I385" i="48"/>
  <c r="S403" i="48"/>
  <c r="S366" i="48"/>
  <c r="P376" i="48"/>
  <c r="I395" i="48"/>
  <c r="I367" i="48"/>
  <c r="P386" i="48"/>
  <c r="Q405" i="48"/>
  <c r="S417" i="48"/>
  <c r="S395" i="48"/>
  <c r="P368" i="48"/>
  <c r="Q387" i="48"/>
  <c r="P406" i="48"/>
  <c r="Q416" i="48"/>
  <c r="I379" i="48"/>
  <c r="I397" i="48"/>
  <c r="I363" i="48"/>
  <c r="P369" i="48"/>
  <c r="S406" i="48"/>
  <c r="P417" i="48"/>
  <c r="I320" i="48"/>
  <c r="Q311" i="48"/>
  <c r="S320" i="48"/>
  <c r="S311" i="48"/>
  <c r="Q322" i="48"/>
  <c r="I304" i="48"/>
  <c r="Q304" i="48"/>
  <c r="S322" i="48"/>
  <c r="I314" i="48"/>
  <c r="P305" i="48"/>
  <c r="P324" i="48"/>
  <c r="Q306" i="48"/>
  <c r="I325" i="48"/>
  <c r="P317" i="48"/>
  <c r="P307" i="48"/>
  <c r="P308" i="48"/>
  <c r="P319" i="48"/>
  <c r="I258" i="48"/>
  <c r="S287" i="48"/>
  <c r="P288" i="48"/>
  <c r="P276" i="48"/>
  <c r="Q80" i="48"/>
  <c r="S89" i="48"/>
  <c r="I70" i="48"/>
  <c r="P90" i="48"/>
  <c r="Q102" i="48"/>
  <c r="Q114" i="48"/>
  <c r="S81" i="48"/>
  <c r="P82" i="48"/>
  <c r="Q104" i="48"/>
  <c r="I73" i="48"/>
  <c r="S115" i="48"/>
  <c r="P116" i="48"/>
  <c r="I75" i="48"/>
  <c r="I96" i="48"/>
  <c r="Q107" i="48"/>
  <c r="I86" i="48"/>
  <c r="Q65" i="48"/>
  <c r="S118" i="48"/>
  <c r="I98" i="48"/>
  <c r="Q109" i="48"/>
  <c r="P119" i="48"/>
  <c r="S77" i="48"/>
  <c r="S87" i="48"/>
  <c r="Q67" i="48"/>
  <c r="P78" i="48"/>
  <c r="P88" i="48"/>
  <c r="Q111" i="48"/>
  <c r="I101" i="48"/>
  <c r="Q190" i="48"/>
  <c r="S202" i="48"/>
  <c r="Q233" i="48"/>
  <c r="P257" i="48"/>
  <c r="S267" i="48"/>
  <c r="P197" i="48"/>
  <c r="P218" i="48"/>
  <c r="P234" i="48"/>
  <c r="Q270" i="48"/>
  <c r="Q210" i="48"/>
  <c r="Q259" i="48"/>
  <c r="I278" i="48"/>
  <c r="I289" i="48"/>
  <c r="S297" i="48"/>
  <c r="Q192" i="48"/>
  <c r="Q198" i="48"/>
  <c r="S204" i="48"/>
  <c r="I219" i="48"/>
  <c r="I227" i="48"/>
  <c r="S251" i="48"/>
  <c r="S270" i="48"/>
  <c r="Q289" i="48"/>
  <c r="P260" i="48"/>
  <c r="P271" i="48"/>
  <c r="S298" i="48"/>
  <c r="P187" i="48"/>
  <c r="S192" i="48"/>
  <c r="S212" i="48"/>
  <c r="P290" i="48"/>
  <c r="I185" i="48"/>
  <c r="S196" i="48"/>
  <c r="S217" i="48"/>
  <c r="P193" i="48"/>
  <c r="I200" i="48"/>
  <c r="I206" i="48"/>
  <c r="P213" i="48"/>
  <c r="I221" i="48"/>
  <c r="I237" i="48"/>
  <c r="Q254" i="48"/>
  <c r="Q272" i="48"/>
  <c r="P226" i="48"/>
  <c r="Q235" i="48"/>
  <c r="P236" i="48"/>
  <c r="Q200" i="48"/>
  <c r="Q206" i="48"/>
  <c r="Q221" i="48"/>
  <c r="Q230" i="48"/>
  <c r="Q243" i="48"/>
  <c r="I262" i="48"/>
  <c r="P291" i="48"/>
  <c r="I188" i="48"/>
  <c r="Q194" i="48"/>
  <c r="I214" i="48"/>
  <c r="S254" i="48"/>
  <c r="S272" i="48"/>
  <c r="I192" i="48"/>
  <c r="S200" i="48"/>
  <c r="S230" i="48"/>
  <c r="P244" i="48"/>
  <c r="P255" i="48"/>
  <c r="P273" i="48"/>
  <c r="I292" i="48"/>
  <c r="Q185" i="48"/>
  <c r="S225" i="48"/>
  <c r="S210" i="48"/>
  <c r="I198" i="48"/>
  <c r="I183" i="48"/>
  <c r="S188" i="48"/>
  <c r="S194" i="48"/>
  <c r="P201" i="48"/>
  <c r="I208" i="48"/>
  <c r="Q223" i="48"/>
  <c r="P231" i="48"/>
  <c r="I204" i="48"/>
  <c r="P205" i="48"/>
  <c r="P189" i="48"/>
  <c r="P195" i="48"/>
  <c r="Q208" i="48"/>
  <c r="S215" i="48"/>
  <c r="Q256" i="48"/>
  <c r="I274" i="48"/>
  <c r="Q286" i="48"/>
  <c r="I293" i="48"/>
  <c r="I246" i="48"/>
  <c r="P203" i="48"/>
  <c r="Q186" i="48"/>
  <c r="P211" i="48"/>
  <c r="S186" i="48"/>
  <c r="S183" i="48"/>
  <c r="Q202" i="48"/>
  <c r="P216" i="48"/>
  <c r="S223" i="48"/>
  <c r="P184" i="48"/>
  <c r="I190" i="48"/>
  <c r="I196" i="48"/>
  <c r="S208" i="48"/>
  <c r="P224" i="48"/>
  <c r="I233" i="48"/>
  <c r="J242" i="48"/>
  <c r="S242" i="48" s="1"/>
  <c r="S256" i="48"/>
  <c r="Q275" i="48"/>
  <c r="Q287" i="48"/>
  <c r="I294" i="48"/>
  <c r="Q137" i="48"/>
  <c r="Q123" i="48"/>
  <c r="Q131" i="48"/>
  <c r="I138" i="48"/>
  <c r="S145" i="48"/>
  <c r="S153" i="48"/>
  <c r="I171" i="48"/>
  <c r="Q145" i="48"/>
  <c r="I146" i="48"/>
  <c r="Q171" i="48"/>
  <c r="P155" i="48"/>
  <c r="Q125" i="48"/>
  <c r="Q133" i="48"/>
  <c r="P147" i="48"/>
  <c r="Q172" i="48"/>
  <c r="Q141" i="48"/>
  <c r="P156" i="48"/>
  <c r="J122" i="48"/>
  <c r="S125" i="48"/>
  <c r="S133" i="48"/>
  <c r="S165" i="48"/>
  <c r="Q173" i="48"/>
  <c r="P126" i="48"/>
  <c r="P134" i="48"/>
  <c r="S141" i="48"/>
  <c r="I170" i="48"/>
  <c r="I142" i="48"/>
  <c r="S149" i="48"/>
  <c r="Q167" i="48"/>
  <c r="P174" i="48"/>
  <c r="Q142" i="48"/>
  <c r="Q150" i="48"/>
  <c r="S158" i="48"/>
  <c r="S127" i="48"/>
  <c r="S135" i="48"/>
  <c r="Q159" i="48"/>
  <c r="S167" i="48"/>
  <c r="P128" i="48"/>
  <c r="Q136" i="48"/>
  <c r="I143" i="48"/>
  <c r="S150" i="48"/>
  <c r="P168" i="48"/>
  <c r="I151" i="48"/>
  <c r="S159" i="48"/>
  <c r="I129" i="48"/>
  <c r="S136" i="48"/>
  <c r="Q151" i="48"/>
  <c r="Q160" i="48"/>
  <c r="I169" i="48"/>
  <c r="I137" i="48"/>
  <c r="S144" i="48"/>
  <c r="I123" i="48"/>
  <c r="I131" i="48"/>
  <c r="I37" i="48"/>
  <c r="I5" i="48"/>
  <c r="Q52" i="48"/>
  <c r="P26" i="48"/>
  <c r="P10" i="48"/>
  <c r="P42" i="48"/>
  <c r="I21" i="48"/>
  <c r="L16" i="54"/>
  <c r="H7" i="54"/>
  <c r="B16" i="54"/>
  <c r="C16" i="54" s="1"/>
  <c r="A8" i="54"/>
  <c r="G8" i="54"/>
  <c r="E17" i="54"/>
  <c r="E9" i="54"/>
  <c r="B18" i="54"/>
  <c r="L9" i="54"/>
  <c r="L18" i="54"/>
  <c r="D18" i="54"/>
  <c r="D17" i="54"/>
  <c r="H11" i="54"/>
  <c r="D14" i="54"/>
  <c r="G5" i="54"/>
  <c r="D9" i="54"/>
  <c r="L5" i="54"/>
  <c r="L12" i="54"/>
  <c r="D6" i="54"/>
  <c r="D5" i="54"/>
  <c r="K2" i="54"/>
  <c r="M6" i="55"/>
  <c r="M3" i="55"/>
  <c r="I68" i="51"/>
  <c r="N68" i="51" s="1"/>
  <c r="I69" i="51"/>
  <c r="N69" i="51" s="1"/>
  <c r="I8" i="51"/>
  <c r="I13" i="51"/>
  <c r="I9" i="51"/>
  <c r="I10" i="51"/>
  <c r="I11" i="51"/>
  <c r="I12" i="51"/>
  <c r="I7" i="51"/>
  <c r="I4" i="51"/>
  <c r="I6" i="51"/>
  <c r="I5" i="51"/>
  <c r="J2" i="51"/>
  <c r="I18" i="51" s="1"/>
  <c r="I3" i="51"/>
  <c r="S4" i="52"/>
  <c r="I7" i="52"/>
  <c r="S12" i="52"/>
  <c r="I15" i="52"/>
  <c r="S20" i="52"/>
  <c r="I23" i="52"/>
  <c r="T9" i="52"/>
  <c r="T17" i="52"/>
  <c r="T25" i="52"/>
  <c r="T4" i="52"/>
  <c r="T12" i="52"/>
  <c r="T20" i="52"/>
  <c r="S7" i="52"/>
  <c r="I10" i="52"/>
  <c r="S15" i="52"/>
  <c r="I18" i="52"/>
  <c r="S23" i="52"/>
  <c r="I26" i="52"/>
  <c r="T7" i="52"/>
  <c r="T15" i="52"/>
  <c r="T23" i="52"/>
  <c r="I5" i="52"/>
  <c r="S10" i="52"/>
  <c r="I13" i="52"/>
  <c r="S18" i="52"/>
  <c r="I21" i="52"/>
  <c r="S26" i="52"/>
  <c r="T10" i="52"/>
  <c r="T18" i="52"/>
  <c r="T26" i="52"/>
  <c r="S5" i="52"/>
  <c r="I8" i="52"/>
  <c r="S13" i="52"/>
  <c r="I16" i="52"/>
  <c r="S21" i="52"/>
  <c r="I24" i="52"/>
  <c r="T5" i="52"/>
  <c r="T13" i="52"/>
  <c r="T21" i="52"/>
  <c r="I3" i="52"/>
  <c r="S8" i="52"/>
  <c r="I11" i="52"/>
  <c r="S16" i="52"/>
  <c r="I19" i="52"/>
  <c r="S24" i="52"/>
  <c r="I27" i="52"/>
  <c r="T8" i="52"/>
  <c r="T16" i="52"/>
  <c r="T24" i="52"/>
  <c r="S3" i="52"/>
  <c r="I6" i="52"/>
  <c r="S11" i="52"/>
  <c r="I14" i="52"/>
  <c r="S19" i="52"/>
  <c r="I22" i="52"/>
  <c r="S27" i="52"/>
  <c r="T3" i="52"/>
  <c r="T11" i="52"/>
  <c r="T19" i="52"/>
  <c r="T27" i="52"/>
  <c r="S6" i="52"/>
  <c r="I9" i="52"/>
  <c r="S14" i="52"/>
  <c r="I17" i="52"/>
  <c r="S22" i="52"/>
  <c r="I25" i="52"/>
  <c r="T6" i="52"/>
  <c r="T14" i="52"/>
  <c r="T22" i="52"/>
  <c r="I4" i="52"/>
  <c r="S9" i="52"/>
  <c r="I12" i="52"/>
  <c r="S17" i="52"/>
  <c r="I20" i="52"/>
  <c r="S25" i="52"/>
  <c r="P81" i="51"/>
  <c r="P76" i="51"/>
  <c r="P79" i="51"/>
  <c r="P71" i="51"/>
  <c r="P77" i="51"/>
  <c r="Q137" i="43"/>
  <c r="T114" i="43"/>
  <c r="T91" i="43"/>
  <c r="T93" i="43"/>
  <c r="T83" i="43"/>
  <c r="I125" i="43"/>
  <c r="G125" i="43" s="1"/>
  <c r="Q117" i="43"/>
  <c r="T109" i="43"/>
  <c r="I87" i="43"/>
  <c r="I124" i="43"/>
  <c r="F124" i="43" s="1"/>
  <c r="T89" i="43"/>
  <c r="T101" i="43"/>
  <c r="I35" i="43"/>
  <c r="F35" i="43" s="1"/>
  <c r="Q61" i="43"/>
  <c r="Q69" i="43"/>
  <c r="Q77" i="43"/>
  <c r="Q43" i="43"/>
  <c r="Q35" i="43"/>
  <c r="Q47" i="43"/>
  <c r="I41" i="43"/>
  <c r="F41" i="43" s="1"/>
  <c r="I54" i="43"/>
  <c r="E54" i="43" s="1"/>
  <c r="Q41" i="43"/>
  <c r="Q55" i="43"/>
  <c r="Q63" i="43"/>
  <c r="Q71" i="43"/>
  <c r="Q79" i="43"/>
  <c r="T41" i="43"/>
  <c r="I49" i="43"/>
  <c r="H49" i="43" s="1"/>
  <c r="I37" i="43"/>
  <c r="E37" i="43" s="1"/>
  <c r="Q49" i="43"/>
  <c r="I43" i="43"/>
  <c r="G43" i="43" s="1"/>
  <c r="T49" i="43"/>
  <c r="Q57" i="43"/>
  <c r="Q65" i="43"/>
  <c r="Q73" i="43"/>
  <c r="Q81" i="43"/>
  <c r="I51" i="43"/>
  <c r="H51" i="43" s="1"/>
  <c r="I33" i="43"/>
  <c r="H33" i="43" s="1"/>
  <c r="I38" i="43"/>
  <c r="F38" i="43" s="1"/>
  <c r="Q51" i="43"/>
  <c r="Q33" i="43"/>
  <c r="Q59" i="43"/>
  <c r="Q67" i="43"/>
  <c r="Q75" i="43"/>
  <c r="Q39" i="43"/>
  <c r="I45" i="43"/>
  <c r="E45" i="43" s="1"/>
  <c r="T33" i="43"/>
  <c r="I46" i="43"/>
  <c r="G46" i="43" s="1"/>
  <c r="T16" i="43"/>
  <c r="Q14" i="43"/>
  <c r="I15" i="43"/>
  <c r="T3" i="43"/>
  <c r="I20" i="43"/>
  <c r="H20" i="43" s="1"/>
  <c r="J53" i="44"/>
  <c r="I53" i="44" s="1"/>
  <c r="J54" i="44"/>
  <c r="I54" i="44" s="1"/>
  <c r="E54" i="44" s="1"/>
  <c r="J34" i="44"/>
  <c r="I34" i="44" s="1"/>
  <c r="F34" i="44" s="1"/>
  <c r="K24" i="44"/>
  <c r="J24" i="44" s="1"/>
  <c r="I24" i="44" s="1"/>
  <c r="G24" i="44" s="1"/>
  <c r="J25" i="44"/>
  <c r="I25" i="44" s="1"/>
  <c r="E25" i="44" s="1"/>
  <c r="J26" i="44"/>
  <c r="I26" i="44" s="1"/>
  <c r="F26" i="44" s="1"/>
  <c r="J27" i="44"/>
  <c r="I27" i="44" s="1"/>
  <c r="E27" i="44" s="1"/>
  <c r="K15" i="44"/>
  <c r="J15" i="44" s="1"/>
  <c r="I15" i="44" s="1"/>
  <c r="H15" i="44" s="1"/>
  <c r="J16" i="44"/>
  <c r="I16" i="44" s="1"/>
  <c r="H16" i="44" s="1"/>
  <c r="J17" i="44"/>
  <c r="I17" i="44" s="1"/>
  <c r="H17" i="44" s="1"/>
  <c r="J18" i="44"/>
  <c r="I18" i="44" s="1"/>
  <c r="E18" i="44" s="1"/>
  <c r="J8" i="44"/>
  <c r="I8" i="44" s="1"/>
  <c r="E8" i="44" s="1"/>
  <c r="J10" i="44"/>
  <c r="I10" i="44" s="1"/>
  <c r="J7" i="44"/>
  <c r="I7" i="44" s="1"/>
  <c r="F7" i="44" s="1"/>
  <c r="J9" i="44"/>
  <c r="I9" i="44" s="1"/>
  <c r="F9" i="44" s="1"/>
  <c r="J35" i="44"/>
  <c r="I35" i="44" s="1"/>
  <c r="J36" i="44"/>
  <c r="I36" i="44" s="1"/>
  <c r="J37" i="44"/>
  <c r="I37" i="44" s="1"/>
  <c r="G37" i="44" s="1"/>
  <c r="K30" i="44"/>
  <c r="K38" i="57"/>
  <c r="L41" i="57"/>
  <c r="J52" i="57" a="1"/>
  <c r="J52" i="57" s="1"/>
  <c r="K16" i="57"/>
  <c r="I16" i="57" a="1"/>
  <c r="I16" i="57" s="1"/>
  <c r="L63" i="57"/>
  <c r="K63" i="57"/>
  <c r="I63" i="57" a="1"/>
  <c r="I63" i="57" s="1"/>
  <c r="K5" i="57"/>
  <c r="L5" i="57"/>
  <c r="K30" i="57"/>
  <c r="K41" i="57"/>
  <c r="I52" i="57" a="1"/>
  <c r="I52" i="57" s="1"/>
  <c r="K52" i="57"/>
  <c r="I41" i="57" a="1"/>
  <c r="I41" i="57" s="1"/>
  <c r="D26" i="54"/>
  <c r="D10" i="54"/>
  <c r="L2" i="54"/>
  <c r="K5" i="54"/>
  <c r="K6" i="54"/>
  <c r="K7" i="54"/>
  <c r="F9" i="54"/>
  <c r="E11" i="54"/>
  <c r="B14" i="54"/>
  <c r="C14" i="54" s="1"/>
  <c r="H17" i="54"/>
  <c r="B22" i="54"/>
  <c r="E25" i="54"/>
  <c r="L26" i="54"/>
  <c r="E28" i="54"/>
  <c r="B36" i="54"/>
  <c r="F39" i="54"/>
  <c r="L40" i="54"/>
  <c r="B42" i="54"/>
  <c r="C42" i="54"/>
  <c r="C38" i="54"/>
  <c r="C34" i="54"/>
  <c r="C30" i="54"/>
  <c r="C26" i="54"/>
  <c r="C22" i="54"/>
  <c r="C18" i="54"/>
  <c r="D21" i="54"/>
  <c r="E41" i="54"/>
  <c r="D2" i="54"/>
  <c r="C41" i="54"/>
  <c r="C37" i="54"/>
  <c r="C29" i="54"/>
  <c r="C21" i="54"/>
  <c r="C9" i="54"/>
  <c r="A2" i="54"/>
  <c r="L4" i="54"/>
  <c r="A6" i="54"/>
  <c r="A7" i="54"/>
  <c r="F8" i="54"/>
  <c r="B10" i="54"/>
  <c r="C10" i="54" s="1"/>
  <c r="E13" i="54"/>
  <c r="L14" i="54"/>
  <c r="E21" i="54"/>
  <c r="B24" i="54"/>
  <c r="L28" i="54"/>
  <c r="E35" i="54"/>
  <c r="L36" i="54"/>
  <c r="F41" i="54"/>
  <c r="L42" i="54"/>
  <c r="B44" i="54"/>
  <c r="D44" i="54"/>
  <c r="D40" i="54"/>
  <c r="D36" i="54"/>
  <c r="D32" i="54"/>
  <c r="D28" i="54"/>
  <c r="D24" i="54"/>
  <c r="D20" i="54"/>
  <c r="D16" i="54"/>
  <c r="D12" i="54"/>
  <c r="D8" i="54"/>
  <c r="D4" i="54"/>
  <c r="D41" i="54"/>
  <c r="F2" i="54"/>
  <c r="B6" i="54"/>
  <c r="C6" i="54" s="1"/>
  <c r="B7" i="54"/>
  <c r="C7" i="54" s="1"/>
  <c r="H13" i="54"/>
  <c r="H21" i="54"/>
  <c r="H35" i="54"/>
  <c r="H41" i="54"/>
  <c r="C44" i="54"/>
  <c r="C40" i="54"/>
  <c r="C36" i="54"/>
  <c r="C32" i="54"/>
  <c r="C28" i="54"/>
  <c r="C24" i="54"/>
  <c r="C20" i="54"/>
  <c r="G2" i="54"/>
  <c r="A5" i="54"/>
  <c r="E6" i="54"/>
  <c r="E7" i="54"/>
  <c r="B12" i="54"/>
  <c r="C12" i="54" s="1"/>
  <c r="E15" i="54"/>
  <c r="B26" i="54"/>
  <c r="E29" i="54"/>
  <c r="E37" i="54"/>
  <c r="L38" i="54"/>
  <c r="B40" i="54"/>
  <c r="E43" i="54"/>
  <c r="D43" i="54"/>
  <c r="D39" i="54"/>
  <c r="D35" i="54"/>
  <c r="D31" i="54"/>
  <c r="D27" i="54"/>
  <c r="D23" i="54"/>
  <c r="D19" i="54"/>
  <c r="D15" i="54"/>
  <c r="D11" i="54"/>
  <c r="D7" i="54"/>
  <c r="D3" i="54"/>
  <c r="D37" i="54"/>
  <c r="D29" i="54"/>
  <c r="D13" i="54"/>
  <c r="H2" i="54"/>
  <c r="F5" i="54"/>
  <c r="F6" i="54"/>
  <c r="G7" i="54"/>
  <c r="A9" i="54"/>
  <c r="L10" i="54"/>
  <c r="E12" i="54"/>
  <c r="H15" i="54"/>
  <c r="B20" i="54"/>
  <c r="E23" i="54"/>
  <c r="L24" i="54"/>
  <c r="H29" i="54"/>
  <c r="B34" i="54"/>
  <c r="H37" i="54"/>
  <c r="F43" i="54"/>
  <c r="L44" i="54"/>
  <c r="C43" i="54"/>
  <c r="C39" i="54"/>
  <c r="C35" i="54"/>
  <c r="C31" i="54"/>
  <c r="C27" i="54"/>
  <c r="C23" i="54"/>
  <c r="C19" i="54"/>
  <c r="B3" i="54"/>
  <c r="C3" i="54" s="1"/>
  <c r="E20" i="54"/>
  <c r="E26" i="54"/>
  <c r="E32" i="54"/>
  <c r="E3" i="54"/>
  <c r="B4" i="54"/>
  <c r="C4" i="54" s="1"/>
  <c r="H8" i="54"/>
  <c r="G9" i="54"/>
  <c r="F10" i="54"/>
  <c r="F12" i="54"/>
  <c r="F14" i="54"/>
  <c r="F16" i="54"/>
  <c r="F18" i="54"/>
  <c r="F20" i="54"/>
  <c r="F22" i="54"/>
  <c r="F24" i="54"/>
  <c r="F26" i="54"/>
  <c r="F28" i="54"/>
  <c r="F30" i="54"/>
  <c r="F32" i="54"/>
  <c r="F34" i="54"/>
  <c r="F36" i="54"/>
  <c r="F38" i="54"/>
  <c r="F40" i="54"/>
  <c r="F42" i="54"/>
  <c r="F44" i="54"/>
  <c r="A4" i="54"/>
  <c r="F3" i="54"/>
  <c r="E4" i="54"/>
  <c r="B5" i="54"/>
  <c r="C5" i="54" s="1"/>
  <c r="L7" i="54"/>
  <c r="K8" i="54"/>
  <c r="H9" i="54"/>
  <c r="G10" i="54"/>
  <c r="A11" i="54"/>
  <c r="K11" i="54"/>
  <c r="G12" i="54"/>
  <c r="A13" i="54"/>
  <c r="K13" i="54"/>
  <c r="G14" i="54"/>
  <c r="A15" i="54"/>
  <c r="K15" i="54"/>
  <c r="G16" i="54"/>
  <c r="A17" i="54"/>
  <c r="K17" i="54"/>
  <c r="G18" i="54"/>
  <c r="A19" i="54"/>
  <c r="K19" i="54"/>
  <c r="G20" i="54"/>
  <c r="A21" i="54"/>
  <c r="K21" i="54"/>
  <c r="G22" i="54"/>
  <c r="A23" i="54"/>
  <c r="K23" i="54"/>
  <c r="G24" i="54"/>
  <c r="A25" i="54"/>
  <c r="K25" i="54"/>
  <c r="G26" i="54"/>
  <c r="A27" i="54"/>
  <c r="K27" i="54"/>
  <c r="G28" i="54"/>
  <c r="A29" i="54"/>
  <c r="K29" i="54"/>
  <c r="G30" i="54"/>
  <c r="A31" i="54"/>
  <c r="K31" i="54"/>
  <c r="G32" i="54"/>
  <c r="A33" i="54"/>
  <c r="K33" i="54"/>
  <c r="G34" i="54"/>
  <c r="A35" i="54"/>
  <c r="K35" i="54"/>
  <c r="G36" i="54"/>
  <c r="A37" i="54"/>
  <c r="K37" i="54"/>
  <c r="G38" i="54"/>
  <c r="A39" i="54"/>
  <c r="K39" i="54"/>
  <c r="G40" i="54"/>
  <c r="A41" i="54"/>
  <c r="K41" i="54"/>
  <c r="G42" i="54"/>
  <c r="A43" i="54"/>
  <c r="K43" i="54"/>
  <c r="G44" i="54"/>
  <c r="E14" i="54"/>
  <c r="E16" i="54"/>
  <c r="E18" i="54"/>
  <c r="E24" i="54"/>
  <c r="E30" i="54"/>
  <c r="E42" i="54"/>
  <c r="E44" i="54"/>
  <c r="G3" i="54"/>
  <c r="F4" i="54"/>
  <c r="E5" i="54"/>
  <c r="L8" i="54"/>
  <c r="K9" i="54"/>
  <c r="H10" i="54"/>
  <c r="B11" i="54"/>
  <c r="C11" i="54" s="1"/>
  <c r="L11" i="54"/>
  <c r="H12" i="54"/>
  <c r="B13" i="54"/>
  <c r="C13" i="54" s="1"/>
  <c r="L13" i="54"/>
  <c r="H14" i="54"/>
  <c r="B15" i="54"/>
  <c r="C15" i="54" s="1"/>
  <c r="L15" i="54"/>
  <c r="H16" i="54"/>
  <c r="B17" i="54"/>
  <c r="C17" i="54" s="1"/>
  <c r="L17" i="54"/>
  <c r="H18" i="54"/>
  <c r="B19" i="54"/>
  <c r="L19" i="54"/>
  <c r="H20" i="54"/>
  <c r="B21" i="54"/>
  <c r="L21" i="54"/>
  <c r="H22" i="54"/>
  <c r="B23" i="54"/>
  <c r="L23" i="54"/>
  <c r="H24" i="54"/>
  <c r="B25" i="54"/>
  <c r="L25" i="54"/>
  <c r="H26" i="54"/>
  <c r="B27" i="54"/>
  <c r="L27" i="54"/>
  <c r="H28" i="54"/>
  <c r="B29" i="54"/>
  <c r="L29" i="54"/>
  <c r="H30" i="54"/>
  <c r="B31" i="54"/>
  <c r="L31" i="54"/>
  <c r="H32" i="54"/>
  <c r="B33" i="54"/>
  <c r="L33" i="54"/>
  <c r="H34" i="54"/>
  <c r="B35" i="54"/>
  <c r="L35" i="54"/>
  <c r="H36" i="54"/>
  <c r="B37" i="54"/>
  <c r="L37" i="54"/>
  <c r="H38" i="54"/>
  <c r="B39" i="54"/>
  <c r="L39" i="54"/>
  <c r="H40" i="54"/>
  <c r="B41" i="54"/>
  <c r="L41" i="54"/>
  <c r="H42" i="54"/>
  <c r="B43" i="54"/>
  <c r="L43" i="54"/>
  <c r="H44" i="54"/>
  <c r="E34" i="54"/>
  <c r="H3" i="54"/>
  <c r="G4" i="54"/>
  <c r="A3" i="54"/>
  <c r="E10" i="54"/>
  <c r="K3" i="54"/>
  <c r="H4" i="54"/>
  <c r="B8" i="54"/>
  <c r="C8" i="54" s="1"/>
  <c r="F11" i="54"/>
  <c r="F13" i="54"/>
  <c r="F15" i="54"/>
  <c r="F17" i="54"/>
  <c r="F19" i="54"/>
  <c r="F21" i="54"/>
  <c r="F23" i="54"/>
  <c r="F25" i="54"/>
  <c r="F27" i="54"/>
  <c r="F29" i="54"/>
  <c r="F31" i="54"/>
  <c r="F33" i="54"/>
  <c r="F35" i="54"/>
  <c r="F37" i="54"/>
  <c r="E36" i="54"/>
  <c r="E38" i="54"/>
  <c r="E40" i="54"/>
  <c r="A10" i="54"/>
  <c r="A12" i="54"/>
  <c r="A14" i="54"/>
  <c r="A16" i="54"/>
  <c r="A18" i="54"/>
  <c r="A20" i="54"/>
  <c r="A22" i="54"/>
  <c r="A24" i="54"/>
  <c r="A26" i="54"/>
  <c r="A28" i="54"/>
  <c r="A30" i="54"/>
  <c r="A32" i="54"/>
  <c r="A34" i="54"/>
  <c r="A36" i="54"/>
  <c r="A38" i="54"/>
  <c r="A40" i="54"/>
  <c r="A42" i="54"/>
  <c r="A44" i="54"/>
  <c r="M4" i="55"/>
  <c r="M8" i="55"/>
  <c r="M2" i="55"/>
  <c r="M5" i="55"/>
  <c r="V3" i="52"/>
  <c r="V4" i="52"/>
  <c r="V5" i="52"/>
  <c r="V6" i="52"/>
  <c r="V7" i="52"/>
  <c r="V8" i="52"/>
  <c r="V9" i="52"/>
  <c r="V10" i="52"/>
  <c r="V11" i="52"/>
  <c r="V12" i="52"/>
  <c r="V13" i="52"/>
  <c r="V14" i="52"/>
  <c r="V15" i="52"/>
  <c r="V16" i="52"/>
  <c r="V17" i="52"/>
  <c r="V18" i="52"/>
  <c r="V19" i="52"/>
  <c r="V20" i="52"/>
  <c r="V21" i="52"/>
  <c r="V22" i="52"/>
  <c r="V23" i="52"/>
  <c r="V24" i="52"/>
  <c r="V25" i="52"/>
  <c r="V26" i="52"/>
  <c r="V27" i="52"/>
  <c r="J2" i="52"/>
  <c r="I34" i="51"/>
  <c r="I35" i="51"/>
  <c r="I33" i="51"/>
  <c r="I19" i="51"/>
  <c r="M68" i="51"/>
  <c r="P82" i="51"/>
  <c r="I50" i="51"/>
  <c r="P80" i="51"/>
  <c r="P72" i="51"/>
  <c r="I67" i="51"/>
  <c r="I53" i="51"/>
  <c r="I84" i="51"/>
  <c r="P74" i="51"/>
  <c r="P78" i="51"/>
  <c r="N12" i="50"/>
  <c r="Q64" i="48"/>
  <c r="I68" i="48"/>
  <c r="S69" i="48"/>
  <c r="P73" i="48"/>
  <c r="S74" i="48"/>
  <c r="P77" i="48"/>
  <c r="I81" i="48"/>
  <c r="Q82" i="48"/>
  <c r="I85" i="48"/>
  <c r="Q90" i="48"/>
  <c r="I93" i="48"/>
  <c r="S95" i="48"/>
  <c r="P98" i="48"/>
  <c r="I103" i="48"/>
  <c r="Q122" i="48"/>
  <c r="P122" i="48"/>
  <c r="S122" i="48"/>
  <c r="Q242" i="48"/>
  <c r="I300" i="48"/>
  <c r="I121" i="48"/>
  <c r="S119" i="48"/>
  <c r="I118" i="48"/>
  <c r="Q113" i="48"/>
  <c r="P111" i="48"/>
  <c r="S110" i="48"/>
  <c r="I109" i="48"/>
  <c r="Q106" i="48"/>
  <c r="P104" i="48"/>
  <c r="S103" i="48"/>
  <c r="I102" i="48"/>
  <c r="Q97" i="48"/>
  <c r="I95" i="48"/>
  <c r="Q92" i="48"/>
  <c r="I90" i="48"/>
  <c r="P87" i="48"/>
  <c r="S86" i="48"/>
  <c r="Q84" i="48"/>
  <c r="I82" i="48"/>
  <c r="Q79" i="48"/>
  <c r="I77" i="48"/>
  <c r="P74" i="48"/>
  <c r="S73" i="48"/>
  <c r="I72" i="48"/>
  <c r="Q69" i="48"/>
  <c r="I67" i="48"/>
  <c r="P64" i="48"/>
  <c r="S63" i="48"/>
  <c r="Q115" i="48"/>
  <c r="P113" i="48"/>
  <c r="S112" i="48"/>
  <c r="I111" i="48"/>
  <c r="Q108" i="48"/>
  <c r="P106" i="48"/>
  <c r="S105" i="48"/>
  <c r="I104" i="48"/>
  <c r="Q99" i="48"/>
  <c r="P97" i="48"/>
  <c r="S96" i="48"/>
  <c r="Q94" i="48"/>
  <c r="P92" i="48"/>
  <c r="S91" i="48"/>
  <c r="Q89" i="48"/>
  <c r="I87" i="48"/>
  <c r="P84" i="48"/>
  <c r="S83" i="48"/>
  <c r="P79" i="48"/>
  <c r="S78" i="48"/>
  <c r="Q76" i="48"/>
  <c r="I74" i="48"/>
  <c r="P69" i="48"/>
  <c r="S68" i="48"/>
  <c r="Q66" i="48"/>
  <c r="I64" i="48"/>
  <c r="J62" i="48"/>
  <c r="Q117" i="48"/>
  <c r="P115" i="48"/>
  <c r="S114" i="48"/>
  <c r="I113" i="48"/>
  <c r="Q110" i="48"/>
  <c r="P108" i="48"/>
  <c r="S107" i="48"/>
  <c r="I106" i="48"/>
  <c r="Q101" i="48"/>
  <c r="P99" i="48"/>
  <c r="S98" i="48"/>
  <c r="I97" i="48"/>
  <c r="P94" i="48"/>
  <c r="S93" i="48"/>
  <c r="I92" i="48"/>
  <c r="P89" i="48"/>
  <c r="S88" i="48"/>
  <c r="Q86" i="48"/>
  <c r="I84" i="48"/>
  <c r="Q81" i="48"/>
  <c r="I79" i="48"/>
  <c r="P76" i="48"/>
  <c r="S75" i="48"/>
  <c r="Q71" i="48"/>
  <c r="I69" i="48"/>
  <c r="P66" i="48"/>
  <c r="S65" i="48"/>
  <c r="Q119" i="48"/>
  <c r="P117" i="48"/>
  <c r="S116" i="48"/>
  <c r="I115" i="48"/>
  <c r="Q112" i="48"/>
  <c r="P110" i="48"/>
  <c r="S109" i="48"/>
  <c r="I108" i="48"/>
  <c r="Q103" i="48"/>
  <c r="P101" i="48"/>
  <c r="S100" i="48"/>
  <c r="I99" i="48"/>
  <c r="Q96" i="48"/>
  <c r="I94" i="48"/>
  <c r="Q91" i="48"/>
  <c r="I89" i="48"/>
  <c r="P86" i="48"/>
  <c r="S85" i="48"/>
  <c r="Q83" i="48"/>
  <c r="P81" i="48"/>
  <c r="S80" i="48"/>
  <c r="Q78" i="48"/>
  <c r="I76" i="48"/>
  <c r="Q73" i="48"/>
  <c r="P71" i="48"/>
  <c r="S70" i="48"/>
  <c r="Q68" i="48"/>
  <c r="I66" i="48"/>
  <c r="P63" i="48"/>
  <c r="I63" i="48"/>
  <c r="P68" i="48"/>
  <c r="P72" i="48"/>
  <c r="Q77" i="48"/>
  <c r="I80" i="48"/>
  <c r="P85" i="48"/>
  <c r="P93" i="48"/>
  <c r="S94" i="48"/>
  <c r="Q98" i="48"/>
  <c r="S99" i="48"/>
  <c r="P103" i="48"/>
  <c r="S104" i="48"/>
  <c r="I107" i="48"/>
  <c r="I112" i="48"/>
  <c r="I117" i="48"/>
  <c r="Q118" i="48"/>
  <c r="Q63" i="48"/>
  <c r="S64" i="48"/>
  <c r="P67" i="48"/>
  <c r="I71" i="48"/>
  <c r="Q72" i="48"/>
  <c r="P80" i="48"/>
  <c r="S82" i="48"/>
  <c r="Q85" i="48"/>
  <c r="I88" i="48"/>
  <c r="S90" i="48"/>
  <c r="Q93" i="48"/>
  <c r="P102" i="48"/>
  <c r="P107" i="48"/>
  <c r="S108" i="48"/>
  <c r="P112" i="48"/>
  <c r="S113" i="48"/>
  <c r="I116" i="48"/>
  <c r="P70" i="48"/>
  <c r="S72" i="48"/>
  <c r="P75" i="48"/>
  <c r="S76" i="48"/>
  <c r="Q88" i="48"/>
  <c r="P96" i="48"/>
  <c r="S97" i="48"/>
  <c r="I100" i="48"/>
  <c r="I105" i="48"/>
  <c r="Q116" i="48"/>
  <c r="S117" i="48"/>
  <c r="I65" i="48"/>
  <c r="S67" i="48"/>
  <c r="Q70" i="48"/>
  <c r="S71" i="48"/>
  <c r="Q75" i="48"/>
  <c r="I83" i="48"/>
  <c r="S84" i="48"/>
  <c r="Q87" i="48"/>
  <c r="I91" i="48"/>
  <c r="S92" i="48"/>
  <c r="P95" i="48"/>
  <c r="P100" i="48"/>
  <c r="S102" i="48"/>
  <c r="P105" i="48"/>
  <c r="I110" i="48"/>
  <c r="I114" i="48"/>
  <c r="P65" i="48"/>
  <c r="S66" i="48"/>
  <c r="Q74" i="48"/>
  <c r="I78" i="48"/>
  <c r="S79" i="48"/>
  <c r="P83" i="48"/>
  <c r="P91" i="48"/>
  <c r="Q95" i="48"/>
  <c r="Q100" i="48"/>
  <c r="S101" i="48"/>
  <c r="Q105" i="48"/>
  <c r="S106" i="48"/>
  <c r="P109" i="48"/>
  <c r="S111" i="48"/>
  <c r="P114" i="48"/>
  <c r="I119" i="48"/>
  <c r="Q178" i="48"/>
  <c r="I176" i="48"/>
  <c r="P173" i="48"/>
  <c r="S172" i="48"/>
  <c r="Q170" i="48"/>
  <c r="I168" i="48"/>
  <c r="P165" i="48"/>
  <c r="S164" i="48"/>
  <c r="Q162" i="48"/>
  <c r="I160" i="48"/>
  <c r="P157" i="48"/>
  <c r="S156" i="48"/>
  <c r="Q154" i="48"/>
  <c r="I152" i="48"/>
  <c r="P149" i="48"/>
  <c r="S148" i="48"/>
  <c r="Q146" i="48"/>
  <c r="I144" i="48"/>
  <c r="P141" i="48"/>
  <c r="S140" i="48"/>
  <c r="Q138" i="48"/>
  <c r="I136" i="48"/>
  <c r="I181" i="48"/>
  <c r="S179" i="48"/>
  <c r="Q177" i="48"/>
  <c r="I175" i="48"/>
  <c r="P172" i="48"/>
  <c r="S171" i="48"/>
  <c r="Q169" i="48"/>
  <c r="I167" i="48"/>
  <c r="P164" i="48"/>
  <c r="S163" i="48"/>
  <c r="Q179" i="48"/>
  <c r="P123" i="48"/>
  <c r="I126" i="48"/>
  <c r="Q128" i="48"/>
  <c r="S130" i="48"/>
  <c r="P131" i="48"/>
  <c r="I134" i="48"/>
  <c r="P137" i="48"/>
  <c r="P142" i="48"/>
  <c r="P146" i="48"/>
  <c r="I147" i="48"/>
  <c r="P151" i="48"/>
  <c r="S154" i="48"/>
  <c r="Q155" i="48"/>
  <c r="I156" i="48"/>
  <c r="P160" i="48"/>
  <c r="S166" i="48"/>
  <c r="Q168" i="48"/>
  <c r="P169" i="48"/>
  <c r="P170" i="48"/>
  <c r="P171" i="48"/>
  <c r="I172" i="48"/>
  <c r="I173" i="48"/>
  <c r="I174" i="48"/>
  <c r="I124" i="48"/>
  <c r="Q126" i="48"/>
  <c r="S128" i="48"/>
  <c r="P129" i="48"/>
  <c r="I132" i="48"/>
  <c r="Q134" i="48"/>
  <c r="P138" i="48"/>
  <c r="I139" i="48"/>
  <c r="P143" i="48"/>
  <c r="S146" i="48"/>
  <c r="Q147" i="48"/>
  <c r="I148" i="48"/>
  <c r="P152" i="48"/>
  <c r="S155" i="48"/>
  <c r="Q156" i="48"/>
  <c r="I157" i="48"/>
  <c r="P161" i="48"/>
  <c r="S168" i="48"/>
  <c r="S169" i="48"/>
  <c r="S170" i="48"/>
  <c r="Q174" i="48"/>
  <c r="P175" i="48"/>
  <c r="I179" i="48"/>
  <c r="Q53" i="48"/>
  <c r="S123" i="48"/>
  <c r="P124" i="48"/>
  <c r="I127" i="48"/>
  <c r="Q129" i="48"/>
  <c r="S131" i="48"/>
  <c r="P132" i="48"/>
  <c r="I135" i="48"/>
  <c r="S137" i="48"/>
  <c r="P139" i="48"/>
  <c r="S142" i="48"/>
  <c r="Q143" i="48"/>
  <c r="P148" i="48"/>
  <c r="S151" i="48"/>
  <c r="Q152" i="48"/>
  <c r="I153" i="48"/>
  <c r="Q157" i="48"/>
  <c r="I158" i="48"/>
  <c r="S160" i="48"/>
  <c r="Q161" i="48"/>
  <c r="I162" i="48"/>
  <c r="I163" i="48"/>
  <c r="S173" i="48"/>
  <c r="Q175" i="48"/>
  <c r="P176" i="48"/>
  <c r="I177" i="48"/>
  <c r="I178" i="48"/>
  <c r="P179" i="48"/>
  <c r="Q124" i="48"/>
  <c r="S126" i="48"/>
  <c r="P127" i="48"/>
  <c r="I130" i="48"/>
  <c r="Q132" i="48"/>
  <c r="S134" i="48"/>
  <c r="P135" i="48"/>
  <c r="S138" i="48"/>
  <c r="Q139" i="48"/>
  <c r="I140" i="48"/>
  <c r="P144" i="48"/>
  <c r="S147" i="48"/>
  <c r="Q148" i="48"/>
  <c r="I149" i="48"/>
  <c r="P153" i="48"/>
  <c r="P158" i="48"/>
  <c r="P162" i="48"/>
  <c r="P163" i="48"/>
  <c r="I164" i="48"/>
  <c r="I165" i="48"/>
  <c r="I166" i="48"/>
  <c r="S174" i="48"/>
  <c r="Q176" i="48"/>
  <c r="P177" i="48"/>
  <c r="P178" i="48"/>
  <c r="I125" i="48"/>
  <c r="Q127" i="48"/>
  <c r="S129" i="48"/>
  <c r="P130" i="48"/>
  <c r="I133" i="48"/>
  <c r="Q135" i="48"/>
  <c r="P140" i="48"/>
  <c r="S143" i="48"/>
  <c r="Q144" i="48"/>
  <c r="I145" i="48"/>
  <c r="Q149" i="48"/>
  <c r="I150" i="48"/>
  <c r="S152" i="48"/>
  <c r="Q153" i="48"/>
  <c r="I154" i="48"/>
  <c r="S157" i="48"/>
  <c r="Q158" i="48"/>
  <c r="I159" i="48"/>
  <c r="S161" i="48"/>
  <c r="Q163" i="48"/>
  <c r="Q164" i="48"/>
  <c r="Q165" i="48"/>
  <c r="P166" i="48"/>
  <c r="S175" i="48"/>
  <c r="S124" i="48"/>
  <c r="P125" i="48"/>
  <c r="I128" i="48"/>
  <c r="Q130" i="48"/>
  <c r="S132" i="48"/>
  <c r="P133" i="48"/>
  <c r="P136" i="48"/>
  <c r="S139" i="48"/>
  <c r="Q140" i="48"/>
  <c r="I141" i="48"/>
  <c r="P145" i="48"/>
  <c r="P150" i="48"/>
  <c r="P154" i="48"/>
  <c r="I155" i="48"/>
  <c r="P159" i="48"/>
  <c r="S162" i="48"/>
  <c r="Q166" i="48"/>
  <c r="P167" i="48"/>
  <c r="S176" i="48"/>
  <c r="S177" i="48"/>
  <c r="S178" i="48"/>
  <c r="Q184" i="48"/>
  <c r="I187" i="48"/>
  <c r="Q189" i="48"/>
  <c r="S191" i="48"/>
  <c r="P192" i="48"/>
  <c r="I195" i="48"/>
  <c r="Q197" i="48"/>
  <c r="S199" i="48"/>
  <c r="P200" i="48"/>
  <c r="I203" i="48"/>
  <c r="Q205" i="48"/>
  <c r="S207" i="48"/>
  <c r="P208" i="48"/>
  <c r="I211" i="48"/>
  <c r="Q213" i="48"/>
  <c r="I216" i="48"/>
  <c r="Q218" i="48"/>
  <c r="S220" i="48"/>
  <c r="P221" i="48"/>
  <c r="I224" i="48"/>
  <c r="Q226" i="48"/>
  <c r="S229" i="48"/>
  <c r="Q231" i="48"/>
  <c r="P232" i="48"/>
  <c r="P233" i="48"/>
  <c r="I234" i="48"/>
  <c r="I235" i="48"/>
  <c r="I236" i="48"/>
  <c r="I241" i="48"/>
  <c r="P243" i="48"/>
  <c r="I244" i="48"/>
  <c r="S252" i="48"/>
  <c r="S253" i="48"/>
  <c r="Q257" i="48"/>
  <c r="Q258" i="48"/>
  <c r="P259" i="48"/>
  <c r="I260" i="48"/>
  <c r="S268" i="48"/>
  <c r="S269" i="48"/>
  <c r="Q273" i="48"/>
  <c r="Q274" i="48"/>
  <c r="P275" i="48"/>
  <c r="I276" i="48"/>
  <c r="S283" i="48"/>
  <c r="S285" i="48"/>
  <c r="Q288" i="48"/>
  <c r="P289" i="48"/>
  <c r="I291" i="48"/>
  <c r="S299" i="48"/>
  <c r="Q357" i="48"/>
  <c r="I355" i="48"/>
  <c r="P352" i="48"/>
  <c r="S351" i="48"/>
  <c r="Q349" i="48"/>
  <c r="I347" i="48"/>
  <c r="P344" i="48"/>
  <c r="S343" i="48"/>
  <c r="Q341" i="48"/>
  <c r="I339" i="48"/>
  <c r="I361" i="48"/>
  <c r="P359" i="48"/>
  <c r="Q354" i="48"/>
  <c r="S353" i="48"/>
  <c r="P350" i="48"/>
  <c r="S348" i="48"/>
  <c r="I346" i="48"/>
  <c r="Q345" i="48"/>
  <c r="S344" i="48"/>
  <c r="I341" i="48"/>
  <c r="Q340" i="48"/>
  <c r="S339" i="48"/>
  <c r="I337" i="48"/>
  <c r="P334" i="48"/>
  <c r="S333" i="48"/>
  <c r="Q331" i="48"/>
  <c r="I329" i="48"/>
  <c r="P326" i="48"/>
  <c r="S325" i="48"/>
  <c r="Q323" i="48"/>
  <c r="I321" i="48"/>
  <c r="P318" i="48"/>
  <c r="S317" i="48"/>
  <c r="Q315" i="48"/>
  <c r="I313" i="48"/>
  <c r="P310" i="48"/>
  <c r="S309" i="48"/>
  <c r="P358" i="48"/>
  <c r="S356" i="48"/>
  <c r="I354" i="48"/>
  <c r="Q353" i="48"/>
  <c r="S352" i="48"/>
  <c r="I349" i="48"/>
  <c r="Q348" i="48"/>
  <c r="S347" i="48"/>
  <c r="I345" i="48"/>
  <c r="Q344" i="48"/>
  <c r="I340" i="48"/>
  <c r="Q339" i="48"/>
  <c r="S338" i="48"/>
  <c r="P336" i="48"/>
  <c r="S335" i="48"/>
  <c r="Q333" i="48"/>
  <c r="I331" i="48"/>
  <c r="P328" i="48"/>
  <c r="S327" i="48"/>
  <c r="Q325" i="48"/>
  <c r="I323" i="48"/>
  <c r="P320" i="48"/>
  <c r="S319" i="48"/>
  <c r="Q317" i="48"/>
  <c r="I315" i="48"/>
  <c r="I358" i="48"/>
  <c r="P357" i="48"/>
  <c r="P353" i="48"/>
  <c r="P348" i="48"/>
  <c r="I344" i="48"/>
  <c r="Q343" i="48"/>
  <c r="S342" i="48"/>
  <c r="P339" i="48"/>
  <c r="I336" i="48"/>
  <c r="I356" i="48"/>
  <c r="Q355" i="48"/>
  <c r="S354" i="48"/>
  <c r="P351" i="48"/>
  <c r="Q346" i="48"/>
  <c r="S345" i="48"/>
  <c r="P342" i="48"/>
  <c r="I359" i="48"/>
  <c r="Q356" i="48"/>
  <c r="I353" i="48"/>
  <c r="Q350" i="48"/>
  <c r="Q347" i="48"/>
  <c r="P341" i="48"/>
  <c r="Q335" i="48"/>
  <c r="Q334" i="48"/>
  <c r="I333" i="48"/>
  <c r="P332" i="48"/>
  <c r="P331" i="48"/>
  <c r="Q330" i="48"/>
  <c r="S328" i="48"/>
  <c r="I319" i="48"/>
  <c r="I318" i="48"/>
  <c r="I317" i="48"/>
  <c r="P316" i="48"/>
  <c r="P315" i="48"/>
  <c r="Q314" i="48"/>
  <c r="S313" i="48"/>
  <c r="I311" i="48"/>
  <c r="Q310" i="48"/>
  <c r="S357" i="48"/>
  <c r="P356" i="48"/>
  <c r="I350" i="48"/>
  <c r="P347" i="48"/>
  <c r="Q337" i="48"/>
  <c r="Q336" i="48"/>
  <c r="P335" i="48"/>
  <c r="I334" i="48"/>
  <c r="I332" i="48"/>
  <c r="P330" i="48"/>
  <c r="Q329" i="48"/>
  <c r="S326" i="48"/>
  <c r="S324" i="48"/>
  <c r="I316" i="48"/>
  <c r="P314" i="48"/>
  <c r="I310" i="48"/>
  <c r="Q309" i="48"/>
  <c r="S308" i="48"/>
  <c r="P306" i="48"/>
  <c r="S305" i="48"/>
  <c r="Q303" i="48"/>
  <c r="J302" i="48"/>
  <c r="S358" i="48"/>
  <c r="I357" i="48"/>
  <c r="P354" i="48"/>
  <c r="I351" i="48"/>
  <c r="I348" i="48"/>
  <c r="P345" i="48"/>
  <c r="I342" i="48"/>
  <c r="P338" i="48"/>
  <c r="I328" i="48"/>
  <c r="P327" i="48"/>
  <c r="Q326" i="48"/>
  <c r="P325" i="48"/>
  <c r="Q324" i="48"/>
  <c r="S321" i="48"/>
  <c r="P313" i="48"/>
  <c r="I309" i="48"/>
  <c r="Q308" i="48"/>
  <c r="S307" i="48"/>
  <c r="Q305" i="48"/>
  <c r="I303" i="48"/>
  <c r="P355" i="48"/>
  <c r="I352" i="48"/>
  <c r="S350" i="48"/>
  <c r="P349" i="48"/>
  <c r="P346" i="48"/>
  <c r="I343" i="48"/>
  <c r="S341" i="48"/>
  <c r="P340" i="48"/>
  <c r="S334" i="48"/>
  <c r="S331" i="48"/>
  <c r="S330" i="48"/>
  <c r="I322" i="48"/>
  <c r="P321" i="48"/>
  <c r="Q320" i="48"/>
  <c r="Q319" i="48"/>
  <c r="S315" i="48"/>
  <c r="S314" i="48"/>
  <c r="S312" i="48"/>
  <c r="S318" i="48"/>
  <c r="P322" i="48"/>
  <c r="S323" i="48"/>
  <c r="Q327" i="48"/>
  <c r="Q332" i="48"/>
  <c r="S337" i="48"/>
  <c r="Q359" i="48"/>
  <c r="S184" i="48"/>
  <c r="P185" i="48"/>
  <c r="Q187" i="48"/>
  <c r="S189" i="48"/>
  <c r="P190" i="48"/>
  <c r="I193" i="48"/>
  <c r="Q195" i="48"/>
  <c r="S197" i="48"/>
  <c r="P198" i="48"/>
  <c r="I201" i="48"/>
  <c r="Q203" i="48"/>
  <c r="S205" i="48"/>
  <c r="P206" i="48"/>
  <c r="I209" i="48"/>
  <c r="Q211" i="48"/>
  <c r="S213" i="48"/>
  <c r="P214" i="48"/>
  <c r="Q216" i="48"/>
  <c r="S218" i="48"/>
  <c r="P219" i="48"/>
  <c r="I222" i="48"/>
  <c r="Q224" i="48"/>
  <c r="S226" i="48"/>
  <c r="P227" i="48"/>
  <c r="S231" i="48"/>
  <c r="S232" i="48"/>
  <c r="Q236" i="48"/>
  <c r="Q237" i="48"/>
  <c r="P238" i="48"/>
  <c r="I239" i="48"/>
  <c r="Q244" i="48"/>
  <c r="P245" i="48"/>
  <c r="P246" i="48"/>
  <c r="I247" i="48"/>
  <c r="I248" i="48"/>
  <c r="I249" i="48"/>
  <c r="S258" i="48"/>
  <c r="Q260" i="48"/>
  <c r="P261" i="48"/>
  <c r="P262" i="48"/>
  <c r="I263" i="48"/>
  <c r="I264" i="48"/>
  <c r="I265" i="48"/>
  <c r="S274" i="48"/>
  <c r="Q276" i="48"/>
  <c r="P277" i="48"/>
  <c r="P278" i="48"/>
  <c r="I279" i="48"/>
  <c r="I280" i="48"/>
  <c r="I281" i="48"/>
  <c r="S288" i="48"/>
  <c r="Q291" i="48"/>
  <c r="P292" i="48"/>
  <c r="Q293" i="48"/>
  <c r="P294" i="48"/>
  <c r="I295" i="48"/>
  <c r="I301" i="48"/>
  <c r="P303" i="48"/>
  <c r="P304" i="48"/>
  <c r="I305" i="48"/>
  <c r="I306" i="48"/>
  <c r="I307" i="48"/>
  <c r="I308" i="48"/>
  <c r="P309" i="48"/>
  <c r="S310" i="48"/>
  <c r="I324" i="48"/>
  <c r="P329" i="48"/>
  <c r="S332" i="48"/>
  <c r="I338" i="48"/>
  <c r="Q351" i="48"/>
  <c r="S359" i="48"/>
  <c r="P209" i="48"/>
  <c r="I212" i="48"/>
  <c r="Q214" i="48"/>
  <c r="I217" i="48"/>
  <c r="Q219" i="48"/>
  <c r="S221" i="48"/>
  <c r="P222" i="48"/>
  <c r="I225" i="48"/>
  <c r="Q227" i="48"/>
  <c r="I228" i="48"/>
  <c r="S233" i="48"/>
  <c r="S235" i="48"/>
  <c r="Q238" i="48"/>
  <c r="S243" i="48"/>
  <c r="Q246" i="48"/>
  <c r="P247" i="48"/>
  <c r="Q248" i="48"/>
  <c r="P249" i="48"/>
  <c r="I250" i="48"/>
  <c r="S259" i="48"/>
  <c r="Q262" i="48"/>
  <c r="P263" i="48"/>
  <c r="Q264" i="48"/>
  <c r="P265" i="48"/>
  <c r="I266" i="48"/>
  <c r="S275" i="48"/>
  <c r="Q278" i="48"/>
  <c r="P279" i="48"/>
  <c r="Q280" i="48"/>
  <c r="P281" i="48"/>
  <c r="I282" i="48"/>
  <c r="S289" i="48"/>
  <c r="S290" i="48"/>
  <c r="Q294" i="48"/>
  <c r="Q295" i="48"/>
  <c r="P296" i="48"/>
  <c r="I297" i="48"/>
  <c r="I326" i="48"/>
  <c r="S336" i="48"/>
  <c r="Q338" i="48"/>
  <c r="I238" i="48"/>
  <c r="P235" i="48"/>
  <c r="S234" i="48"/>
  <c r="Q232" i="48"/>
  <c r="I230" i="48"/>
  <c r="P237" i="48"/>
  <c r="S236" i="48"/>
  <c r="Q234" i="48"/>
  <c r="I232" i="48"/>
  <c r="P229" i="48"/>
  <c r="S228" i="48"/>
  <c r="P183" i="48"/>
  <c r="S187" i="48"/>
  <c r="P188" i="48"/>
  <c r="I191" i="48"/>
  <c r="Q193" i="48"/>
  <c r="S195" i="48"/>
  <c r="P196" i="48"/>
  <c r="I199" i="48"/>
  <c r="Q201" i="48"/>
  <c r="S203" i="48"/>
  <c r="P204" i="48"/>
  <c r="I207" i="48"/>
  <c r="Q209" i="48"/>
  <c r="S211" i="48"/>
  <c r="P212" i="48"/>
  <c r="I215" i="48"/>
  <c r="S216" i="48"/>
  <c r="P217" i="48"/>
  <c r="I220" i="48"/>
  <c r="Q222" i="48"/>
  <c r="S224" i="48"/>
  <c r="P225" i="48"/>
  <c r="P228" i="48"/>
  <c r="S237" i="48"/>
  <c r="Q239" i="48"/>
  <c r="S244" i="48"/>
  <c r="S245" i="48"/>
  <c r="Q249" i="48"/>
  <c r="Q250" i="48"/>
  <c r="P251" i="48"/>
  <c r="I252" i="48"/>
  <c r="S260" i="48"/>
  <c r="S261" i="48"/>
  <c r="Q265" i="48"/>
  <c r="Q266" i="48"/>
  <c r="P267" i="48"/>
  <c r="I268" i="48"/>
  <c r="S276" i="48"/>
  <c r="S277" i="48"/>
  <c r="Q281" i="48"/>
  <c r="Q282" i="48"/>
  <c r="P283" i="48"/>
  <c r="S291" i="48"/>
  <c r="S293" i="48"/>
  <c r="Q296" i="48"/>
  <c r="P297" i="48"/>
  <c r="I299" i="48"/>
  <c r="S303" i="48"/>
  <c r="Q307" i="48"/>
  <c r="I312" i="48"/>
  <c r="Q316" i="48"/>
  <c r="Q321" i="48"/>
  <c r="S329" i="48"/>
  <c r="S340" i="48"/>
  <c r="P343" i="48"/>
  <c r="J182" i="48"/>
  <c r="Q183" i="48"/>
  <c r="I186" i="48"/>
  <c r="Q188" i="48"/>
  <c r="S190" i="48"/>
  <c r="P191" i="48"/>
  <c r="I194" i="48"/>
  <c r="Q196" i="48"/>
  <c r="S198" i="48"/>
  <c r="P199" i="48"/>
  <c r="I202" i="48"/>
  <c r="Q204" i="48"/>
  <c r="S206" i="48"/>
  <c r="P207" i="48"/>
  <c r="I210" i="48"/>
  <c r="Q212" i="48"/>
  <c r="S214" i="48"/>
  <c r="P215" i="48"/>
  <c r="Q217" i="48"/>
  <c r="S219" i="48"/>
  <c r="P220" i="48"/>
  <c r="I223" i="48"/>
  <c r="Q225" i="48"/>
  <c r="S227" i="48"/>
  <c r="Q228" i="48"/>
  <c r="I229" i="48"/>
  <c r="S238" i="48"/>
  <c r="S246" i="48"/>
  <c r="S248" i="48"/>
  <c r="Q251" i="48"/>
  <c r="P252" i="48"/>
  <c r="I254" i="48"/>
  <c r="S262" i="48"/>
  <c r="S264" i="48"/>
  <c r="Q267" i="48"/>
  <c r="P268" i="48"/>
  <c r="I270" i="48"/>
  <c r="S278" i="48"/>
  <c r="S280" i="48"/>
  <c r="Q283" i="48"/>
  <c r="I284" i="48"/>
  <c r="I285" i="48"/>
  <c r="I286" i="48"/>
  <c r="S295" i="48"/>
  <c r="Q297" i="48"/>
  <c r="P298" i="48"/>
  <c r="S304" i="48"/>
  <c r="S306" i="48"/>
  <c r="P312" i="48"/>
  <c r="Q313" i="48"/>
  <c r="Q328" i="48"/>
  <c r="P333" i="48"/>
  <c r="I335" i="48"/>
  <c r="S346" i="48"/>
  <c r="S349" i="48"/>
  <c r="Q352" i="48"/>
  <c r="Q358" i="48"/>
  <c r="I184" i="48"/>
  <c r="S185" i="48"/>
  <c r="P186" i="48"/>
  <c r="I189" i="48"/>
  <c r="Q191" i="48"/>
  <c r="S193" i="48"/>
  <c r="P194" i="48"/>
  <c r="I197" i="48"/>
  <c r="Q199" i="48"/>
  <c r="S201" i="48"/>
  <c r="P202" i="48"/>
  <c r="I205" i="48"/>
  <c r="Q207" i="48"/>
  <c r="S209" i="48"/>
  <c r="P210" i="48"/>
  <c r="I213" i="48"/>
  <c r="Q215" i="48"/>
  <c r="I218" i="48"/>
  <c r="Q220" i="48"/>
  <c r="S222" i="48"/>
  <c r="P223" i="48"/>
  <c r="I226" i="48"/>
  <c r="Q229" i="48"/>
  <c r="P230" i="48"/>
  <c r="I231" i="48"/>
  <c r="S239" i="48"/>
  <c r="Q298" i="48"/>
  <c r="I296" i="48"/>
  <c r="P293" i="48"/>
  <c r="S292" i="48"/>
  <c r="Q290" i="48"/>
  <c r="I288" i="48"/>
  <c r="P285" i="48"/>
  <c r="S284" i="48"/>
  <c r="I283" i="48"/>
  <c r="P280" i="48"/>
  <c r="S279" i="48"/>
  <c r="Q277" i="48"/>
  <c r="I275" i="48"/>
  <c r="P272" i="48"/>
  <c r="S271" i="48"/>
  <c r="Q269" i="48"/>
  <c r="I267" i="48"/>
  <c r="P264" i="48"/>
  <c r="S263" i="48"/>
  <c r="Q261" i="48"/>
  <c r="I259" i="48"/>
  <c r="P256" i="48"/>
  <c r="S255" i="48"/>
  <c r="Q253" i="48"/>
  <c r="I251" i="48"/>
  <c r="P248" i="48"/>
  <c r="S247" i="48"/>
  <c r="Q245" i="48"/>
  <c r="I243" i="48"/>
  <c r="I298" i="48"/>
  <c r="P295" i="48"/>
  <c r="S294" i="48"/>
  <c r="Q292" i="48"/>
  <c r="I290" i="48"/>
  <c r="P287" i="48"/>
  <c r="S286" i="48"/>
  <c r="Q284" i="48"/>
  <c r="P282" i="48"/>
  <c r="S281" i="48"/>
  <c r="Q279" i="48"/>
  <c r="I277" i="48"/>
  <c r="P274" i="48"/>
  <c r="S273" i="48"/>
  <c r="Q271" i="48"/>
  <c r="I269" i="48"/>
  <c r="P266" i="48"/>
  <c r="S265" i="48"/>
  <c r="Q263" i="48"/>
  <c r="I261" i="48"/>
  <c r="P258" i="48"/>
  <c r="S257" i="48"/>
  <c r="Q255" i="48"/>
  <c r="I253" i="48"/>
  <c r="P250" i="48"/>
  <c r="S249" i="48"/>
  <c r="Q247" i="48"/>
  <c r="I245" i="48"/>
  <c r="S250" i="48"/>
  <c r="Q252" i="48"/>
  <c r="P253" i="48"/>
  <c r="P254" i="48"/>
  <c r="I255" i="48"/>
  <c r="I256" i="48"/>
  <c r="I257" i="48"/>
  <c r="S266" i="48"/>
  <c r="Q268" i="48"/>
  <c r="P269" i="48"/>
  <c r="P270" i="48"/>
  <c r="I271" i="48"/>
  <c r="I272" i="48"/>
  <c r="I273" i="48"/>
  <c r="S282" i="48"/>
  <c r="P284" i="48"/>
  <c r="Q285" i="48"/>
  <c r="P286" i="48"/>
  <c r="I287" i="48"/>
  <c r="S296" i="48"/>
  <c r="Q299" i="48"/>
  <c r="P311" i="48"/>
  <c r="Q312" i="48"/>
  <c r="S316" i="48"/>
  <c r="Q318" i="48"/>
  <c r="P323" i="48"/>
  <c r="P337" i="48"/>
  <c r="S355" i="48"/>
  <c r="Q477" i="48"/>
  <c r="P475" i="48"/>
  <c r="S474" i="48"/>
  <c r="P470" i="48"/>
  <c r="S469" i="48"/>
  <c r="Q467" i="48"/>
  <c r="Q476" i="48"/>
  <c r="I474" i="48"/>
  <c r="Q471" i="48"/>
  <c r="I469" i="48"/>
  <c r="Q479" i="48"/>
  <c r="P472" i="48"/>
  <c r="P471" i="48"/>
  <c r="Q470" i="48"/>
  <c r="Q469" i="48"/>
  <c r="S467" i="48"/>
  <c r="S466" i="48"/>
  <c r="Q464" i="48"/>
  <c r="P462" i="48"/>
  <c r="P479" i="48"/>
  <c r="S477" i="48"/>
  <c r="S476" i="48"/>
  <c r="I472" i="48"/>
  <c r="I471" i="48"/>
  <c r="I470" i="48"/>
  <c r="P469" i="48"/>
  <c r="Q468" i="48"/>
  <c r="P464" i="48"/>
  <c r="S463" i="48"/>
  <c r="I462" i="48"/>
  <c r="Q459" i="48"/>
  <c r="I457" i="48"/>
  <c r="Q454" i="48"/>
  <c r="I452" i="48"/>
  <c r="P449" i="48"/>
  <c r="S448" i="48"/>
  <c r="Q444" i="48"/>
  <c r="I442" i="48"/>
  <c r="Q439" i="48"/>
  <c r="I437" i="48"/>
  <c r="P434" i="48"/>
  <c r="S433" i="48"/>
  <c r="Q431" i="48"/>
  <c r="P429" i="48"/>
  <c r="S428" i="48"/>
  <c r="I427" i="48"/>
  <c r="Q424" i="48"/>
  <c r="I479" i="48"/>
  <c r="Q478" i="48"/>
  <c r="S475" i="48"/>
  <c r="P468" i="48"/>
  <c r="P467" i="48"/>
  <c r="Q466" i="48"/>
  <c r="I464" i="48"/>
  <c r="Q461" i="48"/>
  <c r="P459" i="48"/>
  <c r="S458" i="48"/>
  <c r="P478" i="48"/>
  <c r="P477" i="48"/>
  <c r="S473" i="48"/>
  <c r="I468" i="48"/>
  <c r="I467" i="48"/>
  <c r="P466" i="48"/>
  <c r="S465" i="48"/>
  <c r="Q463" i="48"/>
  <c r="P461" i="48"/>
  <c r="S460" i="48"/>
  <c r="I459" i="48"/>
  <c r="Q456" i="48"/>
  <c r="I481" i="48"/>
  <c r="I478" i="48"/>
  <c r="I477" i="48"/>
  <c r="P476" i="48"/>
  <c r="Q475" i="48"/>
  <c r="Q474" i="48"/>
  <c r="S472" i="48"/>
  <c r="I466" i="48"/>
  <c r="P463" i="48"/>
  <c r="S462" i="48"/>
  <c r="I461" i="48"/>
  <c r="Q458" i="48"/>
  <c r="P456" i="48"/>
  <c r="S455" i="48"/>
  <c r="Q453" i="48"/>
  <c r="I451" i="48"/>
  <c r="P448" i="48"/>
  <c r="S447" i="48"/>
  <c r="I446" i="48"/>
  <c r="Q443" i="48"/>
  <c r="I441" i="48"/>
  <c r="Q438" i="48"/>
  <c r="I436" i="48"/>
  <c r="P433" i="48"/>
  <c r="S432" i="48"/>
  <c r="Q428" i="48"/>
  <c r="I426" i="48"/>
  <c r="Q423" i="48"/>
  <c r="J422" i="48"/>
  <c r="S479" i="48"/>
  <c r="I476" i="48"/>
  <c r="P474" i="48"/>
  <c r="P457" i="48"/>
  <c r="P451" i="48"/>
  <c r="Q450" i="48"/>
  <c r="S446" i="48"/>
  <c r="P441" i="48"/>
  <c r="Q440" i="48"/>
  <c r="S436" i="48"/>
  <c r="I430" i="48"/>
  <c r="I429" i="48"/>
  <c r="P428" i="48"/>
  <c r="Q427" i="48"/>
  <c r="S425" i="48"/>
  <c r="Q472" i="48"/>
  <c r="P458" i="48"/>
  <c r="P450" i="48"/>
  <c r="Q449" i="48"/>
  <c r="Q448" i="48"/>
  <c r="Q447" i="48"/>
  <c r="P440" i="48"/>
  <c r="P439" i="48"/>
  <c r="P438" i="48"/>
  <c r="Q437" i="48"/>
  <c r="S435" i="48"/>
  <c r="I428" i="48"/>
  <c r="P427" i="48"/>
  <c r="Q426" i="48"/>
  <c r="S424" i="48"/>
  <c r="Q462" i="48"/>
  <c r="S459" i="48"/>
  <c r="I458" i="48"/>
  <c r="I450" i="48"/>
  <c r="I449" i="48"/>
  <c r="I448" i="48"/>
  <c r="P447" i="48"/>
  <c r="S445" i="48"/>
  <c r="I440" i="48"/>
  <c r="I439" i="48"/>
  <c r="I438" i="48"/>
  <c r="P437" i="48"/>
  <c r="Q436" i="48"/>
  <c r="S434" i="48"/>
  <c r="P426" i="48"/>
  <c r="Q425" i="48"/>
  <c r="S471" i="48"/>
  <c r="Q465" i="48"/>
  <c r="I447" i="48"/>
  <c r="Q446" i="48"/>
  <c r="S444" i="48"/>
  <c r="P436" i="48"/>
  <c r="Q435" i="48"/>
  <c r="S478" i="48"/>
  <c r="P473" i="48"/>
  <c r="S461" i="48"/>
  <c r="S456" i="48"/>
  <c r="S454" i="48"/>
  <c r="S452" i="48"/>
  <c r="I445" i="48"/>
  <c r="P443" i="48"/>
  <c r="I435" i="48"/>
  <c r="I432" i="48"/>
  <c r="Q429" i="48"/>
  <c r="I425" i="48"/>
  <c r="I473" i="48"/>
  <c r="I463" i="48"/>
  <c r="P446" i="48"/>
  <c r="I443" i="48"/>
  <c r="Q441" i="48"/>
  <c r="S439" i="48"/>
  <c r="Q433" i="48"/>
  <c r="S427" i="48"/>
  <c r="I475" i="48"/>
  <c r="S468" i="48"/>
  <c r="I456" i="48"/>
  <c r="P454" i="48"/>
  <c r="Q452" i="48"/>
  <c r="S450" i="48"/>
  <c r="S442" i="48"/>
  <c r="I433" i="48"/>
  <c r="S431" i="48"/>
  <c r="Q430" i="48"/>
  <c r="S423" i="48"/>
  <c r="P465" i="48"/>
  <c r="Q460" i="48"/>
  <c r="I454" i="48"/>
  <c r="P452" i="48"/>
  <c r="S437" i="48"/>
  <c r="P430" i="48"/>
  <c r="I460" i="48"/>
  <c r="S457" i="48"/>
  <c r="S464" i="48"/>
  <c r="P453" i="48"/>
  <c r="P435" i="48"/>
  <c r="Q473" i="48"/>
  <c r="P460" i="48"/>
  <c r="I453" i="48"/>
  <c r="Q445" i="48"/>
  <c r="Q432" i="48"/>
  <c r="P423" i="48"/>
  <c r="Q455" i="48"/>
  <c r="P445" i="48"/>
  <c r="Q442" i="48"/>
  <c r="Q434" i="48"/>
  <c r="P432" i="48"/>
  <c r="I423" i="48"/>
  <c r="P455" i="48"/>
  <c r="S449" i="48"/>
  <c r="P442" i="48"/>
  <c r="I434" i="48"/>
  <c r="P425" i="48"/>
  <c r="S453" i="48"/>
  <c r="Q451" i="48"/>
  <c r="I444" i="48"/>
  <c r="S438" i="48"/>
  <c r="S426" i="48"/>
  <c r="P424" i="48"/>
  <c r="I431" i="48"/>
  <c r="S443" i="48"/>
  <c r="S451" i="48"/>
  <c r="I465" i="48"/>
  <c r="S470" i="48"/>
  <c r="S429" i="48"/>
  <c r="S441" i="48"/>
  <c r="I455" i="48"/>
  <c r="Q362" i="48"/>
  <c r="I420" i="48"/>
  <c r="S362" i="48"/>
  <c r="S364" i="48"/>
  <c r="S367" i="48"/>
  <c r="P372" i="48"/>
  <c r="S373" i="48"/>
  <c r="I375" i="48"/>
  <c r="Q383" i="48"/>
  <c r="S384" i="48"/>
  <c r="I386" i="48"/>
  <c r="I390" i="48"/>
  <c r="Q395" i="48"/>
  <c r="P398" i="48"/>
  <c r="Q406" i="48"/>
  <c r="P409" i="48"/>
  <c r="S414" i="48"/>
  <c r="P363" i="48"/>
  <c r="Q371" i="48"/>
  <c r="P374" i="48"/>
  <c r="I377" i="48"/>
  <c r="I378" i="48"/>
  <c r="P385" i="48"/>
  <c r="S386" i="48"/>
  <c r="I388" i="48"/>
  <c r="P389" i="48"/>
  <c r="Q397" i="48"/>
  <c r="I401" i="48"/>
  <c r="S402" i="48"/>
  <c r="P408" i="48"/>
  <c r="P411" i="48"/>
  <c r="I368" i="48"/>
  <c r="I369" i="48"/>
  <c r="Q374" i="48"/>
  <c r="P377" i="48"/>
  <c r="S382" i="48"/>
  <c r="Q385" i="48"/>
  <c r="P388" i="48"/>
  <c r="S394" i="48"/>
  <c r="I396" i="48"/>
  <c r="S405" i="48"/>
  <c r="I407" i="48"/>
  <c r="Q411" i="48"/>
  <c r="P418" i="48"/>
  <c r="S419" i="48"/>
  <c r="S371" i="48"/>
  <c r="I373" i="48"/>
  <c r="Q377" i="48"/>
  <c r="P384" i="48"/>
  <c r="Q388" i="48"/>
  <c r="S393" i="48"/>
  <c r="P396" i="48"/>
  <c r="P400" i="48"/>
  <c r="S401" i="48"/>
  <c r="Q404" i="48"/>
  <c r="P407" i="48"/>
  <c r="S408" i="48"/>
  <c r="Q418" i="48"/>
  <c r="I416" i="48"/>
  <c r="P413" i="48"/>
  <c r="S412" i="48"/>
  <c r="Q410" i="48"/>
  <c r="I408" i="48"/>
  <c r="P405" i="48"/>
  <c r="S404" i="48"/>
  <c r="Q402" i="48"/>
  <c r="I400" i="48"/>
  <c r="P397" i="48"/>
  <c r="S396" i="48"/>
  <c r="P392" i="48"/>
  <c r="S391" i="48"/>
  <c r="Q389" i="48"/>
  <c r="I387" i="48"/>
  <c r="Q384" i="48"/>
  <c r="I382" i="48"/>
  <c r="P379" i="48"/>
  <c r="S378" i="48"/>
  <c r="Q376" i="48"/>
  <c r="I374" i="48"/>
  <c r="I418" i="48"/>
  <c r="Q417" i="48"/>
  <c r="S416" i="48"/>
  <c r="I414" i="48"/>
  <c r="Q413" i="48"/>
  <c r="I409" i="48"/>
  <c r="Q408" i="48"/>
  <c r="S407" i="48"/>
  <c r="P404" i="48"/>
  <c r="Q399" i="48"/>
  <c r="S398" i="48"/>
  <c r="P395" i="48"/>
  <c r="P391" i="48"/>
  <c r="Q386" i="48"/>
  <c r="S385" i="48"/>
  <c r="I383" i="48"/>
  <c r="Q382" i="48"/>
  <c r="S381" i="48"/>
  <c r="P378" i="48"/>
  <c r="Q373" i="48"/>
  <c r="S372" i="48"/>
  <c r="P370" i="48"/>
  <c r="S369" i="48"/>
  <c r="Q367" i="48"/>
  <c r="I365" i="48"/>
  <c r="I419" i="48"/>
  <c r="I417" i="48"/>
  <c r="P416" i="48"/>
  <c r="Q415" i="48"/>
  <c r="S413" i="48"/>
  <c r="I406" i="48"/>
  <c r="I405" i="48"/>
  <c r="I404" i="48"/>
  <c r="Q403" i="48"/>
  <c r="S400" i="48"/>
  <c r="P394" i="48"/>
  <c r="Q393" i="48"/>
  <c r="S390" i="48"/>
  <c r="I384" i="48"/>
  <c r="P383" i="48"/>
  <c r="P382" i="48"/>
  <c r="Q381" i="48"/>
  <c r="S379" i="48"/>
  <c r="I372" i="48"/>
  <c r="P371" i="48"/>
  <c r="P415" i="48"/>
  <c r="Q414" i="48"/>
  <c r="S411" i="48"/>
  <c r="P403" i="48"/>
  <c r="P402" i="48"/>
  <c r="Q401" i="48"/>
  <c r="S399" i="48"/>
  <c r="I394" i="48"/>
  <c r="P393" i="48"/>
  <c r="Q392" i="48"/>
  <c r="Q391" i="48"/>
  <c r="S389" i="48"/>
  <c r="S388" i="48"/>
  <c r="P381" i="48"/>
  <c r="Q380" i="48"/>
  <c r="S377" i="48"/>
  <c r="I371" i="48"/>
  <c r="Q370" i="48"/>
  <c r="I366" i="48"/>
  <c r="I421" i="48"/>
  <c r="I415" i="48"/>
  <c r="P414" i="48"/>
  <c r="I413" i="48"/>
  <c r="Q412" i="48"/>
  <c r="S410" i="48"/>
  <c r="S409" i="48"/>
  <c r="I403" i="48"/>
  <c r="I402" i="48"/>
  <c r="P401" i="48"/>
  <c r="Q400" i="48"/>
  <c r="S397" i="48"/>
  <c r="I393" i="48"/>
  <c r="I392" i="48"/>
  <c r="I391" i="48"/>
  <c r="Q390" i="48"/>
  <c r="S387" i="48"/>
  <c r="I381" i="48"/>
  <c r="P380" i="48"/>
  <c r="Q379" i="48"/>
  <c r="Q378" i="48"/>
  <c r="S376" i="48"/>
  <c r="S375" i="48"/>
  <c r="I370" i="48"/>
  <c r="Q369" i="48"/>
  <c r="S368" i="48"/>
  <c r="P365" i="48"/>
  <c r="S363" i="48"/>
  <c r="Q364" i="48"/>
  <c r="P366" i="48"/>
  <c r="P367" i="48"/>
  <c r="Q368" i="48"/>
  <c r="S370" i="48"/>
  <c r="P373" i="48"/>
  <c r="S374" i="48"/>
  <c r="I376" i="48"/>
  <c r="P387" i="48"/>
  <c r="Q396" i="48"/>
  <c r="I399" i="48"/>
  <c r="Q407" i="48"/>
  <c r="P410" i="48"/>
  <c r="S415" i="48"/>
  <c r="S418" i="48"/>
  <c r="Q538" i="48"/>
  <c r="P539" i="48"/>
  <c r="S538" i="48"/>
  <c r="Q539" i="48"/>
  <c r="P538" i="48"/>
  <c r="Q535" i="48"/>
  <c r="I533" i="48"/>
  <c r="P530" i="48"/>
  <c r="S529" i="48"/>
  <c r="Q527" i="48"/>
  <c r="I525" i="48"/>
  <c r="P522" i="48"/>
  <c r="S521" i="48"/>
  <c r="Q517" i="48"/>
  <c r="I515" i="48"/>
  <c r="P512" i="48"/>
  <c r="S511" i="48"/>
  <c r="Q509" i="48"/>
  <c r="P507" i="48"/>
  <c r="S506" i="48"/>
  <c r="Q504" i="48"/>
  <c r="I502" i="48"/>
  <c r="P499" i="48"/>
  <c r="S498" i="48"/>
  <c r="Q496" i="48"/>
  <c r="I494" i="48"/>
  <c r="P491" i="48"/>
  <c r="S490" i="48"/>
  <c r="I539" i="48"/>
  <c r="I538" i="48"/>
  <c r="P535" i="48"/>
  <c r="S534" i="48"/>
  <c r="Q532" i="48"/>
  <c r="I530" i="48"/>
  <c r="P527" i="48"/>
  <c r="S526" i="48"/>
  <c r="Q524" i="48"/>
  <c r="I522" i="48"/>
  <c r="Q519" i="48"/>
  <c r="P517" i="48"/>
  <c r="S516" i="48"/>
  <c r="Q514" i="48"/>
  <c r="I512" i="48"/>
  <c r="P509" i="48"/>
  <c r="S508" i="48"/>
  <c r="I507" i="48"/>
  <c r="P504" i="48"/>
  <c r="S503" i="48"/>
  <c r="Q501" i="48"/>
  <c r="I499" i="48"/>
  <c r="P496" i="48"/>
  <c r="S495" i="48"/>
  <c r="Q493" i="48"/>
  <c r="I491" i="48"/>
  <c r="I532" i="48"/>
  <c r="P531" i="48"/>
  <c r="Q530" i="48"/>
  <c r="Q529" i="48"/>
  <c r="S527" i="48"/>
  <c r="S525" i="48"/>
  <c r="I519" i="48"/>
  <c r="P518" i="48"/>
  <c r="Q516" i="48"/>
  <c r="S514" i="48"/>
  <c r="S513" i="48"/>
  <c r="I506" i="48"/>
  <c r="P505" i="48"/>
  <c r="I504" i="48"/>
  <c r="P503" i="48"/>
  <c r="Q502" i="48"/>
  <c r="S499" i="48"/>
  <c r="I490" i="48"/>
  <c r="Q489" i="48"/>
  <c r="P487" i="48"/>
  <c r="S486" i="48"/>
  <c r="I485" i="48"/>
  <c r="I541" i="48"/>
  <c r="S537" i="48"/>
  <c r="I531" i="48"/>
  <c r="P529" i="48"/>
  <c r="Q528" i="48"/>
  <c r="Q526" i="48"/>
  <c r="S524" i="48"/>
  <c r="S523" i="48"/>
  <c r="I518" i="48"/>
  <c r="I517" i="48"/>
  <c r="P516" i="48"/>
  <c r="Q515" i="48"/>
  <c r="S512" i="48"/>
  <c r="I505" i="48"/>
  <c r="I503" i="48"/>
  <c r="P502" i="48"/>
  <c r="P501" i="48"/>
  <c r="Q500" i="48"/>
  <c r="S497" i="48"/>
  <c r="P489" i="48"/>
  <c r="S488" i="48"/>
  <c r="I487" i="48"/>
  <c r="S536" i="48"/>
  <c r="I528" i="48"/>
  <c r="I526" i="48"/>
  <c r="P525" i="48"/>
  <c r="P524" i="48"/>
  <c r="Q523" i="48"/>
  <c r="S520" i="48"/>
  <c r="I514" i="48"/>
  <c r="P513" i="48"/>
  <c r="Q512" i="48"/>
  <c r="Q511" i="48"/>
  <c r="S509" i="48"/>
  <c r="S507" i="48"/>
  <c r="I500" i="48"/>
  <c r="P498" i="48"/>
  <c r="Q497" i="48"/>
  <c r="Q495" i="48"/>
  <c r="S493" i="48"/>
  <c r="S492" i="48"/>
  <c r="Q488" i="48"/>
  <c r="P486" i="48"/>
  <c r="S485" i="48"/>
  <c r="I484" i="48"/>
  <c r="S539" i="48"/>
  <c r="Q537" i="48"/>
  <c r="S535" i="48"/>
  <c r="S533" i="48"/>
  <c r="I524" i="48"/>
  <c r="P523" i="48"/>
  <c r="Q522" i="48"/>
  <c r="Q521" i="48"/>
  <c r="S519" i="48"/>
  <c r="I513" i="48"/>
  <c r="P511" i="48"/>
  <c r="Q510" i="48"/>
  <c r="Q508" i="48"/>
  <c r="I498" i="48"/>
  <c r="P497" i="48"/>
  <c r="I496" i="48"/>
  <c r="P495" i="48"/>
  <c r="Q494" i="48"/>
  <c r="S491" i="48"/>
  <c r="P488" i="48"/>
  <c r="S487" i="48"/>
  <c r="I486" i="48"/>
  <c r="Q483" i="48"/>
  <c r="J482" i="48"/>
  <c r="I537" i="48"/>
  <c r="Q525" i="48"/>
  <c r="Q520" i="48"/>
  <c r="S518" i="48"/>
  <c r="Q507" i="48"/>
  <c r="P500" i="48"/>
  <c r="I495" i="48"/>
  <c r="P492" i="48"/>
  <c r="Q490" i="48"/>
  <c r="I535" i="48"/>
  <c r="S531" i="48"/>
  <c r="P528" i="48"/>
  <c r="I523" i="48"/>
  <c r="P520" i="48"/>
  <c r="P515" i="48"/>
  <c r="P510" i="48"/>
  <c r="Q505" i="48"/>
  <c r="Q503" i="48"/>
  <c r="S501" i="48"/>
  <c r="I492" i="48"/>
  <c r="P490" i="48"/>
  <c r="Q487" i="48"/>
  <c r="Q533" i="48"/>
  <c r="I520" i="48"/>
  <c r="Q518" i="48"/>
  <c r="I510" i="48"/>
  <c r="Q498" i="48"/>
  <c r="S496" i="48"/>
  <c r="P493" i="48"/>
  <c r="P533" i="48"/>
  <c r="Q531" i="48"/>
  <c r="P526" i="48"/>
  <c r="P521" i="48"/>
  <c r="Q513" i="48"/>
  <c r="P508" i="48"/>
  <c r="I501" i="48"/>
  <c r="S494" i="48"/>
  <c r="I493" i="48"/>
  <c r="I488" i="48"/>
  <c r="S484" i="48"/>
  <c r="S483" i="48"/>
  <c r="Q536" i="48"/>
  <c r="I529" i="48"/>
  <c r="S522" i="48"/>
  <c r="I521" i="48"/>
  <c r="I516" i="48"/>
  <c r="I511" i="48"/>
  <c r="I508" i="48"/>
  <c r="Q506" i="48"/>
  <c r="S504" i="48"/>
  <c r="S502" i="48"/>
  <c r="Q491" i="48"/>
  <c r="S489" i="48"/>
  <c r="Q484" i="48"/>
  <c r="P536" i="48"/>
  <c r="I497" i="48"/>
  <c r="S510" i="48"/>
  <c r="I534" i="48"/>
  <c r="S500" i="48"/>
  <c r="P514" i="48"/>
  <c r="I527" i="48"/>
  <c r="S530" i="48"/>
  <c r="P534" i="48"/>
  <c r="P537" i="48"/>
  <c r="I483" i="48"/>
  <c r="P485" i="48"/>
  <c r="P494" i="48"/>
  <c r="S517" i="48"/>
  <c r="Q534" i="48"/>
  <c r="Q599" i="48"/>
  <c r="I597" i="48"/>
  <c r="P594" i="48"/>
  <c r="S593" i="48"/>
  <c r="Q591" i="48"/>
  <c r="I589" i="48"/>
  <c r="P586" i="48"/>
  <c r="S585" i="48"/>
  <c r="Q583" i="48"/>
  <c r="I581" i="48"/>
  <c r="P578" i="48"/>
  <c r="S577" i="48"/>
  <c r="Q575" i="48"/>
  <c r="I573" i="48"/>
  <c r="P570" i="48"/>
  <c r="S569" i="48"/>
  <c r="Q567" i="48"/>
  <c r="I565" i="48"/>
  <c r="P562" i="48"/>
  <c r="S561" i="48"/>
  <c r="Q559" i="48"/>
  <c r="I557" i="48"/>
  <c r="P554" i="48"/>
  <c r="S553" i="48"/>
  <c r="Q551" i="48"/>
  <c r="I549" i="48"/>
  <c r="P546" i="48"/>
  <c r="S545" i="48"/>
  <c r="Q543" i="48"/>
  <c r="J542" i="48"/>
  <c r="P599" i="48"/>
  <c r="S598" i="48"/>
  <c r="Q596" i="48"/>
  <c r="I594" i="48"/>
  <c r="P591" i="48"/>
  <c r="S590" i="48"/>
  <c r="Q588" i="48"/>
  <c r="I586" i="48"/>
  <c r="P583" i="48"/>
  <c r="S582" i="48"/>
  <c r="Q580" i="48"/>
  <c r="I578" i="48"/>
  <c r="P575" i="48"/>
  <c r="S574" i="48"/>
  <c r="Q572" i="48"/>
  <c r="I570" i="48"/>
  <c r="P567" i="48"/>
  <c r="S566" i="48"/>
  <c r="Q564" i="48"/>
  <c r="I562" i="48"/>
  <c r="P559" i="48"/>
  <c r="S558" i="48"/>
  <c r="Q556" i="48"/>
  <c r="I554" i="48"/>
  <c r="P551" i="48"/>
  <c r="S550" i="48"/>
  <c r="Q548" i="48"/>
  <c r="I546" i="48"/>
  <c r="P543" i="48"/>
  <c r="I599" i="48"/>
  <c r="P596" i="48"/>
  <c r="S595" i="48"/>
  <c r="Q593" i="48"/>
  <c r="I591" i="48"/>
  <c r="P588" i="48"/>
  <c r="S587" i="48"/>
  <c r="Q585" i="48"/>
  <c r="I583" i="48"/>
  <c r="P580" i="48"/>
  <c r="S579" i="48"/>
  <c r="Q577" i="48"/>
  <c r="I575" i="48"/>
  <c r="P572" i="48"/>
  <c r="S571" i="48"/>
  <c r="Q569" i="48"/>
  <c r="I567" i="48"/>
  <c r="P564" i="48"/>
  <c r="S563" i="48"/>
  <c r="Q561" i="48"/>
  <c r="I559" i="48"/>
  <c r="P556" i="48"/>
  <c r="S555" i="48"/>
  <c r="Q553" i="48"/>
  <c r="I551" i="48"/>
  <c r="P548" i="48"/>
  <c r="S547" i="48"/>
  <c r="Q545" i="48"/>
  <c r="I543" i="48"/>
  <c r="Q598" i="48"/>
  <c r="I596" i="48"/>
  <c r="P593" i="48"/>
  <c r="S592" i="48"/>
  <c r="Q590" i="48"/>
  <c r="I588" i="48"/>
  <c r="P585" i="48"/>
  <c r="S584" i="48"/>
  <c r="Q582" i="48"/>
  <c r="I580" i="48"/>
  <c r="P577" i="48"/>
  <c r="S576" i="48"/>
  <c r="Q574" i="48"/>
  <c r="I572" i="48"/>
  <c r="P569" i="48"/>
  <c r="S568" i="48"/>
  <c r="Q566" i="48"/>
  <c r="I564" i="48"/>
  <c r="P561" i="48"/>
  <c r="S560" i="48"/>
  <c r="Q558" i="48"/>
  <c r="I556" i="48"/>
  <c r="P553" i="48"/>
  <c r="S552" i="48"/>
  <c r="Q550" i="48"/>
  <c r="I548" i="48"/>
  <c r="P545" i="48"/>
  <c r="S544" i="48"/>
  <c r="P598" i="48"/>
  <c r="S597" i="48"/>
  <c r="Q595" i="48"/>
  <c r="I593" i="48"/>
  <c r="P590" i="48"/>
  <c r="S589" i="48"/>
  <c r="Q587" i="48"/>
  <c r="I585" i="48"/>
  <c r="P582" i="48"/>
  <c r="S581" i="48"/>
  <c r="Q579" i="48"/>
  <c r="I577" i="48"/>
  <c r="P574" i="48"/>
  <c r="S573" i="48"/>
  <c r="Q571" i="48"/>
  <c r="I569" i="48"/>
  <c r="P566" i="48"/>
  <c r="S565" i="48"/>
  <c r="Q563" i="48"/>
  <c r="I561" i="48"/>
  <c r="P558" i="48"/>
  <c r="S557" i="48"/>
  <c r="Q555" i="48"/>
  <c r="I553" i="48"/>
  <c r="P550" i="48"/>
  <c r="S549" i="48"/>
  <c r="Q547" i="48"/>
  <c r="I545" i="48"/>
  <c r="I601" i="48"/>
  <c r="Q597" i="48"/>
  <c r="I595" i="48"/>
  <c r="P592" i="48"/>
  <c r="S591" i="48"/>
  <c r="Q589" i="48"/>
  <c r="I587" i="48"/>
  <c r="P584" i="48"/>
  <c r="S583" i="48"/>
  <c r="Q581" i="48"/>
  <c r="I579" i="48"/>
  <c r="P576" i="48"/>
  <c r="S575" i="48"/>
  <c r="Q573" i="48"/>
  <c r="I571" i="48"/>
  <c r="P568" i="48"/>
  <c r="S567" i="48"/>
  <c r="Q565" i="48"/>
  <c r="I563" i="48"/>
  <c r="P560" i="48"/>
  <c r="S559" i="48"/>
  <c r="Q557" i="48"/>
  <c r="I555" i="48"/>
  <c r="P552" i="48"/>
  <c r="S551" i="48"/>
  <c r="Q549" i="48"/>
  <c r="I547" i="48"/>
  <c r="P544" i="48"/>
  <c r="S543" i="48"/>
  <c r="P547" i="48"/>
  <c r="I552" i="48"/>
  <c r="Q554" i="48"/>
  <c r="P563" i="48"/>
  <c r="I568" i="48"/>
  <c r="Q570" i="48"/>
  <c r="P579" i="48"/>
  <c r="I584" i="48"/>
  <c r="Q586" i="48"/>
  <c r="P595" i="48"/>
  <c r="Q552" i="48"/>
  <c r="S556" i="48"/>
  <c r="Q568" i="48"/>
  <c r="S572" i="48"/>
  <c r="Q584" i="48"/>
  <c r="S588" i="48"/>
  <c r="I550" i="48"/>
  <c r="S554" i="48"/>
  <c r="I566" i="48"/>
  <c r="S570" i="48"/>
  <c r="I582" i="48"/>
  <c r="S586" i="48"/>
  <c r="I598" i="48"/>
  <c r="P557" i="48"/>
  <c r="P573" i="48"/>
  <c r="P589" i="48"/>
  <c r="I544" i="48"/>
  <c r="Q546" i="48"/>
  <c r="P555" i="48"/>
  <c r="I560" i="48"/>
  <c r="Q562" i="48"/>
  <c r="P571" i="48"/>
  <c r="I576" i="48"/>
  <c r="Q578" i="48"/>
  <c r="P587" i="48"/>
  <c r="I592" i="48"/>
  <c r="Q594" i="48"/>
  <c r="I47" i="44"/>
  <c r="E47" i="44" s="1"/>
  <c r="K21" i="44"/>
  <c r="J23" i="44"/>
  <c r="I23" i="44" s="1"/>
  <c r="F23" i="44" s="1"/>
  <c r="J31" i="44"/>
  <c r="I31" i="44" s="1"/>
  <c r="G31" i="44" s="1"/>
  <c r="K39" i="44"/>
  <c r="K49" i="44"/>
  <c r="J55" i="44"/>
  <c r="I55" i="44" s="1"/>
  <c r="F55" i="44" s="1"/>
  <c r="J32" i="44"/>
  <c r="I32" i="44" s="1"/>
  <c r="F32" i="44" s="1"/>
  <c r="J40" i="44"/>
  <c r="I40" i="44" s="1"/>
  <c r="F40" i="44" s="1"/>
  <c r="J50" i="44"/>
  <c r="I50" i="44" s="1"/>
  <c r="G50" i="44" s="1"/>
  <c r="J56" i="44"/>
  <c r="I56" i="44" s="1"/>
  <c r="E56" i="44" s="1"/>
  <c r="J41" i="44"/>
  <c r="I41" i="44" s="1"/>
  <c r="F41" i="44" s="1"/>
  <c r="J51" i="44"/>
  <c r="I51" i="44" s="1"/>
  <c r="G51" i="44" s="1"/>
  <c r="I30" i="43"/>
  <c r="E30" i="43" s="1"/>
  <c r="T27" i="43"/>
  <c r="Q26" i="43"/>
  <c r="I22" i="43"/>
  <c r="F22" i="43" s="1"/>
  <c r="T19" i="43"/>
  <c r="Q18" i="43"/>
  <c r="I14" i="43"/>
  <c r="G14" i="43" s="1"/>
  <c r="T11" i="43"/>
  <c r="I31" i="43"/>
  <c r="H31" i="43" s="1"/>
  <c r="T28" i="43"/>
  <c r="I26" i="43"/>
  <c r="G26" i="43" s="1"/>
  <c r="Q25" i="43"/>
  <c r="T26" i="43"/>
  <c r="I23" i="43"/>
  <c r="Q22" i="43"/>
  <c r="I21" i="43"/>
  <c r="H21" i="43" s="1"/>
  <c r="Q20" i="43"/>
  <c r="T29" i="43"/>
  <c r="Q23" i="43"/>
  <c r="T20" i="43"/>
  <c r="I12" i="43"/>
  <c r="G12" i="43" s="1"/>
  <c r="Q11" i="43"/>
  <c r="I7" i="43"/>
  <c r="E7" i="43" s="1"/>
  <c r="T4" i="43"/>
  <c r="Q3" i="43"/>
  <c r="Q21" i="43"/>
  <c r="T18" i="43"/>
  <c r="Q13" i="43"/>
  <c r="I10" i="43"/>
  <c r="T7" i="43"/>
  <c r="Q6" i="43"/>
  <c r="I8" i="43"/>
  <c r="G8" i="43" s="1"/>
  <c r="T5" i="43"/>
  <c r="Q4" i="43"/>
  <c r="Q31" i="43"/>
  <c r="Q30" i="43"/>
  <c r="I24" i="43"/>
  <c r="H24" i="43" s="1"/>
  <c r="Q19" i="43"/>
  <c r="T17" i="43"/>
  <c r="I16" i="43"/>
  <c r="G16" i="43" s="1"/>
  <c r="Q15" i="43"/>
  <c r="T14" i="43"/>
  <c r="T12" i="43"/>
  <c r="T10" i="43"/>
  <c r="Q9" i="43"/>
  <c r="I5" i="43"/>
  <c r="Q29" i="43"/>
  <c r="Q28" i="43"/>
  <c r="T25" i="43"/>
  <c r="I29" i="43"/>
  <c r="G29" i="43" s="1"/>
  <c r="Q24" i="43"/>
  <c r="T22" i="43"/>
  <c r="T21" i="43"/>
  <c r="I18" i="43"/>
  <c r="F18" i="43" s="1"/>
  <c r="Q16" i="43"/>
  <c r="T13" i="43"/>
  <c r="I9" i="43"/>
  <c r="T6" i="43"/>
  <c r="Q5" i="43"/>
  <c r="I3" i="43"/>
  <c r="Q10" i="43"/>
  <c r="I25" i="43"/>
  <c r="Q27" i="43"/>
  <c r="I27" i="43"/>
  <c r="G27" i="43" s="1"/>
  <c r="L2" i="43"/>
  <c r="Q12" i="43"/>
  <c r="T15" i="43"/>
  <c r="Q17" i="43"/>
  <c r="I19" i="43"/>
  <c r="F19" i="43" s="1"/>
  <c r="T30" i="43"/>
  <c r="I4" i="43"/>
  <c r="E4" i="43" s="1"/>
  <c r="Q8" i="43"/>
  <c r="T9" i="43"/>
  <c r="I11" i="43"/>
  <c r="E11" i="43" s="1"/>
  <c r="I13" i="43"/>
  <c r="E13" i="43" s="1"/>
  <c r="I28" i="43"/>
  <c r="F28" i="43" s="1"/>
  <c r="T31" i="43"/>
  <c r="I6" i="43"/>
  <c r="Q7" i="43"/>
  <c r="T8" i="43"/>
  <c r="I17" i="43"/>
  <c r="F17" i="43" s="1"/>
  <c r="T24" i="43"/>
  <c r="I80" i="43"/>
  <c r="H80" i="43" s="1"/>
  <c r="I78" i="43"/>
  <c r="I76" i="43"/>
  <c r="H76" i="43" s="1"/>
  <c r="I74" i="43"/>
  <c r="H74" i="43" s="1"/>
  <c r="I72" i="43"/>
  <c r="H72" i="43" s="1"/>
  <c r="I70" i="43"/>
  <c r="G70" i="43" s="1"/>
  <c r="I68" i="43"/>
  <c r="E68" i="43" s="1"/>
  <c r="I66" i="43"/>
  <c r="E66" i="43" s="1"/>
  <c r="I64" i="43"/>
  <c r="G64" i="43" s="1"/>
  <c r="I62" i="43"/>
  <c r="E62" i="43" s="1"/>
  <c r="I60" i="43"/>
  <c r="G60" i="43" s="1"/>
  <c r="I58" i="43"/>
  <c r="G58" i="43" s="1"/>
  <c r="I56" i="43"/>
  <c r="F56" i="43" s="1"/>
  <c r="T80" i="43"/>
  <c r="T78" i="43"/>
  <c r="T76" i="43"/>
  <c r="T74" i="43"/>
  <c r="T72" i="43"/>
  <c r="T70" i="43"/>
  <c r="T68" i="43"/>
  <c r="T66" i="43"/>
  <c r="T64" i="43"/>
  <c r="T62" i="43"/>
  <c r="T60" i="43"/>
  <c r="T58" i="43"/>
  <c r="T56" i="43"/>
  <c r="T54" i="43"/>
  <c r="T52" i="43"/>
  <c r="T50" i="43"/>
  <c r="T48" i="43"/>
  <c r="T46" i="43"/>
  <c r="T44" i="43"/>
  <c r="T42" i="43"/>
  <c r="T40" i="43"/>
  <c r="T38" i="43"/>
  <c r="T36" i="43"/>
  <c r="T34" i="43"/>
  <c r="Q80" i="43"/>
  <c r="Q78" i="43"/>
  <c r="Q76" i="43"/>
  <c r="Q74" i="43"/>
  <c r="Q72" i="43"/>
  <c r="Q70" i="43"/>
  <c r="Q68" i="43"/>
  <c r="Q66" i="43"/>
  <c r="Q64" i="43"/>
  <c r="Q62" i="43"/>
  <c r="Q60" i="43"/>
  <c r="Q58" i="43"/>
  <c r="Q56" i="43"/>
  <c r="Q54" i="43"/>
  <c r="Q52" i="43"/>
  <c r="Q50" i="43"/>
  <c r="Q48" i="43"/>
  <c r="Q46" i="43"/>
  <c r="Q44" i="43"/>
  <c r="Q42" i="43"/>
  <c r="Q40" i="43"/>
  <c r="Q38" i="43"/>
  <c r="Q36" i="43"/>
  <c r="Q34" i="43"/>
  <c r="L32" i="43"/>
  <c r="R32" i="43" s="1"/>
  <c r="I36" i="43"/>
  <c r="T39" i="43"/>
  <c r="I44" i="43"/>
  <c r="T47" i="43"/>
  <c r="I52" i="43"/>
  <c r="T55" i="43"/>
  <c r="T57" i="43"/>
  <c r="T59" i="43"/>
  <c r="T61" i="43"/>
  <c r="T63" i="43"/>
  <c r="T65" i="43"/>
  <c r="T67" i="43"/>
  <c r="T69" i="43"/>
  <c r="T71" i="43"/>
  <c r="T73" i="43"/>
  <c r="T75" i="43"/>
  <c r="T77" i="43"/>
  <c r="T79" i="43"/>
  <c r="T81" i="43"/>
  <c r="I85" i="43"/>
  <c r="E85" i="43" s="1"/>
  <c r="Q95" i="43"/>
  <c r="I97" i="43"/>
  <c r="E97" i="43" s="1"/>
  <c r="Q103" i="43"/>
  <c r="I105" i="43"/>
  <c r="H105" i="43" s="1"/>
  <c r="Q111" i="43"/>
  <c r="I114" i="43"/>
  <c r="G114" i="43" s="1"/>
  <c r="T116" i="43"/>
  <c r="Q37" i="43"/>
  <c r="I39" i="43"/>
  <c r="G39" i="43" s="1"/>
  <c r="Q45" i="43"/>
  <c r="I47" i="43"/>
  <c r="Q53" i="43"/>
  <c r="I55" i="43"/>
  <c r="G55" i="43" s="1"/>
  <c r="I57" i="43"/>
  <c r="I59" i="43"/>
  <c r="H59" i="43" s="1"/>
  <c r="I61" i="43"/>
  <c r="H61" i="43" s="1"/>
  <c r="I63" i="43"/>
  <c r="I65" i="43"/>
  <c r="E65" i="43" s="1"/>
  <c r="I67" i="43"/>
  <c r="F67" i="43" s="1"/>
  <c r="I69" i="43"/>
  <c r="E69" i="43" s="1"/>
  <c r="I71" i="43"/>
  <c r="H71" i="43" s="1"/>
  <c r="I73" i="43"/>
  <c r="F73" i="43" s="1"/>
  <c r="I75" i="43"/>
  <c r="G75" i="43" s="1"/>
  <c r="I77" i="43"/>
  <c r="F77" i="43" s="1"/>
  <c r="I79" i="43"/>
  <c r="G79" i="43" s="1"/>
  <c r="I81" i="43"/>
  <c r="G81" i="43" s="1"/>
  <c r="T85" i="43"/>
  <c r="I94" i="43"/>
  <c r="E94" i="43" s="1"/>
  <c r="I96" i="43"/>
  <c r="I102" i="43"/>
  <c r="F102" i="43" s="1"/>
  <c r="I104" i="43"/>
  <c r="F104" i="43" s="1"/>
  <c r="I110" i="43"/>
  <c r="H110" i="43" s="1"/>
  <c r="Q112" i="43"/>
  <c r="T35" i="43"/>
  <c r="I40" i="43"/>
  <c r="E40" i="43" s="1"/>
  <c r="T43" i="43"/>
  <c r="I48" i="43"/>
  <c r="F48" i="43" s="1"/>
  <c r="T51" i="43"/>
  <c r="I89" i="43"/>
  <c r="G89" i="43" s="1"/>
  <c r="Q92" i="43"/>
  <c r="Q94" i="43"/>
  <c r="Q100" i="43"/>
  <c r="Q102" i="43"/>
  <c r="Q108" i="43"/>
  <c r="Q110" i="43"/>
  <c r="I123" i="43"/>
  <c r="H123" i="43" s="1"/>
  <c r="I131" i="43"/>
  <c r="F131" i="43" s="1"/>
  <c r="Q131" i="43"/>
  <c r="Q129" i="43"/>
  <c r="Q127" i="43"/>
  <c r="T129" i="43"/>
  <c r="T128" i="43"/>
  <c r="T125" i="43"/>
  <c r="T123" i="43"/>
  <c r="T121" i="43"/>
  <c r="T119" i="43"/>
  <c r="T117" i="43"/>
  <c r="T115" i="43"/>
  <c r="T113" i="43"/>
  <c r="T111" i="43"/>
  <c r="Q130" i="43"/>
  <c r="I128" i="43"/>
  <c r="E128" i="43" s="1"/>
  <c r="T130" i="43"/>
  <c r="T122" i="43"/>
  <c r="Q119" i="43"/>
  <c r="Q118" i="43"/>
  <c r="I116" i="43"/>
  <c r="H116" i="43" s="1"/>
  <c r="I115" i="43"/>
  <c r="E115" i="43" s="1"/>
  <c r="I109" i="43"/>
  <c r="G109" i="43" s="1"/>
  <c r="Q107" i="43"/>
  <c r="T105" i="43"/>
  <c r="I101" i="43"/>
  <c r="F101" i="43" s="1"/>
  <c r="Q99" i="43"/>
  <c r="T97" i="43"/>
  <c r="I93" i="43"/>
  <c r="F93" i="43" s="1"/>
  <c r="T124" i="43"/>
  <c r="Q121" i="43"/>
  <c r="Q120" i="43"/>
  <c r="I118" i="43"/>
  <c r="E118" i="43" s="1"/>
  <c r="I117" i="43"/>
  <c r="E117" i="43" s="1"/>
  <c r="I108" i="43"/>
  <c r="H108" i="43" s="1"/>
  <c r="Q106" i="43"/>
  <c r="T104" i="43"/>
  <c r="I100" i="43"/>
  <c r="H100" i="43" s="1"/>
  <c r="Q98" i="43"/>
  <c r="T96" i="43"/>
  <c r="I90" i="43"/>
  <c r="F90" i="43" s="1"/>
  <c r="I88" i="43"/>
  <c r="E88" i="43" s="1"/>
  <c r="I86" i="43"/>
  <c r="I84" i="43"/>
  <c r="F84" i="43" s="1"/>
  <c r="T126" i="43"/>
  <c r="Q123" i="43"/>
  <c r="Q122" i="43"/>
  <c r="I120" i="43"/>
  <c r="H120" i="43" s="1"/>
  <c r="I119" i="43"/>
  <c r="F119" i="43" s="1"/>
  <c r="I107" i="43"/>
  <c r="G107" i="43" s="1"/>
  <c r="Q105" i="43"/>
  <c r="T103" i="43"/>
  <c r="I99" i="43"/>
  <c r="G99" i="43" s="1"/>
  <c r="Q97" i="43"/>
  <c r="T95" i="43"/>
  <c r="I92" i="43"/>
  <c r="E92" i="43" s="1"/>
  <c r="Q91" i="43"/>
  <c r="Q89" i="43"/>
  <c r="Q87" i="43"/>
  <c r="Q85" i="43"/>
  <c r="Q83" i="43"/>
  <c r="T131" i="43"/>
  <c r="I129" i="43"/>
  <c r="T127" i="43"/>
  <c r="Q125" i="43"/>
  <c r="Q124" i="43"/>
  <c r="I122" i="43"/>
  <c r="F122" i="43" s="1"/>
  <c r="I121" i="43"/>
  <c r="G121" i="43" s="1"/>
  <c r="T112" i="43"/>
  <c r="T110" i="43"/>
  <c r="I106" i="43"/>
  <c r="F106" i="43" s="1"/>
  <c r="Q104" i="43"/>
  <c r="T102" i="43"/>
  <c r="I98" i="43"/>
  <c r="F98" i="43" s="1"/>
  <c r="Q96" i="43"/>
  <c r="T94" i="43"/>
  <c r="T90" i="43"/>
  <c r="T88" i="43"/>
  <c r="T86" i="43"/>
  <c r="T84" i="43"/>
  <c r="I127" i="43"/>
  <c r="E127" i="43" s="1"/>
  <c r="T118" i="43"/>
  <c r="Q115" i="43"/>
  <c r="Q114" i="43"/>
  <c r="I112" i="43"/>
  <c r="G112" i="43" s="1"/>
  <c r="I111" i="43"/>
  <c r="G111" i="43" s="1"/>
  <c r="Q109" i="43"/>
  <c r="T107" i="43"/>
  <c r="I103" i="43"/>
  <c r="H103" i="43" s="1"/>
  <c r="Q101" i="43"/>
  <c r="T99" i="43"/>
  <c r="I95" i="43"/>
  <c r="G95" i="43" s="1"/>
  <c r="Q93" i="43"/>
  <c r="Q90" i="43"/>
  <c r="Q88" i="43"/>
  <c r="Q86" i="43"/>
  <c r="Q84" i="43"/>
  <c r="L82" i="43"/>
  <c r="R82" i="43" s="1"/>
  <c r="Q128" i="43"/>
  <c r="T120" i="43"/>
  <c r="T87" i="43"/>
  <c r="I113" i="43"/>
  <c r="E113" i="43" s="1"/>
  <c r="Q126" i="43"/>
  <c r="I34" i="43"/>
  <c r="F34" i="43" s="1"/>
  <c r="T37" i="43"/>
  <c r="I42" i="43"/>
  <c r="F42" i="43" s="1"/>
  <c r="T45" i="43"/>
  <c r="I50" i="43"/>
  <c r="G50" i="43" s="1"/>
  <c r="T53" i="43"/>
  <c r="I83" i="43"/>
  <c r="I91" i="43"/>
  <c r="T92" i="43"/>
  <c r="T98" i="43"/>
  <c r="T100" i="43"/>
  <c r="T106" i="43"/>
  <c r="T108" i="43"/>
  <c r="Q113" i="43"/>
  <c r="Q116" i="43"/>
  <c r="I130" i="43"/>
  <c r="G130" i="43" s="1"/>
  <c r="Q179" i="43"/>
  <c r="I175" i="43"/>
  <c r="G175" i="43" s="1"/>
  <c r="Q171" i="43"/>
  <c r="I167" i="43"/>
  <c r="G167" i="43" s="1"/>
  <c r="Q163" i="43"/>
  <c r="I159" i="43"/>
  <c r="I178" i="43"/>
  <c r="E178" i="43" s="1"/>
  <c r="Q174" i="43"/>
  <c r="I170" i="43"/>
  <c r="Q166" i="43"/>
  <c r="I162" i="43"/>
  <c r="Q158" i="43"/>
  <c r="I154" i="43"/>
  <c r="H154" i="43" s="1"/>
  <c r="Q150" i="43"/>
  <c r="I146" i="43"/>
  <c r="G146" i="43" s="1"/>
  <c r="Q142" i="43"/>
  <c r="I138" i="43"/>
  <c r="G138" i="43" s="1"/>
  <c r="Q134" i="43"/>
  <c r="I181" i="43"/>
  <c r="G181" i="43" s="1"/>
  <c r="Q177" i="43"/>
  <c r="I173" i="43"/>
  <c r="F173" i="43" s="1"/>
  <c r="Q169" i="43"/>
  <c r="I165" i="43"/>
  <c r="Q161" i="43"/>
  <c r="I157" i="43"/>
  <c r="F157" i="43" s="1"/>
  <c r="Q180" i="43"/>
  <c r="I176" i="43"/>
  <c r="Q172" i="43"/>
  <c r="I168" i="43"/>
  <c r="E168" i="43" s="1"/>
  <c r="Q164" i="43"/>
  <c r="I160" i="43"/>
  <c r="H160" i="43" s="1"/>
  <c r="Q156" i="43"/>
  <c r="I152" i="43"/>
  <c r="G152" i="43" s="1"/>
  <c r="I179" i="43"/>
  <c r="G179" i="43" s="1"/>
  <c r="Q175" i="43"/>
  <c r="I171" i="43"/>
  <c r="H171" i="43" s="1"/>
  <c r="Q167" i="43"/>
  <c r="I163" i="43"/>
  <c r="E163" i="43" s="1"/>
  <c r="Q159" i="43"/>
  <c r="I155" i="43"/>
  <c r="F155" i="43" s="1"/>
  <c r="Q151" i="43"/>
  <c r="I147" i="43"/>
  <c r="Q143" i="43"/>
  <c r="I139" i="43"/>
  <c r="Q135" i="43"/>
  <c r="Q178" i="43"/>
  <c r="I174" i="43"/>
  <c r="G174" i="43" s="1"/>
  <c r="Q170" i="43"/>
  <c r="I166" i="43"/>
  <c r="G166" i="43" s="1"/>
  <c r="Q162" i="43"/>
  <c r="I158" i="43"/>
  <c r="G158" i="43" s="1"/>
  <c r="Q181" i="43"/>
  <c r="I177" i="43"/>
  <c r="G177" i="43" s="1"/>
  <c r="Q173" i="43"/>
  <c r="I169" i="43"/>
  <c r="H169" i="43" s="1"/>
  <c r="Q165" i="43"/>
  <c r="I161" i="43"/>
  <c r="Q157" i="43"/>
  <c r="I153" i="43"/>
  <c r="F153" i="43" s="1"/>
  <c r="Q149" i="43"/>
  <c r="I145" i="43"/>
  <c r="G145" i="43" s="1"/>
  <c r="Q141" i="43"/>
  <c r="I137" i="43"/>
  <c r="F137" i="43" s="1"/>
  <c r="Q133" i="43"/>
  <c r="Q155" i="43"/>
  <c r="Q154" i="43"/>
  <c r="Q153" i="43"/>
  <c r="Q146" i="43"/>
  <c r="Q176" i="43"/>
  <c r="Q168" i="43"/>
  <c r="Q160" i="43"/>
  <c r="I151" i="43"/>
  <c r="E151" i="43" s="1"/>
  <c r="I150" i="43"/>
  <c r="G150" i="43" s="1"/>
  <c r="I149" i="43"/>
  <c r="I148" i="43"/>
  <c r="Q145" i="43"/>
  <c r="I136" i="43"/>
  <c r="E136" i="43" s="1"/>
  <c r="I135" i="43"/>
  <c r="G135" i="43" s="1"/>
  <c r="I134" i="43"/>
  <c r="E134" i="43" s="1"/>
  <c r="I133" i="43"/>
  <c r="E133" i="43" s="1"/>
  <c r="Q144" i="43"/>
  <c r="Q140" i="43"/>
  <c r="Q139" i="43"/>
  <c r="L132" i="43"/>
  <c r="Q152" i="43"/>
  <c r="Q148" i="43"/>
  <c r="Q147" i="43"/>
  <c r="Q138" i="43"/>
  <c r="I140" i="43"/>
  <c r="I142" i="43"/>
  <c r="I144" i="43"/>
  <c r="I141" i="43"/>
  <c r="I143" i="43"/>
  <c r="F143" i="43" s="1"/>
  <c r="I164" i="43"/>
  <c r="G164" i="43" s="1"/>
  <c r="I172" i="43"/>
  <c r="E172" i="43" s="1"/>
  <c r="I180" i="43"/>
  <c r="H180" i="43" s="1"/>
  <c r="I156" i="43"/>
  <c r="E156" i="43" s="1"/>
  <c r="Q136" i="43"/>
  <c r="T188" i="43"/>
  <c r="K15" i="42"/>
  <c r="J15" i="42"/>
  <c r="I15" i="42"/>
  <c r="K19" i="42"/>
  <c r="J19" i="42"/>
  <c r="I19" i="42"/>
  <c r="K17" i="42"/>
  <c r="J17" i="42"/>
  <c r="I17" i="42"/>
  <c r="I16" i="42"/>
  <c r="J16" i="42"/>
  <c r="I18" i="42"/>
  <c r="J18" i="42"/>
  <c r="I23" i="42"/>
  <c r="K12" i="42"/>
  <c r="J23" i="42"/>
  <c r="L9" i="57"/>
  <c r="K9" i="57"/>
  <c r="J9" i="57" a="1"/>
  <c r="J9" i="57" s="1"/>
  <c r="I9" i="57" a="1"/>
  <c r="I9" i="57" s="1"/>
  <c r="I4" i="57" a="1"/>
  <c r="I4" i="57" s="1"/>
  <c r="K4" i="57"/>
  <c r="L4" i="57"/>
  <c r="J4" i="57" a="1"/>
  <c r="J4" i="57" s="1"/>
  <c r="J10" i="57" a="1"/>
  <c r="J10" i="57" s="1"/>
  <c r="I10" i="57" a="1"/>
  <c r="I10" i="57" s="1"/>
  <c r="L10" i="57"/>
  <c r="K10" i="57"/>
  <c r="I12" i="57" a="1"/>
  <c r="I12" i="57" s="1"/>
  <c r="K12" i="57"/>
  <c r="L12" i="57"/>
  <c r="J12" i="57" a="1"/>
  <c r="J12" i="57" s="1"/>
  <c r="L6" i="57"/>
  <c r="K6" i="57"/>
  <c r="J6" i="57" a="1"/>
  <c r="J6" i="57" s="1"/>
  <c r="I6" i="57" a="1"/>
  <c r="I6" i="57" s="1"/>
  <c r="J2" i="57" a="1"/>
  <c r="J2" i="57" s="1"/>
  <c r="I2" i="57" a="1"/>
  <c r="I2" i="57" s="1"/>
  <c r="L2" i="57"/>
  <c r="K2" i="57"/>
  <c r="L7" i="57"/>
  <c r="I7" i="57" a="1"/>
  <c r="I7" i="57" s="1"/>
  <c r="K7" i="57"/>
  <c r="J7" i="57" a="1"/>
  <c r="J7" i="57" s="1"/>
  <c r="L8" i="57"/>
  <c r="K8" i="57"/>
  <c r="J8" i="57" a="1"/>
  <c r="J8" i="57" s="1"/>
  <c r="I8" i="57" a="1"/>
  <c r="I8" i="57" s="1"/>
  <c r="L17" i="57"/>
  <c r="K17" i="57"/>
  <c r="I17" i="57" a="1"/>
  <c r="I17" i="57" s="1"/>
  <c r="J21" i="57" a="1"/>
  <c r="J21" i="57" s="1"/>
  <c r="I21" i="57" a="1"/>
  <c r="I21" i="57" s="1"/>
  <c r="L21" i="57"/>
  <c r="K21" i="57"/>
  <c r="I23" i="57" a="1"/>
  <c r="I23" i="57" s="1"/>
  <c r="K23" i="57"/>
  <c r="J23" i="57" a="1"/>
  <c r="J23" i="57" s="1"/>
  <c r="L29" i="57"/>
  <c r="K29" i="57"/>
  <c r="J29" i="57" a="1"/>
  <c r="J29" i="57" s="1"/>
  <c r="L37" i="57"/>
  <c r="K37" i="57"/>
  <c r="J37" i="57" a="1"/>
  <c r="J37" i="57" s="1"/>
  <c r="J65" i="57" a="1"/>
  <c r="J65" i="57" s="1"/>
  <c r="I65" i="57" a="1"/>
  <c r="I65" i="57" s="1"/>
  <c r="L65" i="57"/>
  <c r="K65" i="57"/>
  <c r="I67" i="57" a="1"/>
  <c r="I67" i="57" s="1"/>
  <c r="K67" i="57"/>
  <c r="J67" i="57" a="1"/>
  <c r="J67" i="57" s="1"/>
  <c r="K25" i="57"/>
  <c r="J25" i="57" a="1"/>
  <c r="J25" i="57" s="1"/>
  <c r="I25" i="57" a="1"/>
  <c r="I25" i="57" s="1"/>
  <c r="K27" i="57"/>
  <c r="I27" i="57" a="1"/>
  <c r="I27" i="57" s="1"/>
  <c r="L27" i="57"/>
  <c r="L31" i="57"/>
  <c r="J31" i="57" a="1"/>
  <c r="J31" i="57" s="1"/>
  <c r="I31" i="57" a="1"/>
  <c r="I31" i="57" s="1"/>
  <c r="K33" i="57"/>
  <c r="J33" i="57" a="1"/>
  <c r="J33" i="57" s="1"/>
  <c r="I33" i="57" a="1"/>
  <c r="I33" i="57" s="1"/>
  <c r="K35" i="57"/>
  <c r="I35" i="57" a="1"/>
  <c r="I35" i="57" s="1"/>
  <c r="L35" i="57"/>
  <c r="L39" i="57"/>
  <c r="J39" i="57" a="1"/>
  <c r="J39" i="57" s="1"/>
  <c r="I39" i="57" a="1"/>
  <c r="I39" i="57" s="1"/>
  <c r="L51" i="57"/>
  <c r="K51" i="57"/>
  <c r="J51" i="57" a="1"/>
  <c r="J51" i="57" s="1"/>
  <c r="J54" i="57" a="1"/>
  <c r="J54" i="57" s="1"/>
  <c r="I54" i="57" a="1"/>
  <c r="I54" i="57" s="1"/>
  <c r="L54" i="57"/>
  <c r="K54" i="57"/>
  <c r="L18" i="57"/>
  <c r="K18" i="57"/>
  <c r="J18" i="57" a="1"/>
  <c r="J18" i="57" s="1"/>
  <c r="J43" i="57" a="1"/>
  <c r="J43" i="57" s="1"/>
  <c r="I43" i="57" a="1"/>
  <c r="I43" i="57" s="1"/>
  <c r="L43" i="57"/>
  <c r="K43" i="57"/>
  <c r="I45" i="57" a="1"/>
  <c r="I45" i="57" s="1"/>
  <c r="K45" i="57"/>
  <c r="J45" i="57" a="1"/>
  <c r="J45" i="57" s="1"/>
  <c r="L47" i="57"/>
  <c r="K47" i="57"/>
  <c r="I47" i="57" a="1"/>
  <c r="I47" i="57" s="1"/>
  <c r="K49" i="57"/>
  <c r="I49" i="57" a="1"/>
  <c r="I49" i="57" s="1"/>
  <c r="L49" i="57"/>
  <c r="I56" i="57" a="1"/>
  <c r="I56" i="57" s="1"/>
  <c r="L56" i="57"/>
  <c r="J56" i="57" a="1"/>
  <c r="J56" i="57" s="1"/>
  <c r="K58" i="57"/>
  <c r="J58" i="57" a="1"/>
  <c r="J58" i="57" s="1"/>
  <c r="I58" i="57" a="1"/>
  <c r="I58" i="57" s="1"/>
  <c r="K60" i="57"/>
  <c r="I60" i="57" a="1"/>
  <c r="I60" i="57" s="1"/>
  <c r="L60" i="57"/>
  <c r="J3" i="57" a="1"/>
  <c r="J3" i="57" s="1"/>
  <c r="I5" i="57" a="1"/>
  <c r="I5" i="57" s="1"/>
  <c r="J11" i="57" a="1"/>
  <c r="J11" i="57" s="1"/>
  <c r="I13" i="57" a="1"/>
  <c r="I13" i="57" s="1"/>
  <c r="L14" i="57"/>
  <c r="K14" i="57"/>
  <c r="I14" i="57" a="1"/>
  <c r="I14" i="57" s="1"/>
  <c r="L20" i="57"/>
  <c r="J20" i="57" a="1"/>
  <c r="J20" i="57" s="1"/>
  <c r="I20" i="57" a="1"/>
  <c r="I20" i="57" s="1"/>
  <c r="K22" i="57"/>
  <c r="J22" i="57" a="1"/>
  <c r="J22" i="57" s="1"/>
  <c r="I22" i="57" a="1"/>
  <c r="I22" i="57" s="1"/>
  <c r="L30" i="57"/>
  <c r="J30" i="57" a="1"/>
  <c r="J30" i="57" s="1"/>
  <c r="L38" i="57"/>
  <c r="J38" i="57" a="1"/>
  <c r="J38" i="57" s="1"/>
  <c r="J40" i="57" a="1"/>
  <c r="J40" i="57" s="1"/>
  <c r="I40" i="57" a="1"/>
  <c r="I40" i="57" s="1"/>
  <c r="L40" i="57"/>
  <c r="K40" i="57"/>
  <c r="L64" i="57"/>
  <c r="J64" i="57" a="1"/>
  <c r="J64" i="57" s="1"/>
  <c r="I64" i="57" a="1"/>
  <c r="I64" i="57" s="1"/>
  <c r="K66" i="57"/>
  <c r="J66" i="57" a="1"/>
  <c r="J66" i="57" s="1"/>
  <c r="I66" i="57" a="1"/>
  <c r="I66" i="57" s="1"/>
  <c r="K68" i="57"/>
  <c r="I68" i="57" a="1"/>
  <c r="I68" i="57" s="1"/>
  <c r="L68" i="57"/>
  <c r="I3" i="57" a="1"/>
  <c r="I3" i="57" s="1"/>
  <c r="I11" i="57" a="1"/>
  <c r="I11" i="57" s="1"/>
  <c r="K3" i="57"/>
  <c r="K11" i="57"/>
  <c r="J13" i="57" a="1"/>
  <c r="J13" i="57" s="1"/>
  <c r="I19" i="57" a="1"/>
  <c r="I19" i="57" s="1"/>
  <c r="I24" i="57" a="1"/>
  <c r="I24" i="57" s="1"/>
  <c r="L24" i="57"/>
  <c r="K24" i="57"/>
  <c r="I26" i="57" a="1"/>
  <c r="I26" i="57" s="1"/>
  <c r="K26" i="57"/>
  <c r="J26" i="57" a="1"/>
  <c r="J26" i="57" s="1"/>
  <c r="L28" i="57"/>
  <c r="K28" i="57"/>
  <c r="I28" i="57" a="1"/>
  <c r="I28" i="57" s="1"/>
  <c r="J32" i="57" a="1"/>
  <c r="J32" i="57" s="1"/>
  <c r="I32" i="57" a="1"/>
  <c r="I32" i="57" s="1"/>
  <c r="L32" i="57"/>
  <c r="K32" i="57"/>
  <c r="I34" i="57" a="1"/>
  <c r="I34" i="57" s="1"/>
  <c r="K34" i="57"/>
  <c r="J34" i="57" a="1"/>
  <c r="J34" i="57" s="1"/>
  <c r="L36" i="57"/>
  <c r="K36" i="57"/>
  <c r="I36" i="57" a="1"/>
  <c r="I36" i="57" s="1"/>
  <c r="I48" i="57" a="1"/>
  <c r="I48" i="57" s="1"/>
  <c r="L62" i="57"/>
  <c r="K62" i="57"/>
  <c r="J62" i="57" a="1"/>
  <c r="J62" i="57" s="1"/>
  <c r="J5" i="57" a="1"/>
  <c r="J5" i="57" s="1"/>
  <c r="L13" i="57"/>
  <c r="L53" i="57"/>
  <c r="J53" i="57" a="1"/>
  <c r="J53" i="57" s="1"/>
  <c r="I53" i="57" a="1"/>
  <c r="I53" i="57" s="1"/>
  <c r="K55" i="57"/>
  <c r="J55" i="57" a="1"/>
  <c r="J55" i="57" s="1"/>
  <c r="I55" i="57" a="1"/>
  <c r="I55" i="57" s="1"/>
  <c r="L15" i="57"/>
  <c r="K15" i="57"/>
  <c r="J15" i="57" a="1"/>
  <c r="J15" i="57" s="1"/>
  <c r="J17" i="57" a="1"/>
  <c r="J17" i="57" s="1"/>
  <c r="L19" i="57"/>
  <c r="J19" i="57" a="1"/>
  <c r="J19" i="57" s="1"/>
  <c r="L23" i="57"/>
  <c r="I29" i="57" a="1"/>
  <c r="I29" i="57" s="1"/>
  <c r="I37" i="57" a="1"/>
  <c r="I37" i="57" s="1"/>
  <c r="L42" i="57"/>
  <c r="J42" i="57" a="1"/>
  <c r="J42" i="57" s="1"/>
  <c r="I42" i="57" a="1"/>
  <c r="I42" i="57" s="1"/>
  <c r="K44" i="57"/>
  <c r="J44" i="57" a="1"/>
  <c r="J44" i="57" s="1"/>
  <c r="I44" i="57" a="1"/>
  <c r="I44" i="57" s="1"/>
  <c r="K46" i="57"/>
  <c r="I46" i="57" a="1"/>
  <c r="I46" i="57" s="1"/>
  <c r="L46" i="57"/>
  <c r="K48" i="57"/>
  <c r="J48" i="57" a="1"/>
  <c r="J48" i="57" s="1"/>
  <c r="L50" i="57"/>
  <c r="K50" i="57"/>
  <c r="I50" i="57" a="1"/>
  <c r="I50" i="57" s="1"/>
  <c r="J57" i="57" a="1"/>
  <c r="J57" i="57" s="1"/>
  <c r="I57" i="57" a="1"/>
  <c r="I57" i="57" s="1"/>
  <c r="L57" i="57"/>
  <c r="K57" i="57"/>
  <c r="I59" i="57" a="1"/>
  <c r="I59" i="57" s="1"/>
  <c r="K59" i="57"/>
  <c r="J59" i="57" a="1"/>
  <c r="J59" i="57" s="1"/>
  <c r="L61" i="57"/>
  <c r="K61" i="57"/>
  <c r="I61" i="57" a="1"/>
  <c r="I61" i="57" s="1"/>
  <c r="L67" i="57"/>
  <c r="L69" i="57"/>
  <c r="K69" i="57"/>
  <c r="J69" i="57" a="1"/>
  <c r="J69" i="57" s="1"/>
  <c r="I69" i="57" a="1"/>
  <c r="I69" i="57" s="1"/>
  <c r="L16" i="57"/>
  <c r="J16" i="57" a="1"/>
  <c r="J16" i="57" s="1"/>
  <c r="J63" i="57" a="1"/>
  <c r="J63" i="57" s="1"/>
  <c r="B2" i="54"/>
  <c r="C2" i="54" s="1"/>
  <c r="K42" i="44"/>
  <c r="J42" i="44" s="1"/>
  <c r="I42" i="44" s="1"/>
  <c r="J43" i="44"/>
  <c r="I43" i="44" s="1"/>
  <c r="J44" i="44"/>
  <c r="I44" i="44" s="1"/>
  <c r="J45" i="44"/>
  <c r="I45" i="44" s="1"/>
  <c r="E45" i="44" s="1"/>
  <c r="J46" i="44"/>
  <c r="I46" i="44" s="1"/>
  <c r="G46" i="44" s="1"/>
  <c r="M7" i="41"/>
  <c r="M3" i="41"/>
  <c r="K3" i="41"/>
  <c r="M2" i="41"/>
  <c r="J3" i="41"/>
  <c r="I3" i="41" s="1" a="1"/>
  <c r="I3" i="41" s="1"/>
  <c r="M5" i="41"/>
  <c r="K5" i="41"/>
  <c r="J6" i="41"/>
  <c r="I6" i="41" s="1" a="1"/>
  <c r="I6" i="41" s="1"/>
  <c r="J7" i="41"/>
  <c r="I7" i="41" s="1" a="1"/>
  <c r="I7" i="41" s="1"/>
  <c r="M6" i="41"/>
  <c r="M4" i="41"/>
  <c r="J5" i="41"/>
  <c r="I5" i="41" s="1" a="1"/>
  <c r="I5" i="41" s="1"/>
  <c r="J4" i="41"/>
  <c r="I4" i="41" s="1" a="1"/>
  <c r="I4" i="41" s="1"/>
  <c r="S9" i="48"/>
  <c r="Q15" i="48"/>
  <c r="S25" i="48"/>
  <c r="Q31" i="48"/>
  <c r="S41" i="48"/>
  <c r="S48" i="48"/>
  <c r="P54" i="48"/>
  <c r="Q7" i="48"/>
  <c r="S17" i="48"/>
  <c r="Q23" i="48"/>
  <c r="S33" i="48"/>
  <c r="Q39" i="48"/>
  <c r="I13" i="48"/>
  <c r="P18" i="48"/>
  <c r="I29" i="48"/>
  <c r="P34" i="48"/>
  <c r="I45" i="48"/>
  <c r="S50" i="48"/>
  <c r="I55" i="48"/>
  <c r="S4" i="48"/>
  <c r="P5" i="48"/>
  <c r="I8" i="48"/>
  <c r="Q10" i="48"/>
  <c r="S12" i="48"/>
  <c r="P13" i="48"/>
  <c r="I16" i="48"/>
  <c r="Q18" i="48"/>
  <c r="S20" i="48"/>
  <c r="P21" i="48"/>
  <c r="I24" i="48"/>
  <c r="Q26" i="48"/>
  <c r="S28" i="48"/>
  <c r="P29" i="48"/>
  <c r="I32" i="48"/>
  <c r="Q34" i="48"/>
  <c r="S36" i="48"/>
  <c r="P37" i="48"/>
  <c r="I40" i="48"/>
  <c r="Q42" i="48"/>
  <c r="S44" i="48"/>
  <c r="P45" i="48"/>
  <c r="S51" i="48"/>
  <c r="Q54" i="48"/>
  <c r="P55" i="48"/>
  <c r="P56" i="48"/>
  <c r="I57" i="48"/>
  <c r="I59" i="48"/>
  <c r="I3" i="48"/>
  <c r="Q5" i="48"/>
  <c r="S7" i="48"/>
  <c r="P8" i="48"/>
  <c r="I11" i="48"/>
  <c r="Q13" i="48"/>
  <c r="S15" i="48"/>
  <c r="P16" i="48"/>
  <c r="I19" i="48"/>
  <c r="Q21" i="48"/>
  <c r="S23" i="48"/>
  <c r="P24" i="48"/>
  <c r="I27" i="48"/>
  <c r="Q29" i="48"/>
  <c r="S31" i="48"/>
  <c r="P32" i="48"/>
  <c r="I35" i="48"/>
  <c r="Q37" i="48"/>
  <c r="S39" i="48"/>
  <c r="P40" i="48"/>
  <c r="I43" i="48"/>
  <c r="Q45" i="48"/>
  <c r="I46" i="48"/>
  <c r="S53" i="48"/>
  <c r="Q56" i="48"/>
  <c r="P57" i="48"/>
  <c r="I58" i="48"/>
  <c r="Q58" i="48"/>
  <c r="I56" i="48"/>
  <c r="P53" i="48"/>
  <c r="S52" i="48"/>
  <c r="Q50" i="48"/>
  <c r="I48" i="48"/>
  <c r="P58" i="48"/>
  <c r="S57" i="48"/>
  <c r="Q55" i="48"/>
  <c r="I53" i="48"/>
  <c r="P50" i="48"/>
  <c r="S49" i="48"/>
  <c r="Q47" i="48"/>
  <c r="P3" i="48"/>
  <c r="I6" i="48"/>
  <c r="Q8" i="48"/>
  <c r="S10" i="48"/>
  <c r="P11" i="48"/>
  <c r="I14" i="48"/>
  <c r="Q16" i="48"/>
  <c r="S18" i="48"/>
  <c r="P19" i="48"/>
  <c r="I22" i="48"/>
  <c r="Q24" i="48"/>
  <c r="S26" i="48"/>
  <c r="P27" i="48"/>
  <c r="I30" i="48"/>
  <c r="Q32" i="48"/>
  <c r="S34" i="48"/>
  <c r="P35" i="48"/>
  <c r="I38" i="48"/>
  <c r="Q40" i="48"/>
  <c r="S42" i="48"/>
  <c r="P43" i="48"/>
  <c r="P46" i="48"/>
  <c r="S54" i="48"/>
  <c r="S55" i="48"/>
  <c r="Q57" i="48"/>
  <c r="Q59" i="48"/>
  <c r="J2" i="48"/>
  <c r="Q3" i="48"/>
  <c r="S5" i="48"/>
  <c r="P6" i="48"/>
  <c r="I9" i="48"/>
  <c r="Q11" i="48"/>
  <c r="S13" i="48"/>
  <c r="P14" i="48"/>
  <c r="I17" i="48"/>
  <c r="Q19" i="48"/>
  <c r="S21" i="48"/>
  <c r="P22" i="48"/>
  <c r="I25" i="48"/>
  <c r="Q27" i="48"/>
  <c r="S29" i="48"/>
  <c r="P30" i="48"/>
  <c r="I33" i="48"/>
  <c r="Q35" i="48"/>
  <c r="S37" i="48"/>
  <c r="P38" i="48"/>
  <c r="I41" i="48"/>
  <c r="Q43" i="48"/>
  <c r="S45" i="48"/>
  <c r="Q46" i="48"/>
  <c r="I47" i="48"/>
  <c r="S56" i="48"/>
  <c r="S58" i="48"/>
  <c r="I4" i="48"/>
  <c r="Q6" i="48"/>
  <c r="S8" i="48"/>
  <c r="P9" i="48"/>
  <c r="I12" i="48"/>
  <c r="Q14" i="48"/>
  <c r="S16" i="48"/>
  <c r="P17" i="48"/>
  <c r="I20" i="48"/>
  <c r="Q22" i="48"/>
  <c r="S24" i="48"/>
  <c r="P25" i="48"/>
  <c r="I28" i="48"/>
  <c r="Q30" i="48"/>
  <c r="S32" i="48"/>
  <c r="P33" i="48"/>
  <c r="I36" i="48"/>
  <c r="Q38" i="48"/>
  <c r="S40" i="48"/>
  <c r="P41" i="48"/>
  <c r="I44" i="48"/>
  <c r="P47" i="48"/>
  <c r="P48" i="48"/>
  <c r="I49" i="48"/>
  <c r="I51" i="48"/>
  <c r="S59" i="48"/>
  <c r="S3" i="48"/>
  <c r="P4" i="48"/>
  <c r="I7" i="48"/>
  <c r="Q9" i="48"/>
  <c r="S11" i="48"/>
  <c r="P12" i="48"/>
  <c r="I15" i="48"/>
  <c r="Q17" i="48"/>
  <c r="S19" i="48"/>
  <c r="P20" i="48"/>
  <c r="I23" i="48"/>
  <c r="Q25" i="48"/>
  <c r="S27" i="48"/>
  <c r="P28" i="48"/>
  <c r="I31" i="48"/>
  <c r="Q33" i="48"/>
  <c r="S35" i="48"/>
  <c r="P36" i="48"/>
  <c r="I39" i="48"/>
  <c r="Q41" i="48"/>
  <c r="S43" i="48"/>
  <c r="P44" i="48"/>
  <c r="S46" i="48"/>
  <c r="Q48" i="48"/>
  <c r="P49" i="48"/>
  <c r="I50" i="48"/>
  <c r="P51" i="48"/>
  <c r="I52" i="48"/>
  <c r="Q4" i="48"/>
  <c r="S6" i="48"/>
  <c r="P7" i="48"/>
  <c r="I10" i="48"/>
  <c r="Q12" i="48"/>
  <c r="S14" i="48"/>
  <c r="P15" i="48"/>
  <c r="I18" i="48"/>
  <c r="Q20" i="48"/>
  <c r="S22" i="48"/>
  <c r="P23" i="48"/>
  <c r="I26" i="48"/>
  <c r="Q28" i="48"/>
  <c r="S30" i="48"/>
  <c r="P31" i="48"/>
  <c r="I34" i="48"/>
  <c r="Q36" i="48"/>
  <c r="S38" i="48"/>
  <c r="P39" i="48"/>
  <c r="I42" i="48"/>
  <c r="Q44" i="48"/>
  <c r="S47" i="48"/>
  <c r="Q49" i="48"/>
  <c r="Q51" i="48"/>
  <c r="P52" i="48"/>
  <c r="I54" i="48"/>
  <c r="I61" i="48"/>
  <c r="K25" i="42"/>
  <c r="J25" i="42"/>
  <c r="I25" i="42"/>
  <c r="K24" i="42"/>
  <c r="J24" i="42"/>
  <c r="K21" i="42"/>
  <c r="J21" i="42"/>
  <c r="I21" i="42"/>
  <c r="J9" i="42"/>
  <c r="I24" i="42"/>
  <c r="J12" i="42"/>
  <c r="K16" i="42"/>
  <c r="K18" i="42"/>
  <c r="J13" i="42"/>
  <c r="I13" i="42"/>
  <c r="K22" i="42"/>
  <c r="J22" i="42"/>
  <c r="J10" i="42"/>
  <c r="K10" i="42"/>
  <c r="J11" i="42"/>
  <c r="I11" i="42"/>
  <c r="K12" i="44"/>
  <c r="J13" i="44"/>
  <c r="I13" i="44" s="1"/>
  <c r="E13" i="44" s="1"/>
  <c r="J14" i="44"/>
  <c r="I14" i="44" s="1"/>
  <c r="E14" i="44" s="1"/>
  <c r="K3" i="44"/>
  <c r="J3" i="44" s="1"/>
  <c r="J4" i="44"/>
  <c r="I4" i="44" s="1"/>
  <c r="E4" i="44" s="1"/>
  <c r="J5" i="44"/>
  <c r="I5" i="44" s="1"/>
  <c r="F5" i="44" s="1"/>
  <c r="Q189" i="43"/>
  <c r="I187" i="43"/>
  <c r="T183" i="43"/>
  <c r="Q184" i="43"/>
  <c r="I190" i="43"/>
  <c r="E190" i="43" s="1"/>
  <c r="T191" i="43"/>
  <c r="I185" i="43"/>
  <c r="G185" i="43" s="1"/>
  <c r="T186" i="43"/>
  <c r="Q187" i="43"/>
  <c r="L182" i="43"/>
  <c r="R182" i="43" s="1"/>
  <c r="I188" i="43"/>
  <c r="G188" i="43" s="1"/>
  <c r="T189" i="43"/>
  <c r="Q190" i="43"/>
  <c r="I183" i="43"/>
  <c r="G183" i="43" s="1"/>
  <c r="T184" i="43"/>
  <c r="Q185" i="43"/>
  <c r="I191" i="43"/>
  <c r="F191" i="43" s="1"/>
  <c r="I186" i="43"/>
  <c r="H186" i="43" s="1"/>
  <c r="T187" i="43"/>
  <c r="Q188" i="43"/>
  <c r="Q183" i="43"/>
  <c r="I189" i="43"/>
  <c r="F189" i="43" s="1"/>
  <c r="T190" i="43"/>
  <c r="Q191" i="43"/>
  <c r="I184" i="43"/>
  <c r="H184" i="43" s="1"/>
  <c r="T185" i="43"/>
  <c r="Q186" i="43"/>
  <c r="F126" i="43" l="1"/>
  <c r="H126" i="43"/>
  <c r="I86" i="51"/>
  <c r="I70" i="51"/>
  <c r="I2" i="51"/>
  <c r="H53" i="43"/>
  <c r="F53" i="43"/>
  <c r="G30" i="42"/>
  <c r="H30" i="42"/>
  <c r="A30" i="42"/>
  <c r="B30" i="42"/>
  <c r="C30" i="42"/>
  <c r="D30" i="42"/>
  <c r="B31" i="42"/>
  <c r="C31" i="42" s="1"/>
  <c r="A31" i="42"/>
  <c r="D31" i="42"/>
  <c r="G31" i="42"/>
  <c r="E30" i="42"/>
  <c r="A29" i="42"/>
  <c r="D29" i="42"/>
  <c r="B29" i="42"/>
  <c r="C29" i="42" s="1"/>
  <c r="G2" i="57"/>
  <c r="F2" i="57"/>
  <c r="E2" i="57"/>
  <c r="D2" i="57"/>
  <c r="C2" i="57"/>
  <c r="B2" i="57"/>
  <c r="H2" i="57"/>
  <c r="A2" i="57"/>
  <c r="G15" i="44"/>
  <c r="E10" i="44"/>
  <c r="B10" i="44"/>
  <c r="N52" i="51"/>
  <c r="M52" i="51"/>
  <c r="I36" i="51"/>
  <c r="M69" i="51"/>
  <c r="I51" i="51"/>
  <c r="H70" i="43"/>
  <c r="F69" i="43"/>
  <c r="H75" i="43"/>
  <c r="H67" i="43"/>
  <c r="F61" i="43"/>
  <c r="E72" i="43"/>
  <c r="G41" i="43"/>
  <c r="F39" i="43"/>
  <c r="H69" i="43"/>
  <c r="H77" i="43"/>
  <c r="F74" i="43"/>
  <c r="E51" i="43"/>
  <c r="H54" i="43"/>
  <c r="F58" i="43"/>
  <c r="F66" i="43"/>
  <c r="F50" i="43"/>
  <c r="H47" i="44"/>
  <c r="G47" i="44"/>
  <c r="A47" i="44"/>
  <c r="B47" i="44"/>
  <c r="C47" i="44" s="1"/>
  <c r="D47" i="44"/>
  <c r="F47" i="44"/>
  <c r="H56" i="44"/>
  <c r="D54" i="44"/>
  <c r="A54" i="44"/>
  <c r="B54" i="44"/>
  <c r="C54" i="44" s="1"/>
  <c r="A56" i="44"/>
  <c r="B56" i="44"/>
  <c r="C56" i="44" s="1"/>
  <c r="D56" i="44"/>
  <c r="D53" i="44"/>
  <c r="B53" i="44"/>
  <c r="C53" i="44" s="1"/>
  <c r="A53" i="44"/>
  <c r="F53" i="44"/>
  <c r="G53" i="44"/>
  <c r="G54" i="44"/>
  <c r="A55" i="44"/>
  <c r="B55" i="44"/>
  <c r="C55" i="44" s="1"/>
  <c r="D55" i="44"/>
  <c r="F54" i="44"/>
  <c r="G55" i="44"/>
  <c r="H55" i="44"/>
  <c r="F56" i="44"/>
  <c r="G56" i="44"/>
  <c r="E53" i="44"/>
  <c r="H54" i="44"/>
  <c r="E55" i="44"/>
  <c r="H53" i="44"/>
  <c r="F50" i="44"/>
  <c r="H51" i="44"/>
  <c r="H50" i="44"/>
  <c r="D51" i="44"/>
  <c r="A51" i="44"/>
  <c r="B51" i="44"/>
  <c r="C51" i="44" s="1"/>
  <c r="E51" i="44"/>
  <c r="B50" i="44"/>
  <c r="C50" i="44" s="1"/>
  <c r="D50" i="44"/>
  <c r="A50" i="44"/>
  <c r="F51" i="44"/>
  <c r="E50" i="44"/>
  <c r="A44" i="44"/>
  <c r="B44" i="44"/>
  <c r="C44" i="44" s="1"/>
  <c r="D44" i="44"/>
  <c r="A43" i="44"/>
  <c r="B43" i="44"/>
  <c r="C43" i="44" s="1"/>
  <c r="D43" i="44"/>
  <c r="H45" i="44"/>
  <c r="A42" i="44"/>
  <c r="B42" i="44"/>
  <c r="C42" i="44" s="1"/>
  <c r="D42" i="44"/>
  <c r="F43" i="44"/>
  <c r="E42" i="44"/>
  <c r="A45" i="44"/>
  <c r="D45" i="44"/>
  <c r="B45" i="44"/>
  <c r="C45" i="44"/>
  <c r="F45" i="44"/>
  <c r="G42" i="44"/>
  <c r="E46" i="44"/>
  <c r="H42" i="44"/>
  <c r="E44" i="44"/>
  <c r="F46" i="44"/>
  <c r="G44" i="44"/>
  <c r="H44" i="44"/>
  <c r="G43" i="44"/>
  <c r="E43" i="44"/>
  <c r="H43" i="44"/>
  <c r="F42" i="44"/>
  <c r="G45" i="44"/>
  <c r="B46" i="44"/>
  <c r="C46" i="44" s="1"/>
  <c r="A46" i="44"/>
  <c r="D46" i="44"/>
  <c r="H46" i="44"/>
  <c r="F44" i="44"/>
  <c r="G41" i="44"/>
  <c r="E41" i="44"/>
  <c r="H40" i="44"/>
  <c r="D41" i="44"/>
  <c r="A41" i="44"/>
  <c r="B41" i="44"/>
  <c r="C41" i="44" s="1"/>
  <c r="G40" i="44"/>
  <c r="E40" i="44"/>
  <c r="B40" i="44"/>
  <c r="C40" i="44" s="1"/>
  <c r="A40" i="44"/>
  <c r="D40" i="44"/>
  <c r="H41" i="44"/>
  <c r="F25" i="44"/>
  <c r="H27" i="44"/>
  <c r="H25" i="44"/>
  <c r="F24" i="44"/>
  <c r="A27" i="44"/>
  <c r="B27" i="44"/>
  <c r="C27" i="44"/>
  <c r="D27" i="44"/>
  <c r="A26" i="44"/>
  <c r="B26" i="44"/>
  <c r="C26" i="44"/>
  <c r="D26" i="44"/>
  <c r="G26" i="44"/>
  <c r="A25" i="44"/>
  <c r="C25" i="44"/>
  <c r="B25" i="44"/>
  <c r="D25" i="44"/>
  <c r="D24" i="44"/>
  <c r="A24" i="44"/>
  <c r="B24" i="44"/>
  <c r="C24" i="44"/>
  <c r="H26" i="44"/>
  <c r="H24" i="44"/>
  <c r="E26" i="44"/>
  <c r="E24" i="44"/>
  <c r="G27" i="44"/>
  <c r="F27" i="44"/>
  <c r="G25" i="44"/>
  <c r="A36" i="44"/>
  <c r="C36" i="44"/>
  <c r="B36" i="44"/>
  <c r="D36" i="44"/>
  <c r="C35" i="44"/>
  <c r="A35" i="44"/>
  <c r="D35" i="44"/>
  <c r="B35" i="44"/>
  <c r="G36" i="44"/>
  <c r="G34" i="44"/>
  <c r="E37" i="44"/>
  <c r="E35" i="44"/>
  <c r="F37" i="44"/>
  <c r="H37" i="44"/>
  <c r="F35" i="44"/>
  <c r="H35" i="44"/>
  <c r="E36" i="44"/>
  <c r="F36" i="44"/>
  <c r="G35" i="44"/>
  <c r="E34" i="44"/>
  <c r="H36" i="44"/>
  <c r="A34" i="44"/>
  <c r="B34" i="44"/>
  <c r="C34" i="44"/>
  <c r="D34" i="44"/>
  <c r="H34" i="44"/>
  <c r="A37" i="44"/>
  <c r="B37" i="44"/>
  <c r="C37" i="44"/>
  <c r="D37" i="44"/>
  <c r="G32" i="44"/>
  <c r="H31" i="44"/>
  <c r="H32" i="44"/>
  <c r="F31" i="44"/>
  <c r="C32" i="44"/>
  <c r="D32" i="44"/>
  <c r="A32" i="44"/>
  <c r="B32" i="44"/>
  <c r="E31" i="44"/>
  <c r="E32" i="44"/>
  <c r="A31" i="44"/>
  <c r="B31" i="44"/>
  <c r="C31" i="44"/>
  <c r="D31" i="44"/>
  <c r="H23" i="44"/>
  <c r="A23" i="44"/>
  <c r="B23" i="44"/>
  <c r="C23" i="44"/>
  <c r="D23" i="44"/>
  <c r="G23" i="44"/>
  <c r="E23" i="44"/>
  <c r="F18" i="44"/>
  <c r="G18" i="44"/>
  <c r="E17" i="44"/>
  <c r="F16" i="44"/>
  <c r="F17" i="44"/>
  <c r="G16" i="44"/>
  <c r="E16" i="44"/>
  <c r="E15" i="44"/>
  <c r="F15" i="44"/>
  <c r="A18" i="44"/>
  <c r="B18" i="44"/>
  <c r="C18" i="44"/>
  <c r="D18" i="44"/>
  <c r="H18" i="44"/>
  <c r="A17" i="44"/>
  <c r="C17" i="44"/>
  <c r="B17" i="44"/>
  <c r="D17" i="44"/>
  <c r="D16" i="44"/>
  <c r="C16" i="44"/>
  <c r="A16" i="44"/>
  <c r="B16" i="44"/>
  <c r="A15" i="44"/>
  <c r="B15" i="44"/>
  <c r="C15" i="44"/>
  <c r="D15" i="44"/>
  <c r="G17" i="44"/>
  <c r="G13" i="44"/>
  <c r="F13" i="44"/>
  <c r="G14" i="44"/>
  <c r="H14" i="44"/>
  <c r="H13" i="44"/>
  <c r="A14" i="44"/>
  <c r="C14" i="44"/>
  <c r="D14" i="44"/>
  <c r="B14" i="44"/>
  <c r="C13" i="44"/>
  <c r="B13" i="44"/>
  <c r="D13" i="44"/>
  <c r="A13" i="44"/>
  <c r="F14" i="44"/>
  <c r="A4" i="44"/>
  <c r="B4" i="44"/>
  <c r="C4" i="44"/>
  <c r="D4" i="44"/>
  <c r="G4" i="44"/>
  <c r="E5" i="44"/>
  <c r="F4" i="44"/>
  <c r="H4" i="44"/>
  <c r="A5" i="44"/>
  <c r="B5" i="44"/>
  <c r="C5" i="44"/>
  <c r="D5" i="44"/>
  <c r="H5" i="44"/>
  <c r="G5" i="44"/>
  <c r="H9" i="44"/>
  <c r="H7" i="44"/>
  <c r="A9" i="44"/>
  <c r="D9" i="44"/>
  <c r="B9" i="44"/>
  <c r="C9" i="44"/>
  <c r="B7" i="44"/>
  <c r="C7" i="44"/>
  <c r="D7" i="44"/>
  <c r="A7" i="44"/>
  <c r="E9" i="44"/>
  <c r="D10" i="44"/>
  <c r="C10" i="44"/>
  <c r="A10" i="44"/>
  <c r="E7" i="44"/>
  <c r="A8" i="44"/>
  <c r="B8" i="44"/>
  <c r="C8" i="44"/>
  <c r="D8" i="44"/>
  <c r="G10" i="44"/>
  <c r="G8" i="44"/>
  <c r="G9" i="44"/>
  <c r="G7" i="44"/>
  <c r="H10" i="44"/>
  <c r="H8" i="44"/>
  <c r="F10" i="44"/>
  <c r="F8" i="44"/>
  <c r="D91" i="43"/>
  <c r="B91" i="43"/>
  <c r="C91" i="43" s="1"/>
  <c r="A91" i="43"/>
  <c r="A129" i="43"/>
  <c r="B129" i="43"/>
  <c r="C129" i="43" s="1"/>
  <c r="D129" i="43"/>
  <c r="A96" i="43"/>
  <c r="B96" i="43"/>
  <c r="C96" i="43" s="1"/>
  <c r="D96" i="43"/>
  <c r="A87" i="43"/>
  <c r="B87" i="43"/>
  <c r="C87" i="43" s="1"/>
  <c r="D87" i="43"/>
  <c r="H118" i="43"/>
  <c r="H85" i="43"/>
  <c r="H91" i="43"/>
  <c r="F97" i="43"/>
  <c r="F109" i="43"/>
  <c r="G120" i="43"/>
  <c r="G119" i="43"/>
  <c r="E90" i="43"/>
  <c r="E89" i="43"/>
  <c r="E100" i="43"/>
  <c r="A83" i="43"/>
  <c r="B83" i="43"/>
  <c r="C83" i="43" s="1"/>
  <c r="D83" i="43"/>
  <c r="A94" i="43"/>
  <c r="B94" i="43"/>
  <c r="C94" i="43" s="1"/>
  <c r="D94" i="43"/>
  <c r="H89" i="43"/>
  <c r="H127" i="43"/>
  <c r="F118" i="43"/>
  <c r="G104" i="43"/>
  <c r="G103" i="43"/>
  <c r="G116" i="43"/>
  <c r="E107" i="43"/>
  <c r="E120" i="43"/>
  <c r="E84" i="43"/>
  <c r="A93" i="43"/>
  <c r="B93" i="43"/>
  <c r="C93" i="43" s="1"/>
  <c r="D93" i="43"/>
  <c r="H88" i="43"/>
  <c r="H131" i="43"/>
  <c r="H111" i="43"/>
  <c r="F92" i="43"/>
  <c r="F117" i="43"/>
  <c r="F128" i="43"/>
  <c r="F130" i="43"/>
  <c r="G88" i="43"/>
  <c r="G131" i="43"/>
  <c r="G87" i="43"/>
  <c r="G100" i="43"/>
  <c r="E104" i="43"/>
  <c r="A95" i="43"/>
  <c r="B95" i="43"/>
  <c r="C95" i="43" s="1"/>
  <c r="D95" i="43"/>
  <c r="A84" i="43"/>
  <c r="B84" i="43"/>
  <c r="C84" i="43" s="1"/>
  <c r="D84" i="43"/>
  <c r="A125" i="43"/>
  <c r="B125" i="43"/>
  <c r="C125" i="43" s="1"/>
  <c r="D125" i="43"/>
  <c r="H115" i="43"/>
  <c r="H95" i="43"/>
  <c r="F112" i="43"/>
  <c r="F114" i="43"/>
  <c r="G117" i="43"/>
  <c r="G115" i="43"/>
  <c r="G84" i="43"/>
  <c r="E119" i="43"/>
  <c r="H104" i="43"/>
  <c r="H129" i="43"/>
  <c r="H99" i="43"/>
  <c r="H119" i="43"/>
  <c r="F100" i="43"/>
  <c r="F85" i="43"/>
  <c r="F96" i="43"/>
  <c r="G128" i="43"/>
  <c r="E123" i="43"/>
  <c r="E124" i="43"/>
  <c r="E103" i="43"/>
  <c r="B86" i="43"/>
  <c r="C86" i="43" s="1"/>
  <c r="D86" i="43"/>
  <c r="A86" i="43"/>
  <c r="A98" i="43"/>
  <c r="B98" i="43"/>
  <c r="C98" i="43" s="1"/>
  <c r="D98" i="43"/>
  <c r="A88" i="43"/>
  <c r="B88" i="43"/>
  <c r="C88" i="43" s="1"/>
  <c r="D88" i="43"/>
  <c r="B101" i="43"/>
  <c r="C101" i="43" s="1"/>
  <c r="A101" i="43"/>
  <c r="D101" i="43"/>
  <c r="H86" i="43"/>
  <c r="H113" i="43"/>
  <c r="H83" i="43"/>
  <c r="F127" i="43"/>
  <c r="G129" i="43"/>
  <c r="G83" i="43"/>
  <c r="E108" i="43"/>
  <c r="E87" i="43"/>
  <c r="H97" i="43"/>
  <c r="H87" i="43"/>
  <c r="F111" i="43"/>
  <c r="G113" i="43"/>
  <c r="G96" i="43"/>
  <c r="G118" i="43"/>
  <c r="E93" i="43"/>
  <c r="A92" i="43"/>
  <c r="B92" i="43"/>
  <c r="C92" i="43" s="1"/>
  <c r="D92" i="43"/>
  <c r="A114" i="43"/>
  <c r="B114" i="43"/>
  <c r="C114" i="43" s="1"/>
  <c r="D114" i="43"/>
  <c r="H94" i="43"/>
  <c r="H84" i="43"/>
  <c r="F108" i="43"/>
  <c r="F95" i="43"/>
  <c r="G97" i="43"/>
  <c r="G124" i="43"/>
  <c r="G98" i="43"/>
  <c r="G102" i="43"/>
  <c r="E131" i="43"/>
  <c r="E129" i="43"/>
  <c r="A130" i="43"/>
  <c r="B130" i="43"/>
  <c r="C130" i="43" s="1"/>
  <c r="D130" i="43"/>
  <c r="D106" i="43"/>
  <c r="A106" i="43"/>
  <c r="B106" i="43"/>
  <c r="C106" i="43" s="1"/>
  <c r="A109" i="43"/>
  <c r="B109" i="43"/>
  <c r="C109" i="43" s="1"/>
  <c r="D109" i="43"/>
  <c r="H130" i="43"/>
  <c r="F121" i="43"/>
  <c r="G108" i="43"/>
  <c r="G86" i="43"/>
  <c r="E109" i="43"/>
  <c r="E130" i="43"/>
  <c r="A113" i="43"/>
  <c r="B113" i="43"/>
  <c r="C113" i="43" s="1"/>
  <c r="D113" i="43"/>
  <c r="A111" i="43"/>
  <c r="B111" i="43"/>
  <c r="C111" i="43" s="1"/>
  <c r="D111" i="43"/>
  <c r="A100" i="43"/>
  <c r="B100" i="43"/>
  <c r="C100" i="43" s="1"/>
  <c r="D100" i="43"/>
  <c r="A115" i="43"/>
  <c r="B115" i="43"/>
  <c r="C115" i="43" s="1"/>
  <c r="D115" i="43"/>
  <c r="A105" i="43"/>
  <c r="B105" i="43"/>
  <c r="C105" i="43" s="1"/>
  <c r="D105" i="43"/>
  <c r="H128" i="43"/>
  <c r="H114" i="43"/>
  <c r="F120" i="43"/>
  <c r="F110" i="43"/>
  <c r="F105" i="43"/>
  <c r="G92" i="43"/>
  <c r="E102" i="43"/>
  <c r="E114" i="43"/>
  <c r="D112" i="43"/>
  <c r="A112" i="43"/>
  <c r="B112" i="43"/>
  <c r="C112" i="43" s="1"/>
  <c r="A99" i="43"/>
  <c r="B99" i="43"/>
  <c r="C99" i="43" s="1"/>
  <c r="D99" i="43"/>
  <c r="A116" i="43"/>
  <c r="B116" i="43"/>
  <c r="C116" i="43" s="1"/>
  <c r="D116" i="43"/>
  <c r="H124" i="43"/>
  <c r="H112" i="43"/>
  <c r="H98" i="43"/>
  <c r="H125" i="43"/>
  <c r="F86" i="43"/>
  <c r="F94" i="43"/>
  <c r="F89" i="43"/>
  <c r="F123" i="43"/>
  <c r="E83" i="43"/>
  <c r="E86" i="43"/>
  <c r="E101" i="43"/>
  <c r="E112" i="43"/>
  <c r="E98" i="43"/>
  <c r="A121" i="43"/>
  <c r="B121" i="43"/>
  <c r="C121" i="43" s="1"/>
  <c r="D121" i="43"/>
  <c r="A97" i="43"/>
  <c r="B97" i="43"/>
  <c r="C97" i="43" s="1"/>
  <c r="D97" i="43"/>
  <c r="H102" i="43"/>
  <c r="H96" i="43"/>
  <c r="H109" i="43"/>
  <c r="F116" i="43"/>
  <c r="F88" i="43"/>
  <c r="F107" i="43"/>
  <c r="G127" i="43"/>
  <c r="G105" i="43"/>
  <c r="G123" i="43"/>
  <c r="E125" i="43"/>
  <c r="E96" i="43"/>
  <c r="D122" i="43"/>
  <c r="A122" i="43"/>
  <c r="B122" i="43"/>
  <c r="C122" i="43" s="1"/>
  <c r="A108" i="43"/>
  <c r="B108" i="43"/>
  <c r="C108" i="43" s="1"/>
  <c r="D108" i="43"/>
  <c r="H92" i="43"/>
  <c r="H93" i="43"/>
  <c r="F91" i="43"/>
  <c r="G93" i="43"/>
  <c r="E91" i="43"/>
  <c r="A103" i="43"/>
  <c r="B103" i="43"/>
  <c r="C103" i="43" s="1"/>
  <c r="D103" i="43"/>
  <c r="D107" i="43"/>
  <c r="A107" i="43"/>
  <c r="B107" i="43"/>
  <c r="C107" i="43" s="1"/>
  <c r="B117" i="43"/>
  <c r="C117" i="43" s="1"/>
  <c r="D117" i="43"/>
  <c r="A117" i="43"/>
  <c r="A110" i="43"/>
  <c r="B110" i="43"/>
  <c r="C110" i="43" s="1"/>
  <c r="D110" i="43"/>
  <c r="D85" i="43"/>
  <c r="A85" i="43"/>
  <c r="B85" i="43"/>
  <c r="C85" i="43" s="1"/>
  <c r="H122" i="43"/>
  <c r="F115" i="43"/>
  <c r="F103" i="43"/>
  <c r="G85" i="43"/>
  <c r="G122" i="43"/>
  <c r="G110" i="43"/>
  <c r="G91" i="43"/>
  <c r="A90" i="43"/>
  <c r="B90" i="43"/>
  <c r="C90" i="43" s="1"/>
  <c r="D90" i="43"/>
  <c r="A89" i="43"/>
  <c r="B89" i="43"/>
  <c r="C89" i="43" s="1"/>
  <c r="D89" i="43"/>
  <c r="D127" i="43"/>
  <c r="A127" i="43"/>
  <c r="B127" i="43"/>
  <c r="C127" i="43" s="1"/>
  <c r="A119" i="43"/>
  <c r="B119" i="43"/>
  <c r="C119" i="43" s="1"/>
  <c r="D119" i="43"/>
  <c r="B118" i="43"/>
  <c r="C118" i="43" s="1"/>
  <c r="D118" i="43"/>
  <c r="A118" i="43"/>
  <c r="A131" i="43"/>
  <c r="B131" i="43"/>
  <c r="C131" i="43" s="1"/>
  <c r="D131" i="43"/>
  <c r="A104" i="43"/>
  <c r="B104" i="43"/>
  <c r="C104" i="43" s="1"/>
  <c r="D104" i="43"/>
  <c r="H106" i="43"/>
  <c r="H117" i="43"/>
  <c r="F129" i="43"/>
  <c r="F99" i="43"/>
  <c r="F87" i="43"/>
  <c r="G106" i="43"/>
  <c r="G94" i="43"/>
  <c r="E111" i="43"/>
  <c r="E122" i="43"/>
  <c r="E121" i="43"/>
  <c r="A120" i="43"/>
  <c r="B120" i="43"/>
  <c r="C120" i="43" s="1"/>
  <c r="D120" i="43"/>
  <c r="D128" i="43"/>
  <c r="B128" i="43"/>
  <c r="C128" i="43" s="1"/>
  <c r="A128" i="43"/>
  <c r="D123" i="43"/>
  <c r="B123" i="43"/>
  <c r="C123" i="43" s="1"/>
  <c r="A123" i="43"/>
  <c r="B102" i="43"/>
  <c r="C102" i="43" s="1"/>
  <c r="D102" i="43"/>
  <c r="A102" i="43"/>
  <c r="A124" i="43"/>
  <c r="B124" i="43"/>
  <c r="C124" i="43" s="1"/>
  <c r="D124" i="43"/>
  <c r="H90" i="43"/>
  <c r="H101" i="43"/>
  <c r="H121" i="43"/>
  <c r="H107" i="43"/>
  <c r="F113" i="43"/>
  <c r="F83" i="43"/>
  <c r="F125" i="43"/>
  <c r="G101" i="43"/>
  <c r="G90" i="43"/>
  <c r="E99" i="43"/>
  <c r="E95" i="43"/>
  <c r="E106" i="43"/>
  <c r="E110" i="43"/>
  <c r="E105" i="43"/>
  <c r="E116" i="43"/>
  <c r="A126" i="43"/>
  <c r="B126" i="43"/>
  <c r="C126" i="43" s="1"/>
  <c r="D126" i="43"/>
  <c r="B52" i="43"/>
  <c r="C52" i="43" s="1"/>
  <c r="D52" i="43"/>
  <c r="A52" i="43"/>
  <c r="A61" i="43"/>
  <c r="B61" i="43"/>
  <c r="C61" i="43" s="1"/>
  <c r="D61" i="43"/>
  <c r="A78" i="43"/>
  <c r="B78" i="43"/>
  <c r="C78" i="43" s="1"/>
  <c r="D78" i="43"/>
  <c r="A49" i="43"/>
  <c r="B49" i="43"/>
  <c r="C49" i="43" s="1"/>
  <c r="D49" i="43"/>
  <c r="H65" i="43"/>
  <c r="F70" i="43"/>
  <c r="G61" i="43"/>
  <c r="G71" i="43"/>
  <c r="G66" i="43"/>
  <c r="E76" i="43"/>
  <c r="E78" i="43"/>
  <c r="A63" i="43"/>
  <c r="B63" i="43"/>
  <c r="C63" i="43" s="1"/>
  <c r="D63" i="43"/>
  <c r="A59" i="43"/>
  <c r="B59" i="43"/>
  <c r="C59" i="43" s="1"/>
  <c r="D59" i="43"/>
  <c r="A44" i="43"/>
  <c r="B44" i="43"/>
  <c r="C44" i="43" s="1"/>
  <c r="D44" i="43"/>
  <c r="A80" i="43"/>
  <c r="B80" i="43"/>
  <c r="C80" i="43" s="1"/>
  <c r="D80" i="43"/>
  <c r="F40" i="43"/>
  <c r="G74" i="43"/>
  <c r="G76" i="43"/>
  <c r="G73" i="43"/>
  <c r="G68" i="43"/>
  <c r="E67" i="43"/>
  <c r="E60" i="43"/>
  <c r="E80" i="43"/>
  <c r="D57" i="43"/>
  <c r="A57" i="43"/>
  <c r="B57" i="43"/>
  <c r="C57" i="43" s="1"/>
  <c r="F71" i="43"/>
  <c r="G57" i="43"/>
  <c r="G34" i="43"/>
  <c r="G52" i="43"/>
  <c r="E44" i="43"/>
  <c r="E46" i="43"/>
  <c r="E64" i="43"/>
  <c r="E52" i="43"/>
  <c r="A55" i="43"/>
  <c r="B55" i="43"/>
  <c r="C55" i="43" s="1"/>
  <c r="D55" i="43"/>
  <c r="B36" i="43"/>
  <c r="C36" i="43" s="1"/>
  <c r="D36" i="43"/>
  <c r="A36" i="43"/>
  <c r="F55" i="43"/>
  <c r="G42" i="43"/>
  <c r="G44" i="43"/>
  <c r="G36" i="43"/>
  <c r="E48" i="43"/>
  <c r="E36" i="43"/>
  <c r="A47" i="43"/>
  <c r="B47" i="43"/>
  <c r="C47" i="43" s="1"/>
  <c r="D47" i="43"/>
  <c r="D56" i="43"/>
  <c r="A56" i="43"/>
  <c r="B56" i="43"/>
  <c r="C56" i="43" s="1"/>
  <c r="A38" i="43"/>
  <c r="B38" i="43"/>
  <c r="C38" i="43" s="1"/>
  <c r="D38" i="43"/>
  <c r="H78" i="43"/>
  <c r="H64" i="43"/>
  <c r="H43" i="43"/>
  <c r="H45" i="43"/>
  <c r="F37" i="43"/>
  <c r="F45" i="43"/>
  <c r="G63" i="43"/>
  <c r="E70" i="43"/>
  <c r="E56" i="43"/>
  <c r="E35" i="43"/>
  <c r="A50" i="43"/>
  <c r="B50" i="43"/>
  <c r="C50" i="43" s="1"/>
  <c r="D50" i="43"/>
  <c r="A81" i="43"/>
  <c r="B81" i="43"/>
  <c r="C81" i="43" s="1"/>
  <c r="D81" i="43"/>
  <c r="A58" i="43"/>
  <c r="B58" i="43"/>
  <c r="C58" i="43" s="1"/>
  <c r="D58" i="43"/>
  <c r="A33" i="43"/>
  <c r="B33" i="43"/>
  <c r="C33" i="43" s="1"/>
  <c r="D33" i="43"/>
  <c r="H38" i="43"/>
  <c r="H40" i="43"/>
  <c r="H35" i="43"/>
  <c r="H37" i="43"/>
  <c r="H48" i="43"/>
  <c r="F57" i="43"/>
  <c r="G65" i="43"/>
  <c r="A79" i="43"/>
  <c r="B79" i="43"/>
  <c r="C79" i="43" s="1"/>
  <c r="D79" i="43"/>
  <c r="A39" i="43"/>
  <c r="B39" i="43"/>
  <c r="C39" i="43" s="1"/>
  <c r="D39" i="43"/>
  <c r="A60" i="43"/>
  <c r="B60" i="43"/>
  <c r="C60" i="43" s="1"/>
  <c r="D60" i="43"/>
  <c r="B51" i="43"/>
  <c r="C51" i="43" s="1"/>
  <c r="D51" i="43"/>
  <c r="A51" i="43"/>
  <c r="A54" i="43"/>
  <c r="B54" i="43"/>
  <c r="C54" i="43" s="1"/>
  <c r="D54" i="43"/>
  <c r="F81" i="43"/>
  <c r="F44" i="43"/>
  <c r="G47" i="43"/>
  <c r="G45" i="43"/>
  <c r="G49" i="43"/>
  <c r="G80" i="43"/>
  <c r="E38" i="43"/>
  <c r="E74" i="43"/>
  <c r="A42" i="43"/>
  <c r="B42" i="43"/>
  <c r="C42" i="43" s="1"/>
  <c r="D42" i="43"/>
  <c r="D77" i="43"/>
  <c r="A77" i="43"/>
  <c r="B77" i="43"/>
  <c r="C77" i="43" s="1"/>
  <c r="B62" i="43"/>
  <c r="C62" i="43" s="1"/>
  <c r="A62" i="43"/>
  <c r="D62" i="43"/>
  <c r="D41" i="43"/>
  <c r="A41" i="43"/>
  <c r="B41" i="43"/>
  <c r="C41" i="43" s="1"/>
  <c r="F79" i="43"/>
  <c r="F65" i="43"/>
  <c r="G33" i="43"/>
  <c r="E77" i="43"/>
  <c r="E58" i="43"/>
  <c r="E71" i="43"/>
  <c r="A75" i="43"/>
  <c r="B75" i="43"/>
  <c r="C75" i="43" s="1"/>
  <c r="D75" i="43"/>
  <c r="A64" i="43"/>
  <c r="B64" i="43"/>
  <c r="C64" i="43" s="1"/>
  <c r="D64" i="43"/>
  <c r="F63" i="43"/>
  <c r="F49" i="43"/>
  <c r="G78" i="43"/>
  <c r="G48" i="43"/>
  <c r="G59" i="43"/>
  <c r="E42" i="43"/>
  <c r="E55" i="43"/>
  <c r="E50" i="43"/>
  <c r="A34" i="43"/>
  <c r="B34" i="43"/>
  <c r="C34" i="43" s="1"/>
  <c r="D34" i="43"/>
  <c r="D73" i="43"/>
  <c r="A73" i="43"/>
  <c r="B73" i="43"/>
  <c r="C73" i="43" s="1"/>
  <c r="A66" i="43"/>
  <c r="B66" i="43"/>
  <c r="C66" i="43" s="1"/>
  <c r="D66" i="43"/>
  <c r="H56" i="43"/>
  <c r="H66" i="43"/>
  <c r="F36" i="43"/>
  <c r="F47" i="43"/>
  <c r="F33" i="43"/>
  <c r="F80" i="43"/>
  <c r="G67" i="43"/>
  <c r="G62" i="43"/>
  <c r="G37" i="43"/>
  <c r="G54" i="43"/>
  <c r="E39" i="43"/>
  <c r="E73" i="43"/>
  <c r="E34" i="43"/>
  <c r="B68" i="43"/>
  <c r="C68" i="43" s="1"/>
  <c r="D68" i="43"/>
  <c r="A68" i="43"/>
  <c r="H50" i="43"/>
  <c r="H68" i="43"/>
  <c r="H79" i="43"/>
  <c r="F76" i="43"/>
  <c r="F78" i="43"/>
  <c r="F64" i="43"/>
  <c r="F75" i="43"/>
  <c r="G51" i="43"/>
  <c r="G38" i="43"/>
  <c r="E59" i="43"/>
  <c r="E57" i="43"/>
  <c r="A69" i="43"/>
  <c r="B69" i="43"/>
  <c r="C69" i="43" s="1"/>
  <c r="D69" i="43"/>
  <c r="A70" i="43"/>
  <c r="B70" i="43"/>
  <c r="C70" i="43" s="1"/>
  <c r="D70" i="43"/>
  <c r="B46" i="43"/>
  <c r="C46" i="43" s="1"/>
  <c r="A46" i="43"/>
  <c r="D46" i="43"/>
  <c r="H58" i="43"/>
  <c r="H55" i="43"/>
  <c r="H34" i="43"/>
  <c r="H52" i="43"/>
  <c r="H63" i="43"/>
  <c r="F54" i="43"/>
  <c r="F51" i="43"/>
  <c r="F62" i="43"/>
  <c r="F59" i="43"/>
  <c r="G35" i="43"/>
  <c r="E75" i="43"/>
  <c r="E81" i="43"/>
  <c r="E41" i="43"/>
  <c r="A71" i="43"/>
  <c r="B71" i="43"/>
  <c r="C71" i="43" s="1"/>
  <c r="D71" i="43"/>
  <c r="D40" i="43"/>
  <c r="A40" i="43"/>
  <c r="B40" i="43"/>
  <c r="C40" i="43" s="1"/>
  <c r="B67" i="43"/>
  <c r="C67" i="43" s="1"/>
  <c r="D67" i="43"/>
  <c r="A67" i="43"/>
  <c r="D72" i="43"/>
  <c r="B72" i="43"/>
  <c r="C72" i="43" s="1"/>
  <c r="A72" i="43"/>
  <c r="A43" i="43"/>
  <c r="B43" i="43"/>
  <c r="C43" i="43" s="1"/>
  <c r="D43" i="43"/>
  <c r="H42" i="43"/>
  <c r="H39" i="43"/>
  <c r="H73" i="43"/>
  <c r="H36" i="43"/>
  <c r="H47" i="43"/>
  <c r="F46" i="43"/>
  <c r="F43" i="43"/>
  <c r="G69" i="43"/>
  <c r="G72" i="43"/>
  <c r="E43" i="43"/>
  <c r="E79" i="43"/>
  <c r="A48" i="43"/>
  <c r="B48" i="43"/>
  <c r="C48" i="43" s="1"/>
  <c r="D48" i="43"/>
  <c r="A65" i="43"/>
  <c r="B65" i="43"/>
  <c r="C65" i="43" s="1"/>
  <c r="D65" i="43"/>
  <c r="A74" i="43"/>
  <c r="B74" i="43"/>
  <c r="C74" i="43" s="1"/>
  <c r="D74" i="43"/>
  <c r="A45" i="43"/>
  <c r="B45" i="43"/>
  <c r="C45" i="43" s="1"/>
  <c r="D45" i="43"/>
  <c r="H60" i="43"/>
  <c r="H57" i="43"/>
  <c r="H46" i="43"/>
  <c r="F52" i="43"/>
  <c r="F68" i="43"/>
  <c r="G56" i="43"/>
  <c r="E61" i="43"/>
  <c r="E63" i="43"/>
  <c r="E49" i="43"/>
  <c r="A76" i="43"/>
  <c r="B76" i="43"/>
  <c r="C76" i="43" s="1"/>
  <c r="D76" i="43"/>
  <c r="A37" i="43"/>
  <c r="B37" i="43"/>
  <c r="C37" i="43" s="1"/>
  <c r="D37" i="43"/>
  <c r="D35" i="43"/>
  <c r="A35" i="43"/>
  <c r="B35" i="43"/>
  <c r="C35" i="43" s="1"/>
  <c r="H81" i="43"/>
  <c r="H44" i="43"/>
  <c r="H62" i="43"/>
  <c r="H41" i="43"/>
  <c r="F72" i="43"/>
  <c r="F60" i="43"/>
  <c r="G77" i="43"/>
  <c r="G40" i="43"/>
  <c r="E47" i="43"/>
  <c r="E33" i="43"/>
  <c r="A53" i="43"/>
  <c r="B53" i="43"/>
  <c r="C53" i="43" s="1"/>
  <c r="D53" i="43"/>
  <c r="A6" i="43"/>
  <c r="B6" i="43"/>
  <c r="C6" i="43" s="1"/>
  <c r="D6" i="43"/>
  <c r="A25" i="43"/>
  <c r="B25" i="43"/>
  <c r="C25" i="43" s="1"/>
  <c r="D25" i="43"/>
  <c r="A5" i="43"/>
  <c r="B5" i="43"/>
  <c r="C5" i="43" s="1"/>
  <c r="D5" i="43"/>
  <c r="B23" i="43"/>
  <c r="C23" i="43" s="1"/>
  <c r="D23" i="43"/>
  <c r="A23" i="43"/>
  <c r="H22" i="43"/>
  <c r="F24" i="43"/>
  <c r="F23" i="43"/>
  <c r="F27" i="43"/>
  <c r="G30" i="43"/>
  <c r="G18" i="43"/>
  <c r="E27" i="43"/>
  <c r="E22" i="43"/>
  <c r="E16" i="43"/>
  <c r="A10" i="43"/>
  <c r="B10" i="43"/>
  <c r="C10" i="43" s="1"/>
  <c r="D10" i="43"/>
  <c r="A20" i="43"/>
  <c r="B20" i="43"/>
  <c r="C20" i="43" s="1"/>
  <c r="D20" i="43"/>
  <c r="H6" i="43"/>
  <c r="H4" i="43"/>
  <c r="F8" i="43"/>
  <c r="F7" i="43"/>
  <c r="F11" i="43"/>
  <c r="E6" i="43"/>
  <c r="E21" i="43"/>
  <c r="D28" i="43"/>
  <c r="A28" i="43"/>
  <c r="B28" i="43"/>
  <c r="C28" i="43" s="1"/>
  <c r="A3" i="43"/>
  <c r="B3" i="43"/>
  <c r="C3" i="43" s="1"/>
  <c r="D3" i="43"/>
  <c r="H17" i="43"/>
  <c r="H16" i="43"/>
  <c r="E5" i="43"/>
  <c r="E3" i="43"/>
  <c r="A13" i="43"/>
  <c r="B13" i="43"/>
  <c r="C13" i="43" s="1"/>
  <c r="D13" i="43"/>
  <c r="A26" i="43"/>
  <c r="B26" i="43"/>
  <c r="C26" i="43" s="1"/>
  <c r="D26" i="43"/>
  <c r="A15" i="43"/>
  <c r="B15" i="43"/>
  <c r="C15" i="43" s="1"/>
  <c r="D15" i="43"/>
  <c r="F3" i="43"/>
  <c r="G10" i="43"/>
  <c r="A11" i="43"/>
  <c r="B11" i="43"/>
  <c r="C11" i="43" s="1"/>
  <c r="D11" i="43"/>
  <c r="H8" i="43"/>
  <c r="H28" i="43"/>
  <c r="G20" i="43"/>
  <c r="E29" i="43"/>
  <c r="E24" i="43"/>
  <c r="E23" i="43"/>
  <c r="E20" i="43"/>
  <c r="A9" i="43"/>
  <c r="B9" i="43"/>
  <c r="C9" i="43" s="1"/>
  <c r="D9" i="43"/>
  <c r="A31" i="43"/>
  <c r="B31" i="43"/>
  <c r="C31" i="43" s="1"/>
  <c r="D31" i="43"/>
  <c r="H12" i="43"/>
  <c r="H27" i="43"/>
  <c r="H15" i="43"/>
  <c r="F4" i="43"/>
  <c r="G4" i="43"/>
  <c r="E8" i="43"/>
  <c r="E28" i="43"/>
  <c r="A16" i="43"/>
  <c r="B16" i="43"/>
  <c r="C16" i="43" s="1"/>
  <c r="D16" i="43"/>
  <c r="H23" i="43"/>
  <c r="H11" i="43"/>
  <c r="G17" i="43"/>
  <c r="G28" i="43"/>
  <c r="G21" i="43"/>
  <c r="E12" i="43"/>
  <c r="A4" i="43"/>
  <c r="B4" i="43"/>
  <c r="C4" i="43" s="1"/>
  <c r="D4" i="43"/>
  <c r="B7" i="43"/>
  <c r="C7" i="43" s="1"/>
  <c r="D7" i="43"/>
  <c r="A7" i="43"/>
  <c r="A14" i="43"/>
  <c r="B14" i="43"/>
  <c r="C14" i="43" s="1"/>
  <c r="D14" i="43"/>
  <c r="H7" i="43"/>
  <c r="F20" i="43"/>
  <c r="F31" i="43"/>
  <c r="F30" i="43"/>
  <c r="F25" i="43"/>
  <c r="G5" i="43"/>
  <c r="A18" i="43"/>
  <c r="B18" i="43"/>
  <c r="C18" i="43" s="1"/>
  <c r="D18" i="43"/>
  <c r="H14" i="43"/>
  <c r="F15" i="43"/>
  <c r="F26" i="43"/>
  <c r="F14" i="43"/>
  <c r="F9" i="43"/>
  <c r="A19" i="43"/>
  <c r="B19" i="43"/>
  <c r="C19" i="43" s="1"/>
  <c r="D19" i="43"/>
  <c r="A24" i="43"/>
  <c r="B24" i="43"/>
  <c r="C24" i="43" s="1"/>
  <c r="D24" i="43"/>
  <c r="D12" i="43"/>
  <c r="A12" i="43"/>
  <c r="B12" i="43"/>
  <c r="C12" i="43" s="1"/>
  <c r="H19" i="43"/>
  <c r="F10" i="43"/>
  <c r="G23" i="43"/>
  <c r="D22" i="43"/>
  <c r="A22" i="43"/>
  <c r="B22" i="43"/>
  <c r="C22" i="43" s="1"/>
  <c r="H3" i="43"/>
  <c r="H18" i="43"/>
  <c r="H29" i="43"/>
  <c r="F6" i="43"/>
  <c r="F29" i="43"/>
  <c r="G7" i="43"/>
  <c r="G11" i="43"/>
  <c r="E31" i="43"/>
  <c r="E26" i="43"/>
  <c r="E19" i="43"/>
  <c r="E25" i="43"/>
  <c r="E18" i="43"/>
  <c r="H25" i="43"/>
  <c r="H13" i="43"/>
  <c r="F16" i="43"/>
  <c r="F13" i="43"/>
  <c r="G13" i="43"/>
  <c r="G24" i="43"/>
  <c r="E15" i="43"/>
  <c r="E10" i="43"/>
  <c r="E14" i="43"/>
  <c r="E9" i="43"/>
  <c r="A29" i="43"/>
  <c r="B29" i="43"/>
  <c r="C29" i="43" s="1"/>
  <c r="D29" i="43"/>
  <c r="H9" i="43"/>
  <c r="F21" i="43"/>
  <c r="D17" i="43"/>
  <c r="B17" i="43"/>
  <c r="C17" i="43" s="1"/>
  <c r="A17" i="43"/>
  <c r="Q2" i="43"/>
  <c r="R2" i="43"/>
  <c r="A30" i="43"/>
  <c r="B30" i="43"/>
  <c r="C30" i="43" s="1"/>
  <c r="D30" i="43"/>
  <c r="H30" i="43"/>
  <c r="F5" i="43"/>
  <c r="G19" i="43"/>
  <c r="G25" i="43"/>
  <c r="A27" i="43"/>
  <c r="B27" i="43"/>
  <c r="C27" i="43" s="1"/>
  <c r="D27" i="43"/>
  <c r="A8" i="43"/>
  <c r="B8" i="43"/>
  <c r="C8" i="43" s="1"/>
  <c r="D8" i="43"/>
  <c r="A21" i="43"/>
  <c r="B21" i="43"/>
  <c r="C21" i="43" s="1"/>
  <c r="D21" i="43"/>
  <c r="H26" i="43"/>
  <c r="H5" i="43"/>
  <c r="F12" i="43"/>
  <c r="G3" i="43"/>
  <c r="G9" i="43"/>
  <c r="G22" i="43"/>
  <c r="H10" i="43"/>
  <c r="G15" i="43"/>
  <c r="G31" i="43"/>
  <c r="G6" i="43"/>
  <c r="E17" i="43"/>
  <c r="A186" i="43"/>
  <c r="B186" i="43"/>
  <c r="C186" i="43" s="1"/>
  <c r="D186" i="43"/>
  <c r="A187" i="43"/>
  <c r="B187" i="43"/>
  <c r="C187" i="43" s="1"/>
  <c r="D187" i="43"/>
  <c r="A191" i="43"/>
  <c r="B191" i="43"/>
  <c r="C191" i="43" s="1"/>
  <c r="D191" i="43"/>
  <c r="G191" i="43"/>
  <c r="H189" i="43"/>
  <c r="G187" i="43"/>
  <c r="E189" i="43"/>
  <c r="E184" i="43"/>
  <c r="A183" i="43"/>
  <c r="B183" i="43"/>
  <c r="C183" i="43" s="1"/>
  <c r="D183" i="43"/>
  <c r="F187" i="43"/>
  <c r="F183" i="43"/>
  <c r="G189" i="43"/>
  <c r="A188" i="43"/>
  <c r="B188" i="43"/>
  <c r="C188" i="43" s="1"/>
  <c r="D188" i="43"/>
  <c r="H188" i="43"/>
  <c r="F185" i="43"/>
  <c r="E191" i="43"/>
  <c r="F186" i="43"/>
  <c r="H190" i="43"/>
  <c r="H185" i="43"/>
  <c r="G186" i="43"/>
  <c r="E187" i="43"/>
  <c r="E183" i="43"/>
  <c r="H191" i="43"/>
  <c r="F190" i="43"/>
  <c r="F188" i="43"/>
  <c r="G190" i="43"/>
  <c r="E188" i="43"/>
  <c r="A184" i="43"/>
  <c r="B184" i="43"/>
  <c r="C184" i="43" s="1"/>
  <c r="D184" i="43"/>
  <c r="B185" i="43"/>
  <c r="C185" i="43" s="1"/>
  <c r="D185" i="43"/>
  <c r="A185" i="43"/>
  <c r="H187" i="43"/>
  <c r="F184" i="43"/>
  <c r="G184" i="43"/>
  <c r="A189" i="43"/>
  <c r="B189" i="43"/>
  <c r="C189" i="43" s="1"/>
  <c r="D189" i="43"/>
  <c r="H183" i="43"/>
  <c r="D190" i="43"/>
  <c r="A190" i="43"/>
  <c r="B190" i="43"/>
  <c r="C190" i="43" s="1"/>
  <c r="E185" i="43"/>
  <c r="E186" i="43"/>
  <c r="B141" i="43"/>
  <c r="C141" i="43" s="1"/>
  <c r="D141" i="43"/>
  <c r="A141" i="43"/>
  <c r="A139" i="43"/>
  <c r="B139" i="43"/>
  <c r="C139" i="43" s="1"/>
  <c r="D139" i="43"/>
  <c r="H173" i="43"/>
  <c r="H168" i="43"/>
  <c r="H143" i="43"/>
  <c r="F138" i="43"/>
  <c r="F168" i="43"/>
  <c r="G153" i="43"/>
  <c r="E143" i="43"/>
  <c r="E153" i="43"/>
  <c r="A144" i="43"/>
  <c r="B144" i="43"/>
  <c r="C144" i="43" s="1"/>
  <c r="D144" i="43"/>
  <c r="H150" i="43"/>
  <c r="H153" i="43"/>
  <c r="H177" i="43"/>
  <c r="H179" i="43"/>
  <c r="H157" i="43"/>
  <c r="F179" i="43"/>
  <c r="F171" i="43"/>
  <c r="F177" i="43"/>
  <c r="G171" i="43"/>
  <c r="G137" i="43"/>
  <c r="E171" i="43"/>
  <c r="E137" i="43"/>
  <c r="E179" i="43"/>
  <c r="B176" i="43"/>
  <c r="C176" i="43" s="1"/>
  <c r="D176" i="43"/>
  <c r="A176" i="43"/>
  <c r="A142" i="43"/>
  <c r="B142" i="43"/>
  <c r="C142" i="43" s="1"/>
  <c r="D142" i="43"/>
  <c r="B149" i="43"/>
  <c r="C149" i="43" s="1"/>
  <c r="A149" i="43"/>
  <c r="D149" i="43"/>
  <c r="A147" i="43"/>
  <c r="B147" i="43"/>
  <c r="C147" i="43" s="1"/>
  <c r="D147" i="43"/>
  <c r="H137" i="43"/>
  <c r="H175" i="43"/>
  <c r="H164" i="43"/>
  <c r="H166" i="43"/>
  <c r="H141" i="43"/>
  <c r="F134" i="43"/>
  <c r="F160" i="43"/>
  <c r="F164" i="43"/>
  <c r="F141" i="43"/>
  <c r="G160" i="43"/>
  <c r="G134" i="43"/>
  <c r="E181" i="43"/>
  <c r="E160" i="43"/>
  <c r="E175" i="43"/>
  <c r="E166" i="43"/>
  <c r="A148" i="43"/>
  <c r="B148" i="43"/>
  <c r="C148" i="43" s="1"/>
  <c r="D148" i="43"/>
  <c r="A162" i="43"/>
  <c r="B162" i="43"/>
  <c r="C162" i="43" s="1"/>
  <c r="D162" i="43"/>
  <c r="D140" i="43"/>
  <c r="A140" i="43"/>
  <c r="B140" i="43"/>
  <c r="C140" i="43" s="1"/>
  <c r="A150" i="43"/>
  <c r="B150" i="43"/>
  <c r="C150" i="43" s="1"/>
  <c r="D150" i="43"/>
  <c r="A161" i="43"/>
  <c r="B161" i="43"/>
  <c r="C161" i="43" s="1"/>
  <c r="D161" i="43"/>
  <c r="B157" i="43"/>
  <c r="C157" i="43" s="1"/>
  <c r="D157" i="43"/>
  <c r="A157" i="43"/>
  <c r="A170" i="43"/>
  <c r="B170" i="43"/>
  <c r="C170" i="43" s="1"/>
  <c r="D170" i="43"/>
  <c r="H162" i="43"/>
  <c r="H155" i="43"/>
  <c r="H148" i="43"/>
  <c r="F144" i="43"/>
  <c r="G144" i="43"/>
  <c r="E141" i="43"/>
  <c r="E144" i="43"/>
  <c r="E162" i="43"/>
  <c r="E148" i="43"/>
  <c r="B151" i="43"/>
  <c r="C151" i="43" s="1"/>
  <c r="D151" i="43"/>
  <c r="A151" i="43"/>
  <c r="A155" i="43"/>
  <c r="B155" i="43"/>
  <c r="C155" i="43" s="1"/>
  <c r="D155" i="43"/>
  <c r="H158" i="43"/>
  <c r="H146" i="43"/>
  <c r="H139" i="43"/>
  <c r="F151" i="43"/>
  <c r="F175" i="43"/>
  <c r="F139" i="43"/>
  <c r="G157" i="43"/>
  <c r="G155" i="43"/>
  <c r="G148" i="43"/>
  <c r="E135" i="43"/>
  <c r="E146" i="43"/>
  <c r="A153" i="43"/>
  <c r="B153" i="43"/>
  <c r="C153" i="43" s="1"/>
  <c r="D153" i="43"/>
  <c r="A169" i="43"/>
  <c r="D169" i="43"/>
  <c r="B169" i="43"/>
  <c r="C169" i="43" s="1"/>
  <c r="A165" i="43"/>
  <c r="B165" i="43"/>
  <c r="C165" i="43" s="1"/>
  <c r="D165" i="43"/>
  <c r="A178" i="43"/>
  <c r="B178" i="43"/>
  <c r="C178" i="43"/>
  <c r="D178" i="43"/>
  <c r="H134" i="43"/>
  <c r="H151" i="43"/>
  <c r="H144" i="43"/>
  <c r="F135" i="43"/>
  <c r="F162" i="43"/>
  <c r="G151" i="43"/>
  <c r="G139" i="43"/>
  <c r="E169" i="43"/>
  <c r="A163" i="43"/>
  <c r="B163" i="43"/>
  <c r="C163" i="43" s="1"/>
  <c r="D163" i="43"/>
  <c r="A159" i="43"/>
  <c r="B159" i="43"/>
  <c r="C159" i="43" s="1"/>
  <c r="D159" i="43"/>
  <c r="H135" i="43"/>
  <c r="F180" i="43"/>
  <c r="F146" i="43"/>
  <c r="G162" i="43"/>
  <c r="E147" i="43"/>
  <c r="E158" i="43"/>
  <c r="B177" i="43"/>
  <c r="C177" i="43" s="1"/>
  <c r="D177" i="43"/>
  <c r="A177" i="43"/>
  <c r="A173" i="43"/>
  <c r="B173" i="43"/>
  <c r="C173" i="43" s="1"/>
  <c r="D173" i="43"/>
  <c r="H142" i="43"/>
  <c r="H136" i="43"/>
  <c r="F156" i="43"/>
  <c r="F165" i="43"/>
  <c r="F159" i="43"/>
  <c r="F169" i="43"/>
  <c r="E180" i="43"/>
  <c r="E142" i="43"/>
  <c r="T132" i="43"/>
  <c r="R132" i="43"/>
  <c r="A171" i="43"/>
  <c r="B171" i="43"/>
  <c r="C171" i="43" s="1"/>
  <c r="D171" i="43"/>
  <c r="B167" i="43"/>
  <c r="C167" i="43" s="1"/>
  <c r="D167" i="43"/>
  <c r="A167" i="43"/>
  <c r="H176" i="43"/>
  <c r="H174" i="43"/>
  <c r="H167" i="43"/>
  <c r="F172" i="43"/>
  <c r="F167" i="43"/>
  <c r="F158" i="43"/>
  <c r="G143" i="43"/>
  <c r="G169" i="43"/>
  <c r="E150" i="43"/>
  <c r="E165" i="43"/>
  <c r="E167" i="43"/>
  <c r="H172" i="43"/>
  <c r="H161" i="43"/>
  <c r="H149" i="43"/>
  <c r="F149" i="43"/>
  <c r="F142" i="43"/>
  <c r="G149" i="43"/>
  <c r="E155" i="43"/>
  <c r="E149" i="43"/>
  <c r="B179" i="43"/>
  <c r="C179" i="43" s="1"/>
  <c r="A179" i="43"/>
  <c r="D179" i="43"/>
  <c r="A175" i="43"/>
  <c r="B175" i="43"/>
  <c r="C175" i="43" s="1"/>
  <c r="D175" i="43"/>
  <c r="H152" i="43"/>
  <c r="H145" i="43"/>
  <c r="H133" i="43"/>
  <c r="F178" i="43"/>
  <c r="F140" i="43"/>
  <c r="F170" i="43"/>
  <c r="F163" i="43"/>
  <c r="F133" i="43"/>
  <c r="G141" i="43"/>
  <c r="G136" i="43"/>
  <c r="G165" i="43"/>
  <c r="G142" i="43"/>
  <c r="E170" i="43"/>
  <c r="E154" i="43"/>
  <c r="E140" i="43"/>
  <c r="A158" i="43"/>
  <c r="B158" i="43"/>
  <c r="C158" i="43" s="1"/>
  <c r="D158" i="43"/>
  <c r="A181" i="43"/>
  <c r="D181" i="43"/>
  <c r="B181" i="43"/>
  <c r="C181" i="43" s="1"/>
  <c r="D156" i="43"/>
  <c r="A156" i="43"/>
  <c r="B156" i="43"/>
  <c r="C156" i="43" s="1"/>
  <c r="D166" i="43"/>
  <c r="A166" i="43"/>
  <c r="B166" i="43"/>
  <c r="C166" i="43"/>
  <c r="A152" i="43"/>
  <c r="B152" i="43"/>
  <c r="C152" i="43" s="1"/>
  <c r="D152" i="43"/>
  <c r="A138" i="43"/>
  <c r="B138" i="43"/>
  <c r="C138" i="43" s="1"/>
  <c r="D138" i="43"/>
  <c r="H178" i="43"/>
  <c r="F150" i="43"/>
  <c r="F152" i="43"/>
  <c r="F174" i="43"/>
  <c r="F147" i="43"/>
  <c r="G172" i="43"/>
  <c r="G156" i="43"/>
  <c r="E139" i="43"/>
  <c r="E174" i="43"/>
  <c r="E138" i="43"/>
  <c r="A180" i="43"/>
  <c r="B180" i="43"/>
  <c r="C180" i="43"/>
  <c r="D180" i="43"/>
  <c r="A133" i="43"/>
  <c r="B133" i="43"/>
  <c r="C133" i="43" s="1"/>
  <c r="D133" i="43"/>
  <c r="H163" i="43"/>
  <c r="H165" i="43"/>
  <c r="F166" i="43"/>
  <c r="F136" i="43"/>
  <c r="F161" i="43"/>
  <c r="G180" i="43"/>
  <c r="G140" i="43"/>
  <c r="E177" i="43"/>
  <c r="E161" i="43"/>
  <c r="B172" i="43"/>
  <c r="C172" i="43"/>
  <c r="D172" i="43"/>
  <c r="A172" i="43"/>
  <c r="A146" i="43"/>
  <c r="D146" i="43"/>
  <c r="B146" i="43"/>
  <c r="C146" i="43" s="1"/>
  <c r="H138" i="43"/>
  <c r="H147" i="43"/>
  <c r="H156" i="43"/>
  <c r="F148" i="43"/>
  <c r="F145" i="43"/>
  <c r="G159" i="43"/>
  <c r="G161" i="43"/>
  <c r="G178" i="43"/>
  <c r="E176" i="43"/>
  <c r="E152" i="43"/>
  <c r="E145" i="43"/>
  <c r="A134" i="43"/>
  <c r="B134" i="43"/>
  <c r="C134" i="43" s="1"/>
  <c r="D134" i="43"/>
  <c r="A137" i="43"/>
  <c r="B137" i="43"/>
  <c r="C137" i="43" s="1"/>
  <c r="D137" i="43"/>
  <c r="C174" i="43"/>
  <c r="A174" i="43"/>
  <c r="D174" i="43"/>
  <c r="B174" i="43"/>
  <c r="A160" i="43"/>
  <c r="B160" i="43"/>
  <c r="C160" i="43" s="1"/>
  <c r="D160" i="43"/>
  <c r="A164" i="43"/>
  <c r="B164" i="43"/>
  <c r="C164" i="43"/>
  <c r="D164" i="43"/>
  <c r="B135" i="43"/>
  <c r="C135" i="43" s="1"/>
  <c r="D135" i="43"/>
  <c r="A135" i="43"/>
  <c r="H140" i="43"/>
  <c r="H170" i="43"/>
  <c r="F176" i="43"/>
  <c r="G170" i="43"/>
  <c r="G176" i="43"/>
  <c r="G163" i="43"/>
  <c r="A143" i="43"/>
  <c r="B143" i="43"/>
  <c r="C143" i="43" s="1"/>
  <c r="D143" i="43"/>
  <c r="A136" i="43"/>
  <c r="B136" i="43"/>
  <c r="C136" i="43" s="1"/>
  <c r="D136" i="43"/>
  <c r="A145" i="43"/>
  <c r="B145" i="43"/>
  <c r="C145" i="43" s="1"/>
  <c r="D145" i="43"/>
  <c r="A168" i="43"/>
  <c r="B168" i="43"/>
  <c r="C168" i="43"/>
  <c r="D168" i="43"/>
  <c r="A154" i="43"/>
  <c r="B154" i="43"/>
  <c r="C154" i="43" s="1"/>
  <c r="D154" i="43"/>
  <c r="H181" i="43"/>
  <c r="H159" i="43"/>
  <c r="F154" i="43"/>
  <c r="F181" i="43"/>
  <c r="G133" i="43"/>
  <c r="G168" i="43"/>
  <c r="G154" i="43"/>
  <c r="G147" i="43"/>
  <c r="G173" i="43"/>
  <c r="E164" i="43"/>
  <c r="E157" i="43"/>
  <c r="E159" i="43"/>
  <c r="E173" i="43"/>
  <c r="E9" i="42"/>
  <c r="G9" i="42"/>
  <c r="H9" i="42"/>
  <c r="A9" i="42"/>
  <c r="F9" i="42"/>
  <c r="D9" i="42"/>
  <c r="B9" i="42"/>
  <c r="C9" i="42" s="1"/>
  <c r="G24" i="42"/>
  <c r="H24" i="42"/>
  <c r="A24" i="42"/>
  <c r="B24" i="42"/>
  <c r="C24" i="42" s="1"/>
  <c r="D24" i="42"/>
  <c r="F24" i="42"/>
  <c r="E24" i="42"/>
  <c r="A15" i="42"/>
  <c r="B15" i="42"/>
  <c r="C15" i="42" s="1"/>
  <c r="D15" i="42"/>
  <c r="E15" i="42"/>
  <c r="F15" i="42"/>
  <c r="G15" i="42"/>
  <c r="H15" i="42"/>
  <c r="A11" i="42"/>
  <c r="B11" i="42"/>
  <c r="C11" i="42"/>
  <c r="D11" i="42"/>
  <c r="E11" i="42"/>
  <c r="F11" i="42"/>
  <c r="G11" i="42"/>
  <c r="H11" i="42"/>
  <c r="A23" i="42"/>
  <c r="B23" i="42"/>
  <c r="C23" i="42" s="1"/>
  <c r="D23" i="42"/>
  <c r="E23" i="42"/>
  <c r="F23" i="42"/>
  <c r="G23" i="42"/>
  <c r="H23" i="42"/>
  <c r="H18" i="42"/>
  <c r="E18" i="42"/>
  <c r="A18" i="42"/>
  <c r="B18" i="42"/>
  <c r="C18" i="42" s="1"/>
  <c r="D18" i="42"/>
  <c r="G18" i="42"/>
  <c r="F18" i="42"/>
  <c r="A21" i="42"/>
  <c r="B21" i="42"/>
  <c r="C21" i="42" s="1"/>
  <c r="D21" i="42"/>
  <c r="E21" i="42"/>
  <c r="F21" i="42"/>
  <c r="G21" i="42"/>
  <c r="H21" i="42"/>
  <c r="G16" i="42"/>
  <c r="A16" i="42"/>
  <c r="H16" i="42"/>
  <c r="B16" i="42"/>
  <c r="C16" i="42"/>
  <c r="D16" i="42"/>
  <c r="E16" i="42"/>
  <c r="F16" i="42"/>
  <c r="A17" i="42"/>
  <c r="B17" i="42"/>
  <c r="C17" i="42" s="1"/>
  <c r="D17" i="42"/>
  <c r="E17" i="42"/>
  <c r="F17" i="42"/>
  <c r="G17" i="42"/>
  <c r="H17" i="42"/>
  <c r="A13" i="42"/>
  <c r="B13" i="42"/>
  <c r="C13" i="42"/>
  <c r="D13" i="42"/>
  <c r="E13" i="42"/>
  <c r="F13" i="42"/>
  <c r="G13" i="42"/>
  <c r="H13" i="42"/>
  <c r="A25" i="42"/>
  <c r="B25" i="42"/>
  <c r="C25" i="42" s="1"/>
  <c r="D25" i="42"/>
  <c r="E25" i="42"/>
  <c r="F25" i="42"/>
  <c r="G25" i="42"/>
  <c r="H25" i="42"/>
  <c r="A19" i="42"/>
  <c r="B19" i="42"/>
  <c r="C19" i="42"/>
  <c r="D19" i="42"/>
  <c r="E19" i="42"/>
  <c r="F19" i="42"/>
  <c r="G19" i="42"/>
  <c r="H19" i="42"/>
  <c r="H553" i="48"/>
  <c r="A553" i="48"/>
  <c r="B553" i="48"/>
  <c r="C553" i="48"/>
  <c r="D553" i="48"/>
  <c r="E553" i="48"/>
  <c r="F553" i="48"/>
  <c r="G553" i="48"/>
  <c r="A585" i="48"/>
  <c r="B585" i="48"/>
  <c r="C585" i="48"/>
  <c r="D585" i="48"/>
  <c r="E585" i="48"/>
  <c r="F585" i="48"/>
  <c r="G585" i="48"/>
  <c r="H585" i="48"/>
  <c r="H567" i="48"/>
  <c r="A567" i="48"/>
  <c r="B567" i="48"/>
  <c r="C567" i="48"/>
  <c r="D567" i="48"/>
  <c r="E567" i="48"/>
  <c r="F567" i="48"/>
  <c r="G567" i="48"/>
  <c r="A599" i="48"/>
  <c r="B599" i="48"/>
  <c r="C599" i="48"/>
  <c r="D599" i="48"/>
  <c r="E599" i="48"/>
  <c r="F599" i="48"/>
  <c r="G599" i="48"/>
  <c r="H599" i="48"/>
  <c r="A558" i="48"/>
  <c r="B558" i="48"/>
  <c r="C558" i="48"/>
  <c r="D558" i="48"/>
  <c r="E558" i="48"/>
  <c r="F558" i="48"/>
  <c r="G558" i="48"/>
  <c r="H558" i="48"/>
  <c r="A560" i="48"/>
  <c r="B560" i="48"/>
  <c r="C560" i="48"/>
  <c r="D560" i="48"/>
  <c r="E560" i="48"/>
  <c r="F560" i="48"/>
  <c r="G560" i="48"/>
  <c r="H560" i="48"/>
  <c r="H547" i="48"/>
  <c r="A547" i="48"/>
  <c r="B547" i="48"/>
  <c r="C547" i="48"/>
  <c r="D547" i="48"/>
  <c r="E547" i="48"/>
  <c r="F547" i="48"/>
  <c r="G547" i="48"/>
  <c r="A579" i="48"/>
  <c r="B579" i="48"/>
  <c r="C579" i="48"/>
  <c r="D579" i="48"/>
  <c r="E579" i="48"/>
  <c r="F579" i="48"/>
  <c r="H579" i="48"/>
  <c r="G579" i="48"/>
  <c r="A556" i="48"/>
  <c r="B556" i="48"/>
  <c r="C556" i="48"/>
  <c r="D556" i="48"/>
  <c r="E556" i="48"/>
  <c r="F556" i="48"/>
  <c r="G556" i="48"/>
  <c r="H556" i="48"/>
  <c r="A564" i="48"/>
  <c r="B564" i="48"/>
  <c r="C564" i="48"/>
  <c r="D564" i="48"/>
  <c r="E564" i="48"/>
  <c r="F564" i="48"/>
  <c r="G564" i="48"/>
  <c r="H564" i="48"/>
  <c r="A596" i="48"/>
  <c r="B596" i="48"/>
  <c r="C596" i="48"/>
  <c r="D596" i="48"/>
  <c r="E596" i="48"/>
  <c r="F596" i="48"/>
  <c r="G596" i="48"/>
  <c r="H596" i="48"/>
  <c r="A546" i="48"/>
  <c r="B546" i="48"/>
  <c r="C546" i="48"/>
  <c r="D546" i="48"/>
  <c r="E546" i="48"/>
  <c r="F546" i="48"/>
  <c r="G546" i="48"/>
  <c r="H546" i="48"/>
  <c r="A578" i="48"/>
  <c r="B578" i="48"/>
  <c r="C578" i="48"/>
  <c r="D578" i="48"/>
  <c r="E578" i="48"/>
  <c r="F578" i="48"/>
  <c r="G578" i="48"/>
  <c r="H578" i="48"/>
  <c r="H549" i="48"/>
  <c r="A549" i="48"/>
  <c r="B549" i="48"/>
  <c r="C549" i="48"/>
  <c r="D549" i="48"/>
  <c r="E549" i="48"/>
  <c r="F549" i="48"/>
  <c r="G549" i="48"/>
  <c r="A581" i="48"/>
  <c r="B581" i="48"/>
  <c r="C581" i="48"/>
  <c r="D581" i="48"/>
  <c r="E581" i="48"/>
  <c r="F581" i="48"/>
  <c r="G581" i="48"/>
  <c r="H581" i="48"/>
  <c r="A544" i="48"/>
  <c r="B544" i="48"/>
  <c r="C544" i="48"/>
  <c r="D544" i="48"/>
  <c r="E544" i="48"/>
  <c r="F544" i="48"/>
  <c r="G544" i="48"/>
  <c r="H544" i="48"/>
  <c r="A561" i="48"/>
  <c r="B561" i="48"/>
  <c r="C561" i="48"/>
  <c r="D561" i="48"/>
  <c r="H561" i="48"/>
  <c r="E561" i="48"/>
  <c r="F561" i="48"/>
  <c r="G561" i="48"/>
  <c r="A593" i="48"/>
  <c r="H593" i="48"/>
  <c r="B593" i="48"/>
  <c r="C593" i="48"/>
  <c r="D593" i="48"/>
  <c r="E593" i="48"/>
  <c r="F593" i="48"/>
  <c r="G593" i="48"/>
  <c r="A543" i="48"/>
  <c r="B543" i="48"/>
  <c r="C543" i="48"/>
  <c r="D543" i="48"/>
  <c r="E543" i="48"/>
  <c r="F543" i="48"/>
  <c r="G543" i="48"/>
  <c r="H543" i="48"/>
  <c r="A575" i="48"/>
  <c r="B575" i="48"/>
  <c r="C575" i="48"/>
  <c r="D575" i="48"/>
  <c r="E575" i="48"/>
  <c r="F575" i="48"/>
  <c r="H575" i="48"/>
  <c r="G575" i="48"/>
  <c r="H555" i="48"/>
  <c r="A555" i="48"/>
  <c r="B555" i="48"/>
  <c r="C555" i="48"/>
  <c r="D555" i="48"/>
  <c r="E555" i="48"/>
  <c r="F555" i="48"/>
  <c r="G555" i="48"/>
  <c r="H587" i="48"/>
  <c r="A587" i="48"/>
  <c r="B587" i="48"/>
  <c r="C587" i="48"/>
  <c r="D587" i="48"/>
  <c r="E587" i="48"/>
  <c r="F587" i="48"/>
  <c r="G587" i="48"/>
  <c r="A576" i="48"/>
  <c r="B576" i="48"/>
  <c r="C576" i="48"/>
  <c r="D576" i="48"/>
  <c r="E576" i="48"/>
  <c r="F576" i="48"/>
  <c r="G576" i="48"/>
  <c r="H576" i="48"/>
  <c r="A572" i="48"/>
  <c r="B572" i="48"/>
  <c r="C572" i="48"/>
  <c r="D572" i="48"/>
  <c r="E572" i="48"/>
  <c r="F572" i="48"/>
  <c r="G572" i="48"/>
  <c r="H572" i="48"/>
  <c r="A554" i="48"/>
  <c r="B554" i="48"/>
  <c r="C554" i="48"/>
  <c r="D554" i="48"/>
  <c r="E554" i="48"/>
  <c r="F554" i="48"/>
  <c r="G554" i="48"/>
  <c r="H554" i="48"/>
  <c r="A586" i="48"/>
  <c r="B586" i="48"/>
  <c r="C586" i="48"/>
  <c r="D586" i="48"/>
  <c r="E586" i="48"/>
  <c r="F586" i="48"/>
  <c r="G586" i="48"/>
  <c r="H586" i="48"/>
  <c r="A557" i="48"/>
  <c r="B557" i="48"/>
  <c r="C557" i="48"/>
  <c r="H557" i="48"/>
  <c r="D557" i="48"/>
  <c r="E557" i="48"/>
  <c r="F557" i="48"/>
  <c r="G557" i="48"/>
  <c r="A589" i="48"/>
  <c r="B589" i="48"/>
  <c r="C589" i="48"/>
  <c r="D589" i="48"/>
  <c r="E589" i="48"/>
  <c r="F589" i="48"/>
  <c r="H589" i="48"/>
  <c r="G589" i="48"/>
  <c r="A573" i="48"/>
  <c r="B573" i="48"/>
  <c r="C573" i="48"/>
  <c r="D573" i="48"/>
  <c r="E573" i="48"/>
  <c r="F573" i="48"/>
  <c r="G573" i="48"/>
  <c r="H573" i="48"/>
  <c r="A584" i="48"/>
  <c r="B584" i="48"/>
  <c r="C584" i="48"/>
  <c r="D584" i="48"/>
  <c r="E584" i="48"/>
  <c r="F584" i="48"/>
  <c r="G584" i="48"/>
  <c r="H584" i="48"/>
  <c r="A598" i="48"/>
  <c r="B598" i="48"/>
  <c r="C598" i="48"/>
  <c r="D598" i="48"/>
  <c r="E598" i="48"/>
  <c r="F598" i="48"/>
  <c r="G598" i="48"/>
  <c r="H598" i="48"/>
  <c r="H569" i="48"/>
  <c r="A569" i="48"/>
  <c r="B569" i="48"/>
  <c r="C569" i="48"/>
  <c r="D569" i="48"/>
  <c r="E569" i="48"/>
  <c r="F569" i="48"/>
  <c r="G569" i="48"/>
  <c r="A551" i="48"/>
  <c r="H551" i="48"/>
  <c r="B551" i="48"/>
  <c r="C551" i="48"/>
  <c r="D551" i="48"/>
  <c r="E551" i="48"/>
  <c r="F551" i="48"/>
  <c r="G551" i="48"/>
  <c r="A583" i="48"/>
  <c r="B583" i="48"/>
  <c r="C583" i="48"/>
  <c r="D583" i="48"/>
  <c r="E583" i="48"/>
  <c r="F583" i="48"/>
  <c r="H583" i="48"/>
  <c r="G583" i="48"/>
  <c r="A550" i="48"/>
  <c r="B550" i="48"/>
  <c r="C550" i="48"/>
  <c r="D550" i="48"/>
  <c r="E550" i="48"/>
  <c r="F550" i="48"/>
  <c r="G550" i="48"/>
  <c r="H550" i="48"/>
  <c r="A570" i="48"/>
  <c r="B570" i="48"/>
  <c r="C570" i="48"/>
  <c r="D570" i="48"/>
  <c r="E570" i="48"/>
  <c r="F570" i="48"/>
  <c r="G570" i="48"/>
  <c r="H570" i="48"/>
  <c r="A563" i="48"/>
  <c r="B563" i="48"/>
  <c r="C563" i="48"/>
  <c r="D563" i="48"/>
  <c r="E563" i="48"/>
  <c r="H563" i="48"/>
  <c r="F563" i="48"/>
  <c r="G563" i="48"/>
  <c r="H595" i="48"/>
  <c r="A595" i="48"/>
  <c r="B595" i="48"/>
  <c r="C595" i="48"/>
  <c r="D595" i="48"/>
  <c r="E595" i="48"/>
  <c r="F595" i="48"/>
  <c r="G595" i="48"/>
  <c r="A574" i="48"/>
  <c r="B574" i="48"/>
  <c r="C574" i="48"/>
  <c r="D574" i="48"/>
  <c r="E574" i="48"/>
  <c r="F574" i="48"/>
  <c r="G574" i="48"/>
  <c r="H574" i="48"/>
  <c r="A582" i="48"/>
  <c r="B582" i="48"/>
  <c r="C582" i="48"/>
  <c r="D582" i="48"/>
  <c r="E582" i="48"/>
  <c r="F582" i="48"/>
  <c r="G582" i="48"/>
  <c r="H582" i="48"/>
  <c r="A568" i="48"/>
  <c r="B568" i="48"/>
  <c r="C568" i="48"/>
  <c r="D568" i="48"/>
  <c r="E568" i="48"/>
  <c r="F568" i="48"/>
  <c r="G568" i="48"/>
  <c r="H568" i="48"/>
  <c r="A548" i="48"/>
  <c r="B548" i="48"/>
  <c r="C548" i="48"/>
  <c r="D548" i="48"/>
  <c r="E548" i="48"/>
  <c r="F548" i="48"/>
  <c r="G548" i="48"/>
  <c r="H548" i="48"/>
  <c r="A580" i="48"/>
  <c r="B580" i="48"/>
  <c r="C580" i="48"/>
  <c r="D580" i="48"/>
  <c r="E580" i="48"/>
  <c r="F580" i="48"/>
  <c r="G580" i="48"/>
  <c r="H580" i="48"/>
  <c r="A562" i="48"/>
  <c r="B562" i="48"/>
  <c r="C562" i="48"/>
  <c r="D562" i="48"/>
  <c r="E562" i="48"/>
  <c r="F562" i="48"/>
  <c r="G562" i="48"/>
  <c r="H562" i="48"/>
  <c r="A594" i="48"/>
  <c r="B594" i="48"/>
  <c r="C594" i="48"/>
  <c r="D594" i="48"/>
  <c r="E594" i="48"/>
  <c r="F594" i="48"/>
  <c r="G594" i="48"/>
  <c r="H594" i="48"/>
  <c r="H565" i="48"/>
  <c r="A565" i="48"/>
  <c r="B565" i="48"/>
  <c r="C565" i="48"/>
  <c r="D565" i="48"/>
  <c r="E565" i="48"/>
  <c r="F565" i="48"/>
  <c r="G565" i="48"/>
  <c r="A597" i="48"/>
  <c r="B597" i="48"/>
  <c r="C597" i="48"/>
  <c r="D597" i="48"/>
  <c r="E597" i="48"/>
  <c r="F597" i="48"/>
  <c r="H597" i="48"/>
  <c r="G597" i="48"/>
  <c r="A592" i="48"/>
  <c r="B592" i="48"/>
  <c r="C592" i="48"/>
  <c r="D592" i="48"/>
  <c r="E592" i="48"/>
  <c r="F592" i="48"/>
  <c r="G592" i="48"/>
  <c r="H592" i="48"/>
  <c r="H601" i="48"/>
  <c r="A601" i="48"/>
  <c r="B601" i="48"/>
  <c r="C601" i="48"/>
  <c r="D601" i="48"/>
  <c r="E601" i="48"/>
  <c r="F601" i="48"/>
  <c r="G601" i="48"/>
  <c r="A566" i="48"/>
  <c r="B566" i="48"/>
  <c r="C566" i="48"/>
  <c r="D566" i="48"/>
  <c r="E566" i="48"/>
  <c r="F566" i="48"/>
  <c r="G566" i="48"/>
  <c r="H566" i="48"/>
  <c r="A545" i="48"/>
  <c r="B545" i="48"/>
  <c r="C545" i="48"/>
  <c r="D545" i="48"/>
  <c r="E545" i="48"/>
  <c r="F545" i="48"/>
  <c r="H545" i="48"/>
  <c r="G545" i="48"/>
  <c r="A577" i="48"/>
  <c r="B577" i="48"/>
  <c r="C577" i="48"/>
  <c r="D577" i="48"/>
  <c r="E577" i="48"/>
  <c r="F577" i="48"/>
  <c r="G577" i="48"/>
  <c r="H577" i="48"/>
  <c r="A559" i="48"/>
  <c r="B559" i="48"/>
  <c r="H559" i="48"/>
  <c r="C559" i="48"/>
  <c r="D559" i="48"/>
  <c r="E559" i="48"/>
  <c r="F559" i="48"/>
  <c r="G559" i="48"/>
  <c r="A591" i="48"/>
  <c r="B591" i="48"/>
  <c r="C591" i="48"/>
  <c r="D591" i="48"/>
  <c r="E591" i="48"/>
  <c r="F591" i="48"/>
  <c r="G591" i="48"/>
  <c r="H591" i="48"/>
  <c r="A588" i="48"/>
  <c r="B588" i="48"/>
  <c r="C588" i="48"/>
  <c r="D588" i="48"/>
  <c r="E588" i="48"/>
  <c r="F588" i="48"/>
  <c r="G588" i="48"/>
  <c r="H588" i="48"/>
  <c r="A552" i="48"/>
  <c r="B552" i="48"/>
  <c r="C552" i="48"/>
  <c r="D552" i="48"/>
  <c r="E552" i="48"/>
  <c r="F552" i="48"/>
  <c r="G552" i="48"/>
  <c r="H552" i="48"/>
  <c r="H571" i="48"/>
  <c r="A571" i="48"/>
  <c r="B571" i="48"/>
  <c r="C571" i="48"/>
  <c r="D571" i="48"/>
  <c r="E571" i="48"/>
  <c r="F571" i="48"/>
  <c r="G571" i="48"/>
  <c r="A590" i="48"/>
  <c r="B590" i="48"/>
  <c r="C590" i="48"/>
  <c r="D590" i="48"/>
  <c r="E590" i="48"/>
  <c r="F590" i="48"/>
  <c r="G590" i="48"/>
  <c r="H590" i="48"/>
  <c r="A516" i="48"/>
  <c r="B516" i="48"/>
  <c r="C516" i="48"/>
  <c r="D516" i="48"/>
  <c r="E516" i="48"/>
  <c r="F516" i="48"/>
  <c r="G516" i="48"/>
  <c r="H516" i="48"/>
  <c r="H501" i="48"/>
  <c r="A501" i="48"/>
  <c r="B501" i="48"/>
  <c r="C501" i="48"/>
  <c r="D501" i="48"/>
  <c r="E501" i="48"/>
  <c r="F501" i="48"/>
  <c r="G501" i="48"/>
  <c r="A492" i="48"/>
  <c r="B492" i="48"/>
  <c r="C492" i="48"/>
  <c r="D492" i="48"/>
  <c r="E492" i="48"/>
  <c r="F492" i="48"/>
  <c r="G492" i="48"/>
  <c r="H492" i="48"/>
  <c r="A526" i="48"/>
  <c r="B526" i="48"/>
  <c r="C526" i="48"/>
  <c r="D526" i="48"/>
  <c r="E526" i="48"/>
  <c r="F526" i="48"/>
  <c r="G526" i="48"/>
  <c r="H526" i="48"/>
  <c r="A518" i="48"/>
  <c r="B518" i="48"/>
  <c r="C518" i="48"/>
  <c r="D518" i="48"/>
  <c r="E518" i="48"/>
  <c r="F518" i="48"/>
  <c r="G518" i="48"/>
  <c r="H518" i="48"/>
  <c r="A531" i="48"/>
  <c r="B531" i="48"/>
  <c r="C531" i="48"/>
  <c r="H531" i="48"/>
  <c r="D531" i="48"/>
  <c r="E531" i="48"/>
  <c r="F531" i="48"/>
  <c r="G531" i="48"/>
  <c r="A528" i="48"/>
  <c r="B528" i="48"/>
  <c r="C528" i="48"/>
  <c r="D528" i="48"/>
  <c r="E528" i="48"/>
  <c r="F528" i="48"/>
  <c r="G528" i="48"/>
  <c r="H528" i="48"/>
  <c r="A504" i="48"/>
  <c r="B504" i="48"/>
  <c r="C504" i="48"/>
  <c r="D504" i="48"/>
  <c r="E504" i="48"/>
  <c r="F504" i="48"/>
  <c r="G504" i="48"/>
  <c r="H504" i="48"/>
  <c r="A489" i="48"/>
  <c r="B489" i="48"/>
  <c r="C489" i="48"/>
  <c r="D489" i="48"/>
  <c r="E489" i="48"/>
  <c r="H489" i="48"/>
  <c r="F489" i="48"/>
  <c r="G489" i="48"/>
  <c r="A513" i="48"/>
  <c r="B513" i="48"/>
  <c r="C513" i="48"/>
  <c r="D513" i="48"/>
  <c r="E513" i="48"/>
  <c r="F513" i="48"/>
  <c r="G513" i="48"/>
  <c r="H513" i="48"/>
  <c r="A483" i="48"/>
  <c r="B483" i="48"/>
  <c r="C483" i="48"/>
  <c r="D483" i="48"/>
  <c r="E483" i="48"/>
  <c r="F483" i="48"/>
  <c r="G483" i="48"/>
  <c r="H483" i="48"/>
  <c r="A537" i="48"/>
  <c r="B537" i="48"/>
  <c r="C537" i="48"/>
  <c r="D537" i="48"/>
  <c r="E537" i="48"/>
  <c r="F537" i="48"/>
  <c r="G537" i="48"/>
  <c r="H537" i="48"/>
  <c r="A487" i="48"/>
  <c r="B487" i="48"/>
  <c r="C487" i="48"/>
  <c r="D487" i="48"/>
  <c r="E487" i="48"/>
  <c r="F487" i="48"/>
  <c r="H487" i="48"/>
  <c r="G487" i="48"/>
  <c r="A506" i="48"/>
  <c r="B506" i="48"/>
  <c r="C506" i="48"/>
  <c r="D506" i="48"/>
  <c r="E506" i="48"/>
  <c r="F506" i="48"/>
  <c r="G506" i="48"/>
  <c r="H506" i="48"/>
  <c r="H499" i="48"/>
  <c r="A499" i="48"/>
  <c r="B499" i="48"/>
  <c r="C499" i="48"/>
  <c r="D499" i="48"/>
  <c r="E499" i="48"/>
  <c r="F499" i="48"/>
  <c r="G499" i="48"/>
  <c r="A530" i="48"/>
  <c r="B530" i="48"/>
  <c r="C530" i="48"/>
  <c r="D530" i="48"/>
  <c r="E530" i="48"/>
  <c r="F530" i="48"/>
  <c r="G530" i="48"/>
  <c r="H530" i="48"/>
  <c r="A486" i="48"/>
  <c r="B486" i="48"/>
  <c r="C486" i="48"/>
  <c r="D486" i="48"/>
  <c r="E486" i="48"/>
  <c r="F486" i="48"/>
  <c r="G486" i="48"/>
  <c r="H486" i="48"/>
  <c r="A508" i="48"/>
  <c r="B508" i="48"/>
  <c r="C508" i="48"/>
  <c r="D508" i="48"/>
  <c r="E508" i="48"/>
  <c r="F508" i="48"/>
  <c r="G508" i="48"/>
  <c r="H508" i="48"/>
  <c r="A536" i="48"/>
  <c r="B536" i="48"/>
  <c r="C536" i="48"/>
  <c r="D536" i="48"/>
  <c r="E536" i="48"/>
  <c r="F536" i="48"/>
  <c r="G536" i="48"/>
  <c r="H536" i="48"/>
  <c r="H511" i="48"/>
  <c r="A511" i="48"/>
  <c r="B511" i="48"/>
  <c r="C511" i="48"/>
  <c r="D511" i="48"/>
  <c r="E511" i="48"/>
  <c r="F511" i="48"/>
  <c r="G511" i="48"/>
  <c r="A500" i="48"/>
  <c r="B500" i="48"/>
  <c r="C500" i="48"/>
  <c r="D500" i="48"/>
  <c r="E500" i="48"/>
  <c r="F500" i="48"/>
  <c r="G500" i="48"/>
  <c r="H500" i="48"/>
  <c r="H509" i="48"/>
  <c r="A509" i="48"/>
  <c r="B509" i="48"/>
  <c r="C509" i="48"/>
  <c r="D509" i="48"/>
  <c r="E509" i="48"/>
  <c r="F509" i="48"/>
  <c r="G509" i="48"/>
  <c r="A527" i="48"/>
  <c r="B527" i="48"/>
  <c r="H527" i="48"/>
  <c r="C527" i="48"/>
  <c r="D527" i="48"/>
  <c r="E527" i="48"/>
  <c r="F527" i="48"/>
  <c r="G527" i="48"/>
  <c r="H521" i="48"/>
  <c r="A521" i="48"/>
  <c r="B521" i="48"/>
  <c r="C521" i="48"/>
  <c r="D521" i="48"/>
  <c r="E521" i="48"/>
  <c r="F521" i="48"/>
  <c r="G521" i="48"/>
  <c r="H523" i="48"/>
  <c r="A523" i="48"/>
  <c r="B523" i="48"/>
  <c r="C523" i="48"/>
  <c r="D523" i="48"/>
  <c r="E523" i="48"/>
  <c r="F523" i="48"/>
  <c r="G523" i="48"/>
  <c r="A524" i="48"/>
  <c r="B524" i="48"/>
  <c r="C524" i="48"/>
  <c r="D524" i="48"/>
  <c r="E524" i="48"/>
  <c r="F524" i="48"/>
  <c r="G524" i="48"/>
  <c r="H524" i="48"/>
  <c r="H507" i="48"/>
  <c r="A507" i="48"/>
  <c r="B507" i="48"/>
  <c r="C507" i="48"/>
  <c r="D507" i="48"/>
  <c r="E507" i="48"/>
  <c r="F507" i="48"/>
  <c r="G507" i="48"/>
  <c r="A538" i="48"/>
  <c r="B538" i="48"/>
  <c r="C538" i="48"/>
  <c r="D538" i="48"/>
  <c r="E538" i="48"/>
  <c r="F538" i="48"/>
  <c r="G538" i="48"/>
  <c r="H538" i="48"/>
  <c r="H541" i="48"/>
  <c r="A541" i="48"/>
  <c r="B541" i="48"/>
  <c r="C541" i="48"/>
  <c r="D541" i="48"/>
  <c r="E541" i="48"/>
  <c r="F541" i="48"/>
  <c r="G541" i="48"/>
  <c r="A519" i="48"/>
  <c r="H519" i="48"/>
  <c r="B519" i="48"/>
  <c r="C519" i="48"/>
  <c r="D519" i="48"/>
  <c r="E519" i="48"/>
  <c r="F519" i="48"/>
  <c r="G519" i="48"/>
  <c r="H539" i="48"/>
  <c r="A539" i="48"/>
  <c r="B539" i="48"/>
  <c r="C539" i="48"/>
  <c r="D539" i="48"/>
  <c r="E539" i="48"/>
  <c r="F539" i="48"/>
  <c r="G539" i="48"/>
  <c r="H529" i="48"/>
  <c r="A529" i="48"/>
  <c r="B529" i="48"/>
  <c r="C529" i="48"/>
  <c r="D529" i="48"/>
  <c r="E529" i="48"/>
  <c r="F529" i="48"/>
  <c r="G529" i="48"/>
  <c r="A485" i="48"/>
  <c r="B485" i="48"/>
  <c r="C485" i="48"/>
  <c r="D485" i="48"/>
  <c r="H485" i="48"/>
  <c r="E485" i="48"/>
  <c r="F485" i="48"/>
  <c r="G485" i="48"/>
  <c r="A534" i="48"/>
  <c r="B534" i="48"/>
  <c r="C534" i="48"/>
  <c r="D534" i="48"/>
  <c r="E534" i="48"/>
  <c r="F534" i="48"/>
  <c r="G534" i="48"/>
  <c r="H534" i="48"/>
  <c r="A510" i="48"/>
  <c r="B510" i="48"/>
  <c r="C510" i="48"/>
  <c r="D510" i="48"/>
  <c r="E510" i="48"/>
  <c r="F510" i="48"/>
  <c r="G510" i="48"/>
  <c r="H510" i="48"/>
  <c r="H535" i="48"/>
  <c r="A535" i="48"/>
  <c r="B535" i="48"/>
  <c r="C535" i="48"/>
  <c r="D535" i="48"/>
  <c r="E535" i="48"/>
  <c r="F535" i="48"/>
  <c r="G535" i="48"/>
  <c r="H503" i="48"/>
  <c r="A503" i="48"/>
  <c r="B503" i="48"/>
  <c r="C503" i="48"/>
  <c r="D503" i="48"/>
  <c r="E503" i="48"/>
  <c r="F503" i="48"/>
  <c r="G503" i="48"/>
  <c r="A512" i="48"/>
  <c r="B512" i="48"/>
  <c r="C512" i="48"/>
  <c r="D512" i="48"/>
  <c r="E512" i="48"/>
  <c r="F512" i="48"/>
  <c r="G512" i="48"/>
  <c r="H512" i="48"/>
  <c r="A525" i="48"/>
  <c r="B525" i="48"/>
  <c r="C525" i="48"/>
  <c r="D525" i="48"/>
  <c r="E525" i="48"/>
  <c r="F525" i="48"/>
  <c r="H525" i="48"/>
  <c r="G525" i="48"/>
  <c r="A514" i="48"/>
  <c r="B514" i="48"/>
  <c r="C514" i="48"/>
  <c r="D514" i="48"/>
  <c r="E514" i="48"/>
  <c r="F514" i="48"/>
  <c r="G514" i="48"/>
  <c r="H514" i="48"/>
  <c r="H505" i="48"/>
  <c r="A505" i="48"/>
  <c r="B505" i="48"/>
  <c r="C505" i="48"/>
  <c r="D505" i="48"/>
  <c r="E505" i="48"/>
  <c r="F505" i="48"/>
  <c r="G505" i="48"/>
  <c r="A494" i="48"/>
  <c r="B494" i="48"/>
  <c r="C494" i="48"/>
  <c r="D494" i="48"/>
  <c r="E494" i="48"/>
  <c r="F494" i="48"/>
  <c r="G494" i="48"/>
  <c r="H494" i="48"/>
  <c r="H497" i="48"/>
  <c r="A497" i="48"/>
  <c r="B497" i="48"/>
  <c r="C497" i="48"/>
  <c r="D497" i="48"/>
  <c r="E497" i="48"/>
  <c r="F497" i="48"/>
  <c r="G497" i="48"/>
  <c r="A520" i="48"/>
  <c r="B520" i="48"/>
  <c r="C520" i="48"/>
  <c r="D520" i="48"/>
  <c r="E520" i="48"/>
  <c r="F520" i="48"/>
  <c r="G520" i="48"/>
  <c r="H520" i="48"/>
  <c r="A496" i="48"/>
  <c r="B496" i="48"/>
  <c r="C496" i="48"/>
  <c r="D496" i="48"/>
  <c r="E496" i="48"/>
  <c r="F496" i="48"/>
  <c r="G496" i="48"/>
  <c r="H496" i="48"/>
  <c r="A484" i="48"/>
  <c r="B484" i="48"/>
  <c r="C484" i="48"/>
  <c r="D484" i="48"/>
  <c r="E484" i="48"/>
  <c r="F484" i="48"/>
  <c r="G484" i="48"/>
  <c r="H484" i="48"/>
  <c r="A488" i="48"/>
  <c r="B488" i="48"/>
  <c r="C488" i="48"/>
  <c r="D488" i="48"/>
  <c r="E488" i="48"/>
  <c r="F488" i="48"/>
  <c r="G488" i="48"/>
  <c r="H488" i="48"/>
  <c r="A495" i="48"/>
  <c r="H495" i="48"/>
  <c r="B495" i="48"/>
  <c r="C495" i="48"/>
  <c r="D495" i="48"/>
  <c r="E495" i="48"/>
  <c r="F495" i="48"/>
  <c r="G495" i="48"/>
  <c r="A490" i="48"/>
  <c r="B490" i="48"/>
  <c r="C490" i="48"/>
  <c r="D490" i="48"/>
  <c r="E490" i="48"/>
  <c r="F490" i="48"/>
  <c r="G490" i="48"/>
  <c r="H490" i="48"/>
  <c r="A493" i="48"/>
  <c r="B493" i="48"/>
  <c r="C493" i="48"/>
  <c r="H493" i="48"/>
  <c r="D493" i="48"/>
  <c r="E493" i="48"/>
  <c r="F493" i="48"/>
  <c r="G493" i="48"/>
  <c r="A498" i="48"/>
  <c r="B498" i="48"/>
  <c r="C498" i="48"/>
  <c r="D498" i="48"/>
  <c r="E498" i="48"/>
  <c r="F498" i="48"/>
  <c r="G498" i="48"/>
  <c r="H498" i="48"/>
  <c r="A532" i="48"/>
  <c r="B532" i="48"/>
  <c r="C532" i="48"/>
  <c r="D532" i="48"/>
  <c r="E532" i="48"/>
  <c r="F532" i="48"/>
  <c r="G532" i="48"/>
  <c r="H532" i="48"/>
  <c r="A533" i="48"/>
  <c r="B533" i="48"/>
  <c r="C533" i="48"/>
  <c r="D533" i="48"/>
  <c r="E533" i="48"/>
  <c r="H533" i="48"/>
  <c r="F533" i="48"/>
  <c r="G533" i="48"/>
  <c r="H515" i="48"/>
  <c r="A515" i="48"/>
  <c r="B515" i="48"/>
  <c r="C515" i="48"/>
  <c r="D515" i="48"/>
  <c r="E515" i="48"/>
  <c r="F515" i="48"/>
  <c r="G515" i="48"/>
  <c r="A517" i="48"/>
  <c r="B517" i="48"/>
  <c r="C517" i="48"/>
  <c r="D517" i="48"/>
  <c r="E517" i="48"/>
  <c r="F517" i="48"/>
  <c r="H517" i="48"/>
  <c r="G517" i="48"/>
  <c r="A491" i="48"/>
  <c r="B491" i="48"/>
  <c r="H491" i="48"/>
  <c r="C491" i="48"/>
  <c r="D491" i="48"/>
  <c r="E491" i="48"/>
  <c r="F491" i="48"/>
  <c r="G491" i="48"/>
  <c r="A522" i="48"/>
  <c r="B522" i="48"/>
  <c r="C522" i="48"/>
  <c r="D522" i="48"/>
  <c r="E522" i="48"/>
  <c r="F522" i="48"/>
  <c r="G522" i="48"/>
  <c r="H522" i="48"/>
  <c r="A502" i="48"/>
  <c r="B502" i="48"/>
  <c r="C502" i="48"/>
  <c r="D502" i="48"/>
  <c r="E502" i="48"/>
  <c r="F502" i="48"/>
  <c r="G502" i="48"/>
  <c r="H502" i="48"/>
  <c r="A423" i="48"/>
  <c r="B423" i="48"/>
  <c r="C423" i="48"/>
  <c r="D423" i="48"/>
  <c r="E423" i="48"/>
  <c r="F423" i="48"/>
  <c r="G423" i="48"/>
  <c r="H423" i="48"/>
  <c r="A460" i="48"/>
  <c r="B460" i="48"/>
  <c r="C460" i="48"/>
  <c r="D460" i="48"/>
  <c r="E460" i="48"/>
  <c r="F460" i="48"/>
  <c r="G460" i="48"/>
  <c r="H460" i="48"/>
  <c r="A428" i="48"/>
  <c r="B428" i="48"/>
  <c r="C428" i="48"/>
  <c r="D428" i="48"/>
  <c r="E428" i="48"/>
  <c r="F428" i="48"/>
  <c r="G428" i="48"/>
  <c r="H428" i="48"/>
  <c r="A430" i="48"/>
  <c r="B430" i="48"/>
  <c r="C430" i="48"/>
  <c r="D430" i="48"/>
  <c r="E430" i="48"/>
  <c r="F430" i="48"/>
  <c r="G430" i="48"/>
  <c r="H430" i="48"/>
  <c r="A466" i="48"/>
  <c r="B466" i="48"/>
  <c r="C466" i="48"/>
  <c r="D466" i="48"/>
  <c r="E466" i="48"/>
  <c r="F466" i="48"/>
  <c r="G466" i="48"/>
  <c r="H466" i="48"/>
  <c r="A468" i="48"/>
  <c r="B468" i="48"/>
  <c r="C468" i="48"/>
  <c r="D468" i="48"/>
  <c r="E468" i="48"/>
  <c r="F468" i="48"/>
  <c r="G468" i="48"/>
  <c r="H468" i="48"/>
  <c r="H465" i="48"/>
  <c r="A465" i="48"/>
  <c r="B465" i="48"/>
  <c r="C465" i="48"/>
  <c r="D465" i="48"/>
  <c r="E465" i="48"/>
  <c r="F465" i="48"/>
  <c r="G465" i="48"/>
  <c r="A475" i="48"/>
  <c r="B475" i="48"/>
  <c r="H475" i="48"/>
  <c r="C475" i="48"/>
  <c r="D475" i="48"/>
  <c r="E475" i="48"/>
  <c r="F475" i="48"/>
  <c r="G475" i="48"/>
  <c r="A436" i="48"/>
  <c r="B436" i="48"/>
  <c r="C436" i="48"/>
  <c r="D436" i="48"/>
  <c r="E436" i="48"/>
  <c r="F436" i="48"/>
  <c r="G436" i="48"/>
  <c r="H436" i="48"/>
  <c r="A456" i="48"/>
  <c r="B456" i="48"/>
  <c r="C456" i="48"/>
  <c r="D456" i="48"/>
  <c r="E456" i="48"/>
  <c r="F456" i="48"/>
  <c r="G456" i="48"/>
  <c r="H456" i="48"/>
  <c r="H467" i="48"/>
  <c r="A467" i="48"/>
  <c r="B467" i="48"/>
  <c r="C467" i="48"/>
  <c r="D467" i="48"/>
  <c r="E467" i="48"/>
  <c r="F467" i="48"/>
  <c r="G467" i="48"/>
  <c r="A438" i="48"/>
  <c r="B438" i="48"/>
  <c r="C438" i="48"/>
  <c r="D438" i="48"/>
  <c r="E438" i="48"/>
  <c r="F438" i="48"/>
  <c r="G438" i="48"/>
  <c r="H438" i="48"/>
  <c r="A439" i="48"/>
  <c r="B439" i="48"/>
  <c r="C439" i="48"/>
  <c r="D439" i="48"/>
  <c r="E439" i="48"/>
  <c r="F439" i="48"/>
  <c r="H439" i="48"/>
  <c r="G439" i="48"/>
  <c r="H441" i="48"/>
  <c r="A441" i="48"/>
  <c r="B441" i="48"/>
  <c r="C441" i="48"/>
  <c r="D441" i="48"/>
  <c r="E441" i="48"/>
  <c r="F441" i="48"/>
  <c r="G441" i="48"/>
  <c r="A469" i="48"/>
  <c r="B469" i="48"/>
  <c r="C469" i="48"/>
  <c r="D469" i="48"/>
  <c r="E469" i="48"/>
  <c r="F469" i="48"/>
  <c r="G469" i="48"/>
  <c r="H469" i="48"/>
  <c r="A431" i="48"/>
  <c r="B431" i="48"/>
  <c r="C431" i="48"/>
  <c r="H431" i="48"/>
  <c r="D431" i="48"/>
  <c r="E431" i="48"/>
  <c r="F431" i="48"/>
  <c r="G431" i="48"/>
  <c r="A454" i="48"/>
  <c r="B454" i="48"/>
  <c r="C454" i="48"/>
  <c r="D454" i="48"/>
  <c r="E454" i="48"/>
  <c r="F454" i="48"/>
  <c r="G454" i="48"/>
  <c r="H454" i="48"/>
  <c r="A440" i="48"/>
  <c r="B440" i="48"/>
  <c r="C440" i="48"/>
  <c r="D440" i="48"/>
  <c r="E440" i="48"/>
  <c r="F440" i="48"/>
  <c r="G440" i="48"/>
  <c r="H440" i="48"/>
  <c r="A470" i="48"/>
  <c r="B470" i="48"/>
  <c r="C470" i="48"/>
  <c r="D470" i="48"/>
  <c r="E470" i="48"/>
  <c r="F470" i="48"/>
  <c r="G470" i="48"/>
  <c r="H470" i="48"/>
  <c r="A446" i="48"/>
  <c r="B446" i="48"/>
  <c r="C446" i="48"/>
  <c r="D446" i="48"/>
  <c r="E446" i="48"/>
  <c r="F446" i="48"/>
  <c r="G446" i="48"/>
  <c r="H446" i="48"/>
  <c r="H477" i="48"/>
  <c r="A477" i="48"/>
  <c r="B477" i="48"/>
  <c r="C477" i="48"/>
  <c r="D477" i="48"/>
  <c r="E477" i="48"/>
  <c r="F477" i="48"/>
  <c r="G477" i="48"/>
  <c r="A437" i="48"/>
  <c r="B437" i="48"/>
  <c r="H437" i="48"/>
  <c r="C437" i="48"/>
  <c r="D437" i="48"/>
  <c r="E437" i="48"/>
  <c r="F437" i="48"/>
  <c r="G437" i="48"/>
  <c r="A471" i="48"/>
  <c r="B471" i="48"/>
  <c r="C471" i="48"/>
  <c r="D471" i="48"/>
  <c r="E471" i="48"/>
  <c r="F471" i="48"/>
  <c r="H471" i="48"/>
  <c r="G471" i="48"/>
  <c r="A474" i="48"/>
  <c r="B474" i="48"/>
  <c r="C474" i="48"/>
  <c r="D474" i="48"/>
  <c r="E474" i="48"/>
  <c r="F474" i="48"/>
  <c r="G474" i="48"/>
  <c r="H474" i="48"/>
  <c r="A443" i="48"/>
  <c r="H443" i="48"/>
  <c r="B443" i="48"/>
  <c r="C443" i="48"/>
  <c r="D443" i="48"/>
  <c r="E443" i="48"/>
  <c r="F443" i="48"/>
  <c r="G443" i="48"/>
  <c r="A478" i="48"/>
  <c r="B478" i="48"/>
  <c r="C478" i="48"/>
  <c r="D478" i="48"/>
  <c r="E478" i="48"/>
  <c r="F478" i="48"/>
  <c r="G478" i="48"/>
  <c r="H478" i="48"/>
  <c r="A472" i="48"/>
  <c r="B472" i="48"/>
  <c r="C472" i="48"/>
  <c r="D472" i="48"/>
  <c r="E472" i="48"/>
  <c r="F472" i="48"/>
  <c r="G472" i="48"/>
  <c r="H472" i="48"/>
  <c r="A424" i="48"/>
  <c r="B424" i="48"/>
  <c r="C424" i="48"/>
  <c r="D424" i="48"/>
  <c r="E424" i="48"/>
  <c r="F424" i="48"/>
  <c r="G424" i="48"/>
  <c r="H424" i="48"/>
  <c r="A448" i="48"/>
  <c r="B448" i="48"/>
  <c r="C448" i="48"/>
  <c r="D448" i="48"/>
  <c r="E448" i="48"/>
  <c r="F448" i="48"/>
  <c r="G448" i="48"/>
  <c r="H448" i="48"/>
  <c r="A481" i="48"/>
  <c r="B481" i="48"/>
  <c r="C481" i="48"/>
  <c r="D481" i="48"/>
  <c r="E481" i="48"/>
  <c r="H481" i="48"/>
  <c r="F481" i="48"/>
  <c r="G481" i="48"/>
  <c r="A464" i="48"/>
  <c r="B464" i="48"/>
  <c r="C464" i="48"/>
  <c r="D464" i="48"/>
  <c r="E464" i="48"/>
  <c r="F464" i="48"/>
  <c r="G464" i="48"/>
  <c r="H464" i="48"/>
  <c r="A442" i="48"/>
  <c r="B442" i="48"/>
  <c r="C442" i="48"/>
  <c r="D442" i="48"/>
  <c r="E442" i="48"/>
  <c r="F442" i="48"/>
  <c r="G442" i="48"/>
  <c r="H442" i="48"/>
  <c r="A445" i="48"/>
  <c r="B445" i="48"/>
  <c r="C445" i="48"/>
  <c r="D445" i="48"/>
  <c r="E445" i="48"/>
  <c r="F445" i="48"/>
  <c r="H445" i="48"/>
  <c r="G445" i="48"/>
  <c r="H427" i="48"/>
  <c r="A427" i="48"/>
  <c r="B427" i="48"/>
  <c r="C427" i="48"/>
  <c r="D427" i="48"/>
  <c r="E427" i="48"/>
  <c r="F427" i="48"/>
  <c r="G427" i="48"/>
  <c r="A444" i="48"/>
  <c r="B444" i="48"/>
  <c r="C444" i="48"/>
  <c r="D444" i="48"/>
  <c r="E444" i="48"/>
  <c r="F444" i="48"/>
  <c r="G444" i="48"/>
  <c r="H444" i="48"/>
  <c r="H463" i="48"/>
  <c r="A463" i="48"/>
  <c r="B463" i="48"/>
  <c r="C463" i="48"/>
  <c r="D463" i="48"/>
  <c r="E463" i="48"/>
  <c r="F463" i="48"/>
  <c r="G463" i="48"/>
  <c r="H449" i="48"/>
  <c r="A449" i="48"/>
  <c r="B449" i="48"/>
  <c r="C449" i="48"/>
  <c r="D449" i="48"/>
  <c r="E449" i="48"/>
  <c r="F449" i="48"/>
  <c r="G449" i="48"/>
  <c r="H451" i="48"/>
  <c r="A451" i="48"/>
  <c r="B451" i="48"/>
  <c r="C451" i="48"/>
  <c r="D451" i="48"/>
  <c r="E451" i="48"/>
  <c r="F451" i="48"/>
  <c r="G451" i="48"/>
  <c r="A453" i="48"/>
  <c r="B453" i="48"/>
  <c r="C453" i="48"/>
  <c r="D453" i="48"/>
  <c r="E453" i="48"/>
  <c r="F453" i="48"/>
  <c r="G453" i="48"/>
  <c r="H453" i="48"/>
  <c r="A473" i="48"/>
  <c r="H473" i="48"/>
  <c r="B473" i="48"/>
  <c r="C473" i="48"/>
  <c r="D473" i="48"/>
  <c r="E473" i="48"/>
  <c r="F473" i="48"/>
  <c r="G473" i="48"/>
  <c r="A450" i="48"/>
  <c r="B450" i="48"/>
  <c r="C450" i="48"/>
  <c r="D450" i="48"/>
  <c r="E450" i="48"/>
  <c r="F450" i="48"/>
  <c r="G450" i="48"/>
  <c r="H450" i="48"/>
  <c r="A476" i="48"/>
  <c r="B476" i="48"/>
  <c r="C476" i="48"/>
  <c r="D476" i="48"/>
  <c r="E476" i="48"/>
  <c r="F476" i="48"/>
  <c r="G476" i="48"/>
  <c r="H476" i="48"/>
  <c r="H459" i="48"/>
  <c r="A459" i="48"/>
  <c r="B459" i="48"/>
  <c r="C459" i="48"/>
  <c r="D459" i="48"/>
  <c r="E459" i="48"/>
  <c r="F459" i="48"/>
  <c r="G459" i="48"/>
  <c r="A429" i="48"/>
  <c r="H429" i="48"/>
  <c r="B429" i="48"/>
  <c r="C429" i="48"/>
  <c r="D429" i="48"/>
  <c r="E429" i="48"/>
  <c r="F429" i="48"/>
  <c r="G429" i="48"/>
  <c r="A433" i="48"/>
  <c r="B433" i="48"/>
  <c r="C433" i="48"/>
  <c r="D433" i="48"/>
  <c r="E433" i="48"/>
  <c r="H433" i="48"/>
  <c r="F433" i="48"/>
  <c r="G433" i="48"/>
  <c r="A425" i="48"/>
  <c r="B425" i="48"/>
  <c r="C425" i="48"/>
  <c r="D425" i="48"/>
  <c r="E425" i="48"/>
  <c r="F425" i="48"/>
  <c r="H425" i="48"/>
  <c r="G425" i="48"/>
  <c r="H447" i="48"/>
  <c r="A447" i="48"/>
  <c r="B447" i="48"/>
  <c r="C447" i="48"/>
  <c r="D447" i="48"/>
  <c r="E447" i="48"/>
  <c r="F447" i="48"/>
  <c r="G447" i="48"/>
  <c r="A458" i="48"/>
  <c r="B458" i="48"/>
  <c r="C458" i="48"/>
  <c r="D458" i="48"/>
  <c r="E458" i="48"/>
  <c r="F458" i="48"/>
  <c r="G458" i="48"/>
  <c r="H458" i="48"/>
  <c r="A462" i="48"/>
  <c r="B462" i="48"/>
  <c r="C462" i="48"/>
  <c r="D462" i="48"/>
  <c r="E462" i="48"/>
  <c r="F462" i="48"/>
  <c r="G462" i="48"/>
  <c r="H462" i="48"/>
  <c r="A452" i="48"/>
  <c r="B452" i="48"/>
  <c r="C452" i="48"/>
  <c r="D452" i="48"/>
  <c r="E452" i="48"/>
  <c r="F452" i="48"/>
  <c r="G452" i="48"/>
  <c r="H452" i="48"/>
  <c r="A434" i="48"/>
  <c r="B434" i="48"/>
  <c r="C434" i="48"/>
  <c r="D434" i="48"/>
  <c r="E434" i="48"/>
  <c r="F434" i="48"/>
  <c r="G434" i="48"/>
  <c r="H434" i="48"/>
  <c r="A432" i="48"/>
  <c r="B432" i="48"/>
  <c r="C432" i="48"/>
  <c r="D432" i="48"/>
  <c r="E432" i="48"/>
  <c r="F432" i="48"/>
  <c r="G432" i="48"/>
  <c r="H432" i="48"/>
  <c r="A455" i="48"/>
  <c r="B455" i="48"/>
  <c r="C455" i="48"/>
  <c r="D455" i="48"/>
  <c r="E455" i="48"/>
  <c r="F455" i="48"/>
  <c r="H455" i="48"/>
  <c r="G455" i="48"/>
  <c r="A435" i="48"/>
  <c r="B435" i="48"/>
  <c r="C435" i="48"/>
  <c r="D435" i="48"/>
  <c r="H435" i="48"/>
  <c r="E435" i="48"/>
  <c r="F435" i="48"/>
  <c r="G435" i="48"/>
  <c r="A426" i="48"/>
  <c r="B426" i="48"/>
  <c r="C426" i="48"/>
  <c r="D426" i="48"/>
  <c r="E426" i="48"/>
  <c r="F426" i="48"/>
  <c r="G426" i="48"/>
  <c r="H426" i="48"/>
  <c r="A461" i="48"/>
  <c r="H461" i="48"/>
  <c r="B461" i="48"/>
  <c r="C461" i="48"/>
  <c r="D461" i="48"/>
  <c r="E461" i="48"/>
  <c r="F461" i="48"/>
  <c r="G461" i="48"/>
  <c r="A479" i="48"/>
  <c r="B479" i="48"/>
  <c r="C479" i="48"/>
  <c r="D479" i="48"/>
  <c r="H479" i="48"/>
  <c r="E479" i="48"/>
  <c r="F479" i="48"/>
  <c r="G479" i="48"/>
  <c r="H457" i="48"/>
  <c r="A457" i="48"/>
  <c r="B457" i="48"/>
  <c r="C457" i="48"/>
  <c r="D457" i="48"/>
  <c r="E457" i="48"/>
  <c r="F457" i="48"/>
  <c r="G457" i="48"/>
  <c r="A381" i="48"/>
  <c r="B381" i="48"/>
  <c r="C381" i="48"/>
  <c r="D381" i="48"/>
  <c r="H381" i="48"/>
  <c r="E381" i="48"/>
  <c r="F381" i="48"/>
  <c r="G381" i="48"/>
  <c r="H415" i="48"/>
  <c r="A415" i="48"/>
  <c r="B415" i="48"/>
  <c r="C415" i="48"/>
  <c r="D415" i="48"/>
  <c r="E415" i="48"/>
  <c r="F415" i="48"/>
  <c r="G415" i="48"/>
  <c r="H369" i="48"/>
  <c r="A369" i="48"/>
  <c r="B369" i="48"/>
  <c r="C369" i="48"/>
  <c r="D369" i="48"/>
  <c r="E369" i="48"/>
  <c r="F369" i="48"/>
  <c r="G369" i="48"/>
  <c r="A421" i="48"/>
  <c r="B421" i="48"/>
  <c r="C421" i="48"/>
  <c r="D421" i="48"/>
  <c r="H421" i="48"/>
  <c r="E421" i="48"/>
  <c r="F421" i="48"/>
  <c r="G421" i="48"/>
  <c r="A404" i="48"/>
  <c r="B404" i="48"/>
  <c r="C404" i="48"/>
  <c r="D404" i="48"/>
  <c r="E404" i="48"/>
  <c r="F404" i="48"/>
  <c r="G404" i="48"/>
  <c r="H404" i="48"/>
  <c r="A418" i="48"/>
  <c r="B418" i="48"/>
  <c r="C418" i="48"/>
  <c r="D418" i="48"/>
  <c r="E418" i="48"/>
  <c r="F418" i="48"/>
  <c r="G418" i="48"/>
  <c r="H418" i="48"/>
  <c r="A368" i="48"/>
  <c r="B368" i="48"/>
  <c r="C368" i="48"/>
  <c r="D368" i="48"/>
  <c r="E368" i="48"/>
  <c r="F368" i="48"/>
  <c r="G368" i="48"/>
  <c r="H368" i="48"/>
  <c r="A363" i="48"/>
  <c r="B363" i="48"/>
  <c r="C363" i="48"/>
  <c r="D363" i="48"/>
  <c r="E363" i="48"/>
  <c r="H363" i="48"/>
  <c r="F363" i="48"/>
  <c r="G363" i="48"/>
  <c r="H385" i="48"/>
  <c r="A385" i="48"/>
  <c r="B385" i="48"/>
  <c r="C385" i="48"/>
  <c r="D385" i="48"/>
  <c r="E385" i="48"/>
  <c r="F385" i="48"/>
  <c r="G385" i="48"/>
  <c r="A366" i="48"/>
  <c r="B366" i="48"/>
  <c r="C366" i="48"/>
  <c r="D366" i="48"/>
  <c r="E366" i="48"/>
  <c r="F366" i="48"/>
  <c r="G366" i="48"/>
  <c r="H366" i="48"/>
  <c r="H405" i="48"/>
  <c r="A405" i="48"/>
  <c r="B405" i="48"/>
  <c r="C405" i="48"/>
  <c r="D405" i="48"/>
  <c r="E405" i="48"/>
  <c r="F405" i="48"/>
  <c r="G405" i="48"/>
  <c r="A383" i="48"/>
  <c r="B383" i="48"/>
  <c r="H383" i="48"/>
  <c r="C383" i="48"/>
  <c r="D383" i="48"/>
  <c r="E383" i="48"/>
  <c r="F383" i="48"/>
  <c r="G383" i="48"/>
  <c r="A374" i="48"/>
  <c r="B374" i="48"/>
  <c r="C374" i="48"/>
  <c r="D374" i="48"/>
  <c r="E374" i="48"/>
  <c r="F374" i="48"/>
  <c r="G374" i="48"/>
  <c r="H374" i="48"/>
  <c r="A408" i="48"/>
  <c r="B408" i="48"/>
  <c r="C408" i="48"/>
  <c r="D408" i="48"/>
  <c r="E408" i="48"/>
  <c r="F408" i="48"/>
  <c r="G408" i="48"/>
  <c r="H408" i="48"/>
  <c r="H373" i="48"/>
  <c r="A373" i="48"/>
  <c r="B373" i="48"/>
  <c r="C373" i="48"/>
  <c r="D373" i="48"/>
  <c r="E373" i="48"/>
  <c r="F373" i="48"/>
  <c r="G373" i="48"/>
  <c r="H397" i="48"/>
  <c r="A397" i="48"/>
  <c r="B397" i="48"/>
  <c r="C397" i="48"/>
  <c r="D397" i="48"/>
  <c r="E397" i="48"/>
  <c r="F397" i="48"/>
  <c r="G397" i="48"/>
  <c r="H391" i="48"/>
  <c r="A391" i="48"/>
  <c r="B391" i="48"/>
  <c r="C391" i="48"/>
  <c r="D391" i="48"/>
  <c r="E391" i="48"/>
  <c r="F391" i="48"/>
  <c r="G391" i="48"/>
  <c r="A406" i="48"/>
  <c r="B406" i="48"/>
  <c r="C406" i="48"/>
  <c r="D406" i="48"/>
  <c r="E406" i="48"/>
  <c r="F406" i="48"/>
  <c r="G406" i="48"/>
  <c r="H406" i="48"/>
  <c r="A379" i="48"/>
  <c r="B379" i="48"/>
  <c r="C379" i="48"/>
  <c r="H379" i="48"/>
  <c r="D379" i="48"/>
  <c r="E379" i="48"/>
  <c r="F379" i="48"/>
  <c r="G379" i="48"/>
  <c r="A392" i="48"/>
  <c r="B392" i="48"/>
  <c r="C392" i="48"/>
  <c r="D392" i="48"/>
  <c r="E392" i="48"/>
  <c r="F392" i="48"/>
  <c r="G392" i="48"/>
  <c r="H392" i="48"/>
  <c r="H371" i="48"/>
  <c r="A371" i="48"/>
  <c r="B371" i="48"/>
  <c r="C371" i="48"/>
  <c r="D371" i="48"/>
  <c r="E371" i="48"/>
  <c r="F371" i="48"/>
  <c r="G371" i="48"/>
  <c r="A398" i="48"/>
  <c r="B398" i="48"/>
  <c r="C398" i="48"/>
  <c r="D398" i="48"/>
  <c r="E398" i="48"/>
  <c r="F398" i="48"/>
  <c r="G398" i="48"/>
  <c r="H398" i="48"/>
  <c r="A370" i="48"/>
  <c r="B370" i="48"/>
  <c r="C370" i="48"/>
  <c r="D370" i="48"/>
  <c r="E370" i="48"/>
  <c r="F370" i="48"/>
  <c r="G370" i="48"/>
  <c r="H370" i="48"/>
  <c r="A393" i="48"/>
  <c r="B393" i="48"/>
  <c r="H393" i="48"/>
  <c r="C393" i="48"/>
  <c r="D393" i="48"/>
  <c r="E393" i="48"/>
  <c r="F393" i="48"/>
  <c r="G393" i="48"/>
  <c r="H401" i="48"/>
  <c r="A401" i="48"/>
  <c r="B401" i="48"/>
  <c r="C401" i="48"/>
  <c r="D401" i="48"/>
  <c r="E401" i="48"/>
  <c r="F401" i="48"/>
  <c r="G401" i="48"/>
  <c r="A390" i="48"/>
  <c r="B390" i="48"/>
  <c r="C390" i="48"/>
  <c r="D390" i="48"/>
  <c r="E390" i="48"/>
  <c r="F390" i="48"/>
  <c r="G390" i="48"/>
  <c r="H390" i="48"/>
  <c r="H389" i="48"/>
  <c r="A389" i="48"/>
  <c r="B389" i="48"/>
  <c r="C389" i="48"/>
  <c r="D389" i="48"/>
  <c r="E389" i="48"/>
  <c r="F389" i="48"/>
  <c r="G389" i="48"/>
  <c r="A372" i="48"/>
  <c r="B372" i="48"/>
  <c r="C372" i="48"/>
  <c r="D372" i="48"/>
  <c r="E372" i="48"/>
  <c r="F372" i="48"/>
  <c r="G372" i="48"/>
  <c r="H372" i="48"/>
  <c r="A382" i="48"/>
  <c r="B382" i="48"/>
  <c r="C382" i="48"/>
  <c r="D382" i="48"/>
  <c r="E382" i="48"/>
  <c r="F382" i="48"/>
  <c r="G382" i="48"/>
  <c r="H382" i="48"/>
  <c r="A416" i="48"/>
  <c r="B416" i="48"/>
  <c r="C416" i="48"/>
  <c r="D416" i="48"/>
  <c r="E416" i="48"/>
  <c r="F416" i="48"/>
  <c r="G416" i="48"/>
  <c r="H416" i="48"/>
  <c r="A386" i="48"/>
  <c r="B386" i="48"/>
  <c r="C386" i="48"/>
  <c r="D386" i="48"/>
  <c r="E386" i="48"/>
  <c r="F386" i="48"/>
  <c r="G386" i="48"/>
  <c r="H386" i="48"/>
  <c r="A412" i="48"/>
  <c r="B412" i="48"/>
  <c r="C412" i="48"/>
  <c r="D412" i="48"/>
  <c r="E412" i="48"/>
  <c r="F412" i="48"/>
  <c r="G412" i="48"/>
  <c r="H412" i="48"/>
  <c r="A380" i="48"/>
  <c r="B380" i="48"/>
  <c r="C380" i="48"/>
  <c r="D380" i="48"/>
  <c r="E380" i="48"/>
  <c r="F380" i="48"/>
  <c r="G380" i="48"/>
  <c r="H380" i="48"/>
  <c r="A417" i="48"/>
  <c r="H417" i="48"/>
  <c r="B417" i="48"/>
  <c r="C417" i="48"/>
  <c r="D417" i="48"/>
  <c r="E417" i="48"/>
  <c r="F417" i="48"/>
  <c r="G417" i="48"/>
  <c r="A407" i="48"/>
  <c r="B407" i="48"/>
  <c r="H407" i="48"/>
  <c r="C407" i="48"/>
  <c r="D407" i="48"/>
  <c r="E407" i="48"/>
  <c r="F407" i="48"/>
  <c r="G407" i="48"/>
  <c r="H419" i="48"/>
  <c r="A419" i="48"/>
  <c r="B419" i="48"/>
  <c r="C419" i="48"/>
  <c r="D419" i="48"/>
  <c r="E419" i="48"/>
  <c r="F419" i="48"/>
  <c r="G419" i="48"/>
  <c r="H387" i="48"/>
  <c r="A387" i="48"/>
  <c r="B387" i="48"/>
  <c r="C387" i="48"/>
  <c r="D387" i="48"/>
  <c r="E387" i="48"/>
  <c r="F387" i="48"/>
  <c r="G387" i="48"/>
  <c r="A388" i="48"/>
  <c r="B388" i="48"/>
  <c r="C388" i="48"/>
  <c r="D388" i="48"/>
  <c r="E388" i="48"/>
  <c r="F388" i="48"/>
  <c r="G388" i="48"/>
  <c r="H388" i="48"/>
  <c r="A402" i="48"/>
  <c r="B402" i="48"/>
  <c r="C402" i="48"/>
  <c r="D402" i="48"/>
  <c r="E402" i="48"/>
  <c r="F402" i="48"/>
  <c r="G402" i="48"/>
  <c r="H402" i="48"/>
  <c r="A365" i="48"/>
  <c r="B365" i="48"/>
  <c r="C365" i="48"/>
  <c r="D365" i="48"/>
  <c r="E365" i="48"/>
  <c r="F365" i="48"/>
  <c r="G365" i="48"/>
  <c r="H365" i="48"/>
  <c r="A396" i="48"/>
  <c r="B396" i="48"/>
  <c r="C396" i="48"/>
  <c r="D396" i="48"/>
  <c r="E396" i="48"/>
  <c r="F396" i="48"/>
  <c r="G396" i="48"/>
  <c r="H396" i="48"/>
  <c r="H375" i="48"/>
  <c r="A375" i="48"/>
  <c r="B375" i="48"/>
  <c r="C375" i="48"/>
  <c r="D375" i="48"/>
  <c r="E375" i="48"/>
  <c r="F375" i="48"/>
  <c r="G375" i="48"/>
  <c r="A399" i="48"/>
  <c r="H399" i="48"/>
  <c r="B399" i="48"/>
  <c r="C399" i="48"/>
  <c r="D399" i="48"/>
  <c r="E399" i="48"/>
  <c r="F399" i="48"/>
  <c r="G399" i="48"/>
  <c r="A384" i="48"/>
  <c r="B384" i="48"/>
  <c r="C384" i="48"/>
  <c r="D384" i="48"/>
  <c r="E384" i="48"/>
  <c r="F384" i="48"/>
  <c r="G384" i="48"/>
  <c r="H384" i="48"/>
  <c r="A378" i="48"/>
  <c r="B378" i="48"/>
  <c r="C378" i="48"/>
  <c r="D378" i="48"/>
  <c r="E378" i="48"/>
  <c r="F378" i="48"/>
  <c r="G378" i="48"/>
  <c r="H378" i="48"/>
  <c r="A409" i="48"/>
  <c r="B409" i="48"/>
  <c r="C409" i="48"/>
  <c r="D409" i="48"/>
  <c r="H409" i="48"/>
  <c r="E409" i="48"/>
  <c r="F409" i="48"/>
  <c r="G409" i="48"/>
  <c r="A377" i="48"/>
  <c r="H377" i="48"/>
  <c r="B377" i="48"/>
  <c r="C377" i="48"/>
  <c r="D377" i="48"/>
  <c r="E377" i="48"/>
  <c r="F377" i="48"/>
  <c r="G377" i="48"/>
  <c r="A367" i="48"/>
  <c r="B367" i="48"/>
  <c r="C367" i="48"/>
  <c r="D367" i="48"/>
  <c r="E367" i="48"/>
  <c r="F367" i="48"/>
  <c r="H367" i="48"/>
  <c r="G367" i="48"/>
  <c r="H411" i="48"/>
  <c r="A411" i="48"/>
  <c r="B411" i="48"/>
  <c r="C411" i="48"/>
  <c r="D411" i="48"/>
  <c r="E411" i="48"/>
  <c r="F411" i="48"/>
  <c r="G411" i="48"/>
  <c r="A394" i="48"/>
  <c r="B394" i="48"/>
  <c r="C394" i="48"/>
  <c r="D394" i="48"/>
  <c r="E394" i="48"/>
  <c r="F394" i="48"/>
  <c r="G394" i="48"/>
  <c r="H394" i="48"/>
  <c r="A395" i="48"/>
  <c r="B395" i="48"/>
  <c r="C395" i="48"/>
  <c r="D395" i="48"/>
  <c r="H395" i="48"/>
  <c r="E395" i="48"/>
  <c r="F395" i="48"/>
  <c r="G395" i="48"/>
  <c r="A376" i="48"/>
  <c r="B376" i="48"/>
  <c r="C376" i="48"/>
  <c r="D376" i="48"/>
  <c r="E376" i="48"/>
  <c r="F376" i="48"/>
  <c r="G376" i="48"/>
  <c r="H376" i="48"/>
  <c r="H413" i="48"/>
  <c r="A413" i="48"/>
  <c r="B413" i="48"/>
  <c r="C413" i="48"/>
  <c r="D413" i="48"/>
  <c r="E413" i="48"/>
  <c r="F413" i="48"/>
  <c r="G413" i="48"/>
  <c r="A414" i="48"/>
  <c r="B414" i="48"/>
  <c r="C414" i="48"/>
  <c r="D414" i="48"/>
  <c r="E414" i="48"/>
  <c r="F414" i="48"/>
  <c r="G414" i="48"/>
  <c r="H414" i="48"/>
  <c r="A400" i="48"/>
  <c r="B400" i="48"/>
  <c r="C400" i="48"/>
  <c r="D400" i="48"/>
  <c r="E400" i="48"/>
  <c r="F400" i="48"/>
  <c r="G400" i="48"/>
  <c r="H400" i="48"/>
  <c r="A364" i="48"/>
  <c r="B364" i="48"/>
  <c r="C364" i="48"/>
  <c r="D364" i="48"/>
  <c r="E364" i="48"/>
  <c r="F364" i="48"/>
  <c r="G364" i="48"/>
  <c r="H364" i="48"/>
  <c r="H403" i="48"/>
  <c r="A403" i="48"/>
  <c r="B403" i="48"/>
  <c r="C403" i="48"/>
  <c r="D403" i="48"/>
  <c r="E403" i="48"/>
  <c r="F403" i="48"/>
  <c r="G403" i="48"/>
  <c r="A420" i="48"/>
  <c r="B420" i="48"/>
  <c r="C420" i="48"/>
  <c r="D420" i="48"/>
  <c r="E420" i="48"/>
  <c r="F420" i="48"/>
  <c r="G420" i="48"/>
  <c r="H420" i="48"/>
  <c r="A338" i="48"/>
  <c r="B338" i="48"/>
  <c r="C338" i="48"/>
  <c r="D338" i="48"/>
  <c r="E338" i="48"/>
  <c r="F338" i="48"/>
  <c r="G338" i="48"/>
  <c r="H338" i="48"/>
  <c r="H357" i="48"/>
  <c r="G357" i="48"/>
  <c r="A357" i="48"/>
  <c r="B357" i="48"/>
  <c r="C357" i="48"/>
  <c r="D357" i="48"/>
  <c r="E357" i="48"/>
  <c r="F357" i="48"/>
  <c r="A334" i="48"/>
  <c r="B334" i="48"/>
  <c r="C334" i="48"/>
  <c r="D334" i="48"/>
  <c r="E334" i="48"/>
  <c r="F334" i="48"/>
  <c r="G334" i="48"/>
  <c r="H334" i="48"/>
  <c r="A319" i="48"/>
  <c r="H319" i="48"/>
  <c r="B319" i="48"/>
  <c r="C319" i="48"/>
  <c r="D319" i="48"/>
  <c r="E319" i="48"/>
  <c r="F319" i="48"/>
  <c r="G319" i="48"/>
  <c r="A314" i="48"/>
  <c r="B314" i="48"/>
  <c r="C314" i="48"/>
  <c r="D314" i="48"/>
  <c r="E314" i="48"/>
  <c r="F314" i="48"/>
  <c r="G314" i="48"/>
  <c r="H314" i="48"/>
  <c r="G349" i="48"/>
  <c r="A349" i="48"/>
  <c r="B349" i="48"/>
  <c r="C349" i="48"/>
  <c r="D349" i="48"/>
  <c r="E349" i="48"/>
  <c r="H349" i="48"/>
  <c r="F349" i="48"/>
  <c r="H329" i="48"/>
  <c r="A329" i="48"/>
  <c r="G329" i="48"/>
  <c r="B329" i="48"/>
  <c r="C329" i="48"/>
  <c r="D329" i="48"/>
  <c r="E329" i="48"/>
  <c r="F329" i="48"/>
  <c r="G361" i="48"/>
  <c r="A361" i="48"/>
  <c r="B361" i="48"/>
  <c r="C361" i="48"/>
  <c r="D361" i="48"/>
  <c r="H361" i="48"/>
  <c r="E361" i="48"/>
  <c r="F361" i="48"/>
  <c r="A322" i="48"/>
  <c r="B322" i="48"/>
  <c r="C322" i="48"/>
  <c r="D322" i="48"/>
  <c r="E322" i="48"/>
  <c r="F322" i="48"/>
  <c r="G322" i="48"/>
  <c r="H322" i="48"/>
  <c r="A309" i="48"/>
  <c r="B309" i="48"/>
  <c r="C309" i="48"/>
  <c r="D309" i="48"/>
  <c r="G309" i="48"/>
  <c r="E309" i="48"/>
  <c r="H309" i="48"/>
  <c r="F309" i="48"/>
  <c r="G323" i="48"/>
  <c r="H323" i="48"/>
  <c r="A323" i="48"/>
  <c r="B323" i="48"/>
  <c r="C323" i="48"/>
  <c r="D323" i="48"/>
  <c r="E323" i="48"/>
  <c r="F323" i="48"/>
  <c r="G339" i="48"/>
  <c r="A339" i="48"/>
  <c r="B339" i="48"/>
  <c r="C339" i="48"/>
  <c r="D339" i="48"/>
  <c r="E339" i="48"/>
  <c r="F339" i="48"/>
  <c r="H339" i="48"/>
  <c r="A324" i="48"/>
  <c r="B324" i="48"/>
  <c r="C324" i="48"/>
  <c r="D324" i="48"/>
  <c r="E324" i="48"/>
  <c r="F324" i="48"/>
  <c r="G324" i="48"/>
  <c r="H324" i="48"/>
  <c r="A304" i="48"/>
  <c r="B304" i="48"/>
  <c r="C304" i="48"/>
  <c r="D304" i="48"/>
  <c r="E304" i="48"/>
  <c r="F304" i="48"/>
  <c r="G304" i="48"/>
  <c r="H304" i="48"/>
  <c r="H335" i="48"/>
  <c r="A335" i="48"/>
  <c r="B335" i="48"/>
  <c r="G335" i="48"/>
  <c r="C335" i="48"/>
  <c r="D335" i="48"/>
  <c r="E335" i="48"/>
  <c r="F335" i="48"/>
  <c r="A332" i="48"/>
  <c r="B332" i="48"/>
  <c r="C332" i="48"/>
  <c r="D332" i="48"/>
  <c r="E332" i="48"/>
  <c r="F332" i="48"/>
  <c r="G332" i="48"/>
  <c r="H332" i="48"/>
  <c r="A356" i="48"/>
  <c r="B356" i="48"/>
  <c r="C356" i="48"/>
  <c r="D356" i="48"/>
  <c r="E356" i="48"/>
  <c r="F356" i="48"/>
  <c r="G356" i="48"/>
  <c r="H356" i="48"/>
  <c r="A354" i="48"/>
  <c r="B354" i="48"/>
  <c r="C354" i="48"/>
  <c r="D354" i="48"/>
  <c r="E354" i="48"/>
  <c r="F354" i="48"/>
  <c r="G354" i="48"/>
  <c r="H354" i="48"/>
  <c r="A350" i="48"/>
  <c r="B350" i="48"/>
  <c r="C350" i="48"/>
  <c r="D350" i="48"/>
  <c r="E350" i="48"/>
  <c r="F350" i="48"/>
  <c r="G350" i="48"/>
  <c r="H350" i="48"/>
  <c r="G333" i="48"/>
  <c r="A333" i="48"/>
  <c r="B333" i="48"/>
  <c r="H333" i="48"/>
  <c r="C333" i="48"/>
  <c r="D333" i="48"/>
  <c r="E333" i="48"/>
  <c r="F333" i="48"/>
  <c r="A336" i="48"/>
  <c r="B336" i="48"/>
  <c r="C336" i="48"/>
  <c r="D336" i="48"/>
  <c r="E336" i="48"/>
  <c r="F336" i="48"/>
  <c r="G336" i="48"/>
  <c r="H336" i="48"/>
  <c r="G337" i="48"/>
  <c r="A337" i="48"/>
  <c r="B337" i="48"/>
  <c r="C337" i="48"/>
  <c r="D337" i="48"/>
  <c r="H337" i="48"/>
  <c r="E337" i="48"/>
  <c r="F337" i="48"/>
  <c r="A308" i="48"/>
  <c r="B308" i="48"/>
  <c r="C308" i="48"/>
  <c r="D308" i="48"/>
  <c r="E308" i="48"/>
  <c r="F308" i="48"/>
  <c r="G308" i="48"/>
  <c r="H308" i="48"/>
  <c r="H331" i="48"/>
  <c r="A331" i="48"/>
  <c r="B331" i="48"/>
  <c r="C331" i="48"/>
  <c r="D331" i="48"/>
  <c r="G331" i="48"/>
  <c r="E331" i="48"/>
  <c r="F331" i="48"/>
  <c r="G347" i="48"/>
  <c r="H347" i="48"/>
  <c r="A347" i="48"/>
  <c r="B347" i="48"/>
  <c r="C347" i="48"/>
  <c r="D347" i="48"/>
  <c r="E347" i="48"/>
  <c r="F347" i="48"/>
  <c r="H307" i="48"/>
  <c r="A307" i="48"/>
  <c r="B307" i="48"/>
  <c r="C307" i="48"/>
  <c r="G307" i="48"/>
  <c r="D307" i="48"/>
  <c r="E307" i="48"/>
  <c r="F307" i="48"/>
  <c r="A326" i="48"/>
  <c r="B326" i="48"/>
  <c r="C326" i="48"/>
  <c r="D326" i="48"/>
  <c r="E326" i="48"/>
  <c r="F326" i="48"/>
  <c r="G326" i="48"/>
  <c r="H326" i="48"/>
  <c r="A306" i="48"/>
  <c r="B306" i="48"/>
  <c r="C306" i="48"/>
  <c r="D306" i="48"/>
  <c r="E306" i="48"/>
  <c r="F306" i="48"/>
  <c r="G306" i="48"/>
  <c r="H306" i="48"/>
  <c r="H343" i="48"/>
  <c r="A343" i="48"/>
  <c r="B343" i="48"/>
  <c r="C343" i="48"/>
  <c r="G343" i="48"/>
  <c r="D343" i="48"/>
  <c r="E343" i="48"/>
  <c r="F343" i="48"/>
  <c r="A310" i="48"/>
  <c r="B310" i="48"/>
  <c r="C310" i="48"/>
  <c r="D310" i="48"/>
  <c r="E310" i="48"/>
  <c r="F310" i="48"/>
  <c r="G310" i="48"/>
  <c r="H310" i="48"/>
  <c r="A341" i="48"/>
  <c r="H341" i="48"/>
  <c r="B341" i="48"/>
  <c r="C341" i="48"/>
  <c r="D341" i="48"/>
  <c r="E341" i="48"/>
  <c r="G341" i="48"/>
  <c r="F341" i="48"/>
  <c r="A320" i="48"/>
  <c r="B320" i="48"/>
  <c r="C320" i="48"/>
  <c r="D320" i="48"/>
  <c r="E320" i="48"/>
  <c r="F320" i="48"/>
  <c r="G320" i="48"/>
  <c r="H320" i="48"/>
  <c r="A312" i="48"/>
  <c r="B312" i="48"/>
  <c r="C312" i="48"/>
  <c r="D312" i="48"/>
  <c r="E312" i="48"/>
  <c r="F312" i="48"/>
  <c r="G312" i="48"/>
  <c r="H312" i="48"/>
  <c r="H305" i="48"/>
  <c r="A305" i="48"/>
  <c r="B305" i="48"/>
  <c r="G305" i="48"/>
  <c r="C305" i="48"/>
  <c r="D305" i="48"/>
  <c r="E305" i="48"/>
  <c r="F305" i="48"/>
  <c r="A328" i="48"/>
  <c r="B328" i="48"/>
  <c r="C328" i="48"/>
  <c r="D328" i="48"/>
  <c r="E328" i="48"/>
  <c r="F328" i="48"/>
  <c r="G328" i="48"/>
  <c r="H328" i="48"/>
  <c r="G311" i="48"/>
  <c r="H311" i="48"/>
  <c r="A311" i="48"/>
  <c r="B311" i="48"/>
  <c r="C311" i="48"/>
  <c r="D311" i="48"/>
  <c r="E311" i="48"/>
  <c r="F311" i="48"/>
  <c r="A344" i="48"/>
  <c r="B344" i="48"/>
  <c r="C344" i="48"/>
  <c r="D344" i="48"/>
  <c r="E344" i="48"/>
  <c r="F344" i="48"/>
  <c r="G344" i="48"/>
  <c r="H344" i="48"/>
  <c r="G313" i="48"/>
  <c r="H313" i="48"/>
  <c r="A313" i="48"/>
  <c r="B313" i="48"/>
  <c r="C313" i="48"/>
  <c r="D313" i="48"/>
  <c r="E313" i="48"/>
  <c r="F313" i="48"/>
  <c r="A316" i="48"/>
  <c r="B316" i="48"/>
  <c r="C316" i="48"/>
  <c r="D316" i="48"/>
  <c r="E316" i="48"/>
  <c r="F316" i="48"/>
  <c r="G316" i="48"/>
  <c r="H316" i="48"/>
  <c r="H355" i="48"/>
  <c r="G355" i="48"/>
  <c r="A355" i="48"/>
  <c r="B355" i="48"/>
  <c r="C355" i="48"/>
  <c r="D355" i="48"/>
  <c r="E355" i="48"/>
  <c r="F355" i="48"/>
  <c r="A342" i="48"/>
  <c r="B342" i="48"/>
  <c r="C342" i="48"/>
  <c r="D342" i="48"/>
  <c r="E342" i="48"/>
  <c r="F342" i="48"/>
  <c r="G342" i="48"/>
  <c r="H342" i="48"/>
  <c r="H353" i="48"/>
  <c r="A353" i="48"/>
  <c r="B353" i="48"/>
  <c r="G353" i="48"/>
  <c r="C353" i="48"/>
  <c r="D353" i="48"/>
  <c r="E353" i="48"/>
  <c r="F353" i="48"/>
  <c r="A346" i="48"/>
  <c r="B346" i="48"/>
  <c r="C346" i="48"/>
  <c r="D346" i="48"/>
  <c r="E346" i="48"/>
  <c r="F346" i="48"/>
  <c r="G346" i="48"/>
  <c r="H346" i="48"/>
  <c r="A318" i="48"/>
  <c r="B318" i="48"/>
  <c r="C318" i="48"/>
  <c r="D318" i="48"/>
  <c r="E318" i="48"/>
  <c r="F318" i="48"/>
  <c r="G318" i="48"/>
  <c r="H318" i="48"/>
  <c r="A352" i="48"/>
  <c r="B352" i="48"/>
  <c r="C352" i="48"/>
  <c r="D352" i="48"/>
  <c r="E352" i="48"/>
  <c r="F352" i="48"/>
  <c r="G352" i="48"/>
  <c r="H352" i="48"/>
  <c r="A340" i="48"/>
  <c r="B340" i="48"/>
  <c r="C340" i="48"/>
  <c r="D340" i="48"/>
  <c r="E340" i="48"/>
  <c r="F340" i="48"/>
  <c r="G340" i="48"/>
  <c r="H340" i="48"/>
  <c r="G325" i="48"/>
  <c r="H325" i="48"/>
  <c r="A325" i="48"/>
  <c r="B325" i="48"/>
  <c r="C325" i="48"/>
  <c r="D325" i="48"/>
  <c r="E325" i="48"/>
  <c r="F325" i="48"/>
  <c r="A348" i="48"/>
  <c r="B348" i="48"/>
  <c r="C348" i="48"/>
  <c r="D348" i="48"/>
  <c r="E348" i="48"/>
  <c r="F348" i="48"/>
  <c r="G348" i="48"/>
  <c r="H348" i="48"/>
  <c r="H359" i="48"/>
  <c r="A359" i="48"/>
  <c r="B359" i="48"/>
  <c r="C359" i="48"/>
  <c r="D359" i="48"/>
  <c r="E359" i="48"/>
  <c r="G359" i="48"/>
  <c r="F359" i="48"/>
  <c r="A358" i="48"/>
  <c r="B358" i="48"/>
  <c r="C358" i="48"/>
  <c r="D358" i="48"/>
  <c r="E358" i="48"/>
  <c r="F358" i="48"/>
  <c r="G358" i="48"/>
  <c r="H358" i="48"/>
  <c r="G321" i="48"/>
  <c r="A321" i="48"/>
  <c r="B321" i="48"/>
  <c r="C321" i="48"/>
  <c r="D321" i="48"/>
  <c r="E321" i="48"/>
  <c r="F321" i="48"/>
  <c r="H321" i="48"/>
  <c r="A330" i="48"/>
  <c r="B330" i="48"/>
  <c r="C330" i="48"/>
  <c r="D330" i="48"/>
  <c r="E330" i="48"/>
  <c r="F330" i="48"/>
  <c r="G330" i="48"/>
  <c r="H330" i="48"/>
  <c r="A303" i="48"/>
  <c r="B303" i="48"/>
  <c r="H303" i="48"/>
  <c r="C303" i="48"/>
  <c r="D303" i="48"/>
  <c r="E303" i="48"/>
  <c r="G303" i="48"/>
  <c r="F303" i="48"/>
  <c r="H351" i="48"/>
  <c r="A351" i="48"/>
  <c r="B351" i="48"/>
  <c r="C351" i="48"/>
  <c r="D351" i="48"/>
  <c r="G351" i="48"/>
  <c r="E351" i="48"/>
  <c r="F351" i="48"/>
  <c r="G317" i="48"/>
  <c r="A317" i="48"/>
  <c r="B317" i="48"/>
  <c r="C317" i="48"/>
  <c r="D317" i="48"/>
  <c r="H317" i="48"/>
  <c r="E317" i="48"/>
  <c r="F317" i="48"/>
  <c r="G315" i="48"/>
  <c r="A315" i="48"/>
  <c r="B315" i="48"/>
  <c r="C315" i="48"/>
  <c r="H315" i="48"/>
  <c r="D315" i="48"/>
  <c r="E315" i="48"/>
  <c r="F315" i="48"/>
  <c r="G345" i="48"/>
  <c r="A345" i="48"/>
  <c r="B345" i="48"/>
  <c r="C345" i="48"/>
  <c r="H345" i="48"/>
  <c r="D345" i="48"/>
  <c r="E345" i="48"/>
  <c r="F345" i="48"/>
  <c r="G327" i="48"/>
  <c r="H327" i="48"/>
  <c r="A327" i="48"/>
  <c r="B327" i="48"/>
  <c r="C327" i="48"/>
  <c r="D327" i="48"/>
  <c r="E327" i="48"/>
  <c r="F327" i="48"/>
  <c r="A274" i="48"/>
  <c r="B274" i="48"/>
  <c r="C274" i="48"/>
  <c r="D274" i="48"/>
  <c r="E274" i="48"/>
  <c r="F274" i="48"/>
  <c r="G274" i="48"/>
  <c r="H274" i="48"/>
  <c r="A295" i="48"/>
  <c r="B295" i="48"/>
  <c r="C295" i="48"/>
  <c r="D295" i="48"/>
  <c r="E295" i="48"/>
  <c r="F295" i="48"/>
  <c r="G295" i="48"/>
  <c r="H295" i="48"/>
  <c r="A291" i="48"/>
  <c r="B291" i="48"/>
  <c r="C291" i="48"/>
  <c r="D291" i="48"/>
  <c r="E291" i="48"/>
  <c r="F291" i="48"/>
  <c r="H291" i="48"/>
  <c r="G291" i="48"/>
  <c r="A283" i="48"/>
  <c r="B283" i="48"/>
  <c r="C283" i="48"/>
  <c r="D283" i="48"/>
  <c r="E283" i="48"/>
  <c r="F283" i="48"/>
  <c r="H283" i="48"/>
  <c r="G283" i="48"/>
  <c r="A244" i="48"/>
  <c r="B244" i="48"/>
  <c r="C244" i="48"/>
  <c r="D244" i="48"/>
  <c r="E244" i="48"/>
  <c r="F244" i="48"/>
  <c r="G244" i="48"/>
  <c r="H244" i="48"/>
  <c r="A290" i="48"/>
  <c r="B290" i="48"/>
  <c r="C290" i="48"/>
  <c r="D290" i="48"/>
  <c r="E290" i="48"/>
  <c r="F290" i="48"/>
  <c r="G290" i="48"/>
  <c r="H290" i="48"/>
  <c r="A296" i="48"/>
  <c r="B296" i="48"/>
  <c r="C296" i="48"/>
  <c r="D296" i="48"/>
  <c r="E296" i="48"/>
  <c r="F296" i="48"/>
  <c r="G296" i="48"/>
  <c r="H296" i="48"/>
  <c r="A270" i="48"/>
  <c r="B270" i="48"/>
  <c r="C270" i="48"/>
  <c r="D270" i="48"/>
  <c r="E270" i="48"/>
  <c r="F270" i="48"/>
  <c r="G270" i="48"/>
  <c r="H270" i="48"/>
  <c r="A282" i="48"/>
  <c r="B282" i="48"/>
  <c r="C282" i="48"/>
  <c r="D282" i="48"/>
  <c r="E282" i="48"/>
  <c r="F282" i="48"/>
  <c r="G282" i="48"/>
  <c r="H282" i="48"/>
  <c r="A261" i="48"/>
  <c r="B261" i="48"/>
  <c r="C261" i="48"/>
  <c r="D261" i="48"/>
  <c r="H261" i="48"/>
  <c r="E261" i="48"/>
  <c r="F261" i="48"/>
  <c r="G261" i="48"/>
  <c r="H267" i="48"/>
  <c r="A267" i="48"/>
  <c r="B267" i="48"/>
  <c r="C267" i="48"/>
  <c r="D267" i="48"/>
  <c r="E267" i="48"/>
  <c r="F267" i="48"/>
  <c r="G267" i="48"/>
  <c r="H251" i="48"/>
  <c r="A251" i="48"/>
  <c r="B251" i="48"/>
  <c r="C251" i="48"/>
  <c r="D251" i="48"/>
  <c r="E251" i="48"/>
  <c r="F251" i="48"/>
  <c r="G251" i="48"/>
  <c r="A257" i="48"/>
  <c r="B257" i="48"/>
  <c r="C257" i="48"/>
  <c r="H257" i="48"/>
  <c r="D257" i="48"/>
  <c r="E257" i="48"/>
  <c r="F257" i="48"/>
  <c r="G257" i="48"/>
  <c r="A249" i="48"/>
  <c r="H249" i="48"/>
  <c r="B249" i="48"/>
  <c r="C249" i="48"/>
  <c r="D249" i="48"/>
  <c r="E249" i="48"/>
  <c r="F249" i="48"/>
  <c r="G249" i="48"/>
  <c r="A294" i="48"/>
  <c r="B294" i="48"/>
  <c r="C294" i="48"/>
  <c r="D294" i="48"/>
  <c r="E294" i="48"/>
  <c r="F294" i="48"/>
  <c r="G294" i="48"/>
  <c r="H294" i="48"/>
  <c r="A256" i="48"/>
  <c r="B256" i="48"/>
  <c r="C256" i="48"/>
  <c r="D256" i="48"/>
  <c r="E256" i="48"/>
  <c r="F256" i="48"/>
  <c r="G256" i="48"/>
  <c r="H256" i="48"/>
  <c r="A248" i="48"/>
  <c r="B248" i="48"/>
  <c r="C248" i="48"/>
  <c r="D248" i="48"/>
  <c r="E248" i="48"/>
  <c r="F248" i="48"/>
  <c r="G248" i="48"/>
  <c r="H248" i="48"/>
  <c r="A276" i="48"/>
  <c r="B276" i="48"/>
  <c r="C276" i="48"/>
  <c r="D276" i="48"/>
  <c r="E276" i="48"/>
  <c r="F276" i="48"/>
  <c r="G276" i="48"/>
  <c r="H276" i="48"/>
  <c r="H255" i="48"/>
  <c r="A255" i="48"/>
  <c r="B255" i="48"/>
  <c r="C255" i="48"/>
  <c r="D255" i="48"/>
  <c r="E255" i="48"/>
  <c r="F255" i="48"/>
  <c r="G255" i="48"/>
  <c r="A298" i="48"/>
  <c r="B298" i="48"/>
  <c r="C298" i="48"/>
  <c r="D298" i="48"/>
  <c r="E298" i="48"/>
  <c r="F298" i="48"/>
  <c r="G298" i="48"/>
  <c r="H298" i="48"/>
  <c r="A281" i="48"/>
  <c r="B281" i="48"/>
  <c r="C281" i="48"/>
  <c r="D281" i="48"/>
  <c r="E281" i="48"/>
  <c r="F281" i="48"/>
  <c r="G281" i="48"/>
  <c r="H281" i="48"/>
  <c r="H247" i="48"/>
  <c r="A247" i="48"/>
  <c r="B247" i="48"/>
  <c r="C247" i="48"/>
  <c r="D247" i="48"/>
  <c r="E247" i="48"/>
  <c r="F247" i="48"/>
  <c r="G247" i="48"/>
  <c r="H269" i="48"/>
  <c r="A269" i="48"/>
  <c r="B269" i="48"/>
  <c r="C269" i="48"/>
  <c r="D269" i="48"/>
  <c r="E269" i="48"/>
  <c r="F269" i="48"/>
  <c r="G269" i="48"/>
  <c r="A243" i="48"/>
  <c r="B243" i="48"/>
  <c r="C243" i="48"/>
  <c r="D243" i="48"/>
  <c r="E243" i="48"/>
  <c r="F243" i="48"/>
  <c r="H243" i="48"/>
  <c r="G243" i="48"/>
  <c r="A275" i="48"/>
  <c r="B275" i="48"/>
  <c r="C275" i="48"/>
  <c r="D275" i="48"/>
  <c r="E275" i="48"/>
  <c r="F275" i="48"/>
  <c r="H275" i="48"/>
  <c r="G275" i="48"/>
  <c r="A254" i="48"/>
  <c r="B254" i="48"/>
  <c r="C254" i="48"/>
  <c r="D254" i="48"/>
  <c r="E254" i="48"/>
  <c r="F254" i="48"/>
  <c r="G254" i="48"/>
  <c r="H254" i="48"/>
  <c r="A280" i="48"/>
  <c r="B280" i="48"/>
  <c r="C280" i="48"/>
  <c r="D280" i="48"/>
  <c r="E280" i="48"/>
  <c r="F280" i="48"/>
  <c r="G280" i="48"/>
  <c r="H280" i="48"/>
  <c r="A246" i="48"/>
  <c r="B246" i="48"/>
  <c r="C246" i="48"/>
  <c r="D246" i="48"/>
  <c r="E246" i="48"/>
  <c r="F246" i="48"/>
  <c r="G246" i="48"/>
  <c r="H246" i="48"/>
  <c r="A262" i="48"/>
  <c r="B262" i="48"/>
  <c r="C262" i="48"/>
  <c r="D262" i="48"/>
  <c r="E262" i="48"/>
  <c r="F262" i="48"/>
  <c r="G262" i="48"/>
  <c r="H262" i="48"/>
  <c r="A245" i="48"/>
  <c r="B245" i="48"/>
  <c r="C245" i="48"/>
  <c r="D245" i="48"/>
  <c r="E245" i="48"/>
  <c r="F245" i="48"/>
  <c r="G245" i="48"/>
  <c r="H245" i="48"/>
  <c r="A287" i="48"/>
  <c r="B287" i="48"/>
  <c r="C287" i="48"/>
  <c r="D287" i="48"/>
  <c r="E287" i="48"/>
  <c r="F287" i="48"/>
  <c r="H287" i="48"/>
  <c r="G287" i="48"/>
  <c r="A266" i="48"/>
  <c r="B266" i="48"/>
  <c r="C266" i="48"/>
  <c r="D266" i="48"/>
  <c r="E266" i="48"/>
  <c r="F266" i="48"/>
  <c r="G266" i="48"/>
  <c r="H266" i="48"/>
  <c r="A279" i="48"/>
  <c r="B279" i="48"/>
  <c r="C279" i="48"/>
  <c r="D279" i="48"/>
  <c r="E279" i="48"/>
  <c r="F279" i="48"/>
  <c r="H279" i="48"/>
  <c r="G279" i="48"/>
  <c r="H293" i="48"/>
  <c r="A293" i="48"/>
  <c r="B293" i="48"/>
  <c r="C293" i="48"/>
  <c r="D293" i="48"/>
  <c r="E293" i="48"/>
  <c r="F293" i="48"/>
  <c r="G293" i="48"/>
  <c r="A277" i="48"/>
  <c r="B277" i="48"/>
  <c r="C277" i="48"/>
  <c r="D277" i="48"/>
  <c r="E277" i="48"/>
  <c r="F277" i="48"/>
  <c r="G277" i="48"/>
  <c r="H277" i="48"/>
  <c r="A268" i="48"/>
  <c r="B268" i="48"/>
  <c r="C268" i="48"/>
  <c r="D268" i="48"/>
  <c r="E268" i="48"/>
  <c r="F268" i="48"/>
  <c r="G268" i="48"/>
  <c r="H268" i="48"/>
  <c r="A258" i="48"/>
  <c r="B258" i="48"/>
  <c r="C258" i="48"/>
  <c r="D258" i="48"/>
  <c r="E258" i="48"/>
  <c r="F258" i="48"/>
  <c r="G258" i="48"/>
  <c r="H258" i="48"/>
  <c r="A286" i="48"/>
  <c r="B286" i="48"/>
  <c r="C286" i="48"/>
  <c r="D286" i="48"/>
  <c r="E286" i="48"/>
  <c r="F286" i="48"/>
  <c r="G286" i="48"/>
  <c r="H286" i="48"/>
  <c r="H297" i="48"/>
  <c r="A297" i="48"/>
  <c r="B297" i="48"/>
  <c r="C297" i="48"/>
  <c r="D297" i="48"/>
  <c r="E297" i="48"/>
  <c r="F297" i="48"/>
  <c r="G297" i="48"/>
  <c r="A300" i="48"/>
  <c r="B300" i="48"/>
  <c r="C300" i="48"/>
  <c r="D300" i="48"/>
  <c r="E300" i="48"/>
  <c r="F300" i="48"/>
  <c r="G300" i="48"/>
  <c r="H300" i="48"/>
  <c r="A273" i="48"/>
  <c r="B273" i="48"/>
  <c r="C273" i="48"/>
  <c r="D273" i="48"/>
  <c r="E273" i="48"/>
  <c r="F273" i="48"/>
  <c r="G273" i="48"/>
  <c r="H273" i="48"/>
  <c r="A285" i="48"/>
  <c r="B285" i="48"/>
  <c r="C285" i="48"/>
  <c r="D285" i="48"/>
  <c r="E285" i="48"/>
  <c r="F285" i="48"/>
  <c r="G285" i="48"/>
  <c r="H285" i="48"/>
  <c r="H265" i="48"/>
  <c r="A265" i="48"/>
  <c r="B265" i="48"/>
  <c r="C265" i="48"/>
  <c r="D265" i="48"/>
  <c r="E265" i="48"/>
  <c r="F265" i="48"/>
  <c r="G265" i="48"/>
  <c r="A292" i="48"/>
  <c r="B292" i="48"/>
  <c r="C292" i="48"/>
  <c r="D292" i="48"/>
  <c r="E292" i="48"/>
  <c r="F292" i="48"/>
  <c r="G292" i="48"/>
  <c r="H292" i="48"/>
  <c r="A272" i="48"/>
  <c r="B272" i="48"/>
  <c r="C272" i="48"/>
  <c r="D272" i="48"/>
  <c r="E272" i="48"/>
  <c r="F272" i="48"/>
  <c r="G272" i="48"/>
  <c r="H272" i="48"/>
  <c r="A288" i="48"/>
  <c r="B288" i="48"/>
  <c r="C288" i="48"/>
  <c r="D288" i="48"/>
  <c r="E288" i="48"/>
  <c r="F288" i="48"/>
  <c r="G288" i="48"/>
  <c r="H288" i="48"/>
  <c r="A284" i="48"/>
  <c r="B284" i="48"/>
  <c r="C284" i="48"/>
  <c r="D284" i="48"/>
  <c r="E284" i="48"/>
  <c r="F284" i="48"/>
  <c r="G284" i="48"/>
  <c r="H284" i="48"/>
  <c r="A250" i="48"/>
  <c r="B250" i="48"/>
  <c r="C250" i="48"/>
  <c r="D250" i="48"/>
  <c r="E250" i="48"/>
  <c r="F250" i="48"/>
  <c r="G250" i="48"/>
  <c r="H250" i="48"/>
  <c r="A264" i="48"/>
  <c r="B264" i="48"/>
  <c r="C264" i="48"/>
  <c r="D264" i="48"/>
  <c r="E264" i="48"/>
  <c r="F264" i="48"/>
  <c r="G264" i="48"/>
  <c r="H264" i="48"/>
  <c r="A289" i="48"/>
  <c r="B289" i="48"/>
  <c r="C289" i="48"/>
  <c r="D289" i="48"/>
  <c r="E289" i="48"/>
  <c r="F289" i="48"/>
  <c r="G289" i="48"/>
  <c r="H289" i="48"/>
  <c r="A260" i="48"/>
  <c r="B260" i="48"/>
  <c r="C260" i="48"/>
  <c r="D260" i="48"/>
  <c r="E260" i="48"/>
  <c r="F260" i="48"/>
  <c r="G260" i="48"/>
  <c r="H260" i="48"/>
  <c r="H271" i="48"/>
  <c r="A271" i="48"/>
  <c r="B271" i="48"/>
  <c r="C271" i="48"/>
  <c r="D271" i="48"/>
  <c r="E271" i="48"/>
  <c r="F271" i="48"/>
  <c r="G271" i="48"/>
  <c r="H253" i="48"/>
  <c r="A253" i="48"/>
  <c r="B253" i="48"/>
  <c r="C253" i="48"/>
  <c r="D253" i="48"/>
  <c r="E253" i="48"/>
  <c r="F253" i="48"/>
  <c r="G253" i="48"/>
  <c r="A259" i="48"/>
  <c r="B259" i="48"/>
  <c r="H259" i="48"/>
  <c r="C259" i="48"/>
  <c r="D259" i="48"/>
  <c r="E259" i="48"/>
  <c r="F259" i="48"/>
  <c r="G259" i="48"/>
  <c r="A299" i="48"/>
  <c r="B299" i="48"/>
  <c r="C299" i="48"/>
  <c r="D299" i="48"/>
  <c r="E299" i="48"/>
  <c r="F299" i="48"/>
  <c r="H299" i="48"/>
  <c r="G299" i="48"/>
  <c r="A252" i="48"/>
  <c r="B252" i="48"/>
  <c r="C252" i="48"/>
  <c r="D252" i="48"/>
  <c r="E252" i="48"/>
  <c r="F252" i="48"/>
  <c r="G252" i="48"/>
  <c r="H252" i="48"/>
  <c r="A301" i="48"/>
  <c r="B301" i="48"/>
  <c r="C301" i="48"/>
  <c r="D301" i="48"/>
  <c r="E301" i="48"/>
  <c r="F301" i="48"/>
  <c r="G301" i="48"/>
  <c r="H301" i="48"/>
  <c r="A263" i="48"/>
  <c r="B263" i="48"/>
  <c r="C263" i="48"/>
  <c r="D263" i="48"/>
  <c r="E263" i="48"/>
  <c r="H263" i="48"/>
  <c r="F263" i="48"/>
  <c r="G263" i="48"/>
  <c r="A278" i="48"/>
  <c r="B278" i="48"/>
  <c r="C278" i="48"/>
  <c r="D278" i="48"/>
  <c r="E278" i="48"/>
  <c r="F278" i="48"/>
  <c r="G278" i="48"/>
  <c r="H278" i="48"/>
  <c r="A238" i="48"/>
  <c r="B238" i="48"/>
  <c r="C238" i="48"/>
  <c r="D238" i="48"/>
  <c r="E238" i="48"/>
  <c r="F238" i="48"/>
  <c r="G238" i="48"/>
  <c r="H238" i="48"/>
  <c r="A194" i="48"/>
  <c r="B194" i="48"/>
  <c r="C194" i="48"/>
  <c r="D194" i="48"/>
  <c r="E194" i="48"/>
  <c r="F194" i="48"/>
  <c r="G194" i="48"/>
  <c r="H194" i="48"/>
  <c r="A232" i="48"/>
  <c r="B232" i="48"/>
  <c r="C232" i="48"/>
  <c r="D232" i="48"/>
  <c r="E232" i="48"/>
  <c r="F232" i="48"/>
  <c r="G232" i="48"/>
  <c r="H232" i="48"/>
  <c r="A216" i="48"/>
  <c r="B216" i="48"/>
  <c r="C216" i="48"/>
  <c r="D216" i="48"/>
  <c r="E216" i="48"/>
  <c r="F216" i="48"/>
  <c r="G216" i="48"/>
  <c r="H216" i="48"/>
  <c r="G223" i="48"/>
  <c r="A223" i="48"/>
  <c r="B223" i="48"/>
  <c r="H223" i="48"/>
  <c r="C223" i="48"/>
  <c r="D223" i="48"/>
  <c r="E223" i="48"/>
  <c r="F223" i="48"/>
  <c r="A204" i="48"/>
  <c r="B204" i="48"/>
  <c r="C204" i="48"/>
  <c r="D204" i="48"/>
  <c r="E204" i="48"/>
  <c r="F204" i="48"/>
  <c r="G204" i="48"/>
  <c r="H204" i="48"/>
  <c r="A188" i="48"/>
  <c r="B188" i="48"/>
  <c r="C188" i="48"/>
  <c r="D188" i="48"/>
  <c r="E188" i="48"/>
  <c r="F188" i="48"/>
  <c r="G188" i="48"/>
  <c r="H188" i="48"/>
  <c r="G205" i="48"/>
  <c r="H205" i="48"/>
  <c r="A205" i="48"/>
  <c r="B205" i="48"/>
  <c r="C205" i="48"/>
  <c r="D205" i="48"/>
  <c r="E205" i="48"/>
  <c r="F205" i="48"/>
  <c r="G207" i="48"/>
  <c r="A207" i="48"/>
  <c r="B207" i="48"/>
  <c r="C207" i="48"/>
  <c r="H207" i="48"/>
  <c r="D207" i="48"/>
  <c r="E207" i="48"/>
  <c r="F207" i="48"/>
  <c r="H193" i="48"/>
  <c r="A193" i="48"/>
  <c r="B193" i="48"/>
  <c r="C193" i="48"/>
  <c r="G193" i="48"/>
  <c r="D193" i="48"/>
  <c r="E193" i="48"/>
  <c r="F193" i="48"/>
  <c r="H211" i="48"/>
  <c r="A211" i="48"/>
  <c r="B211" i="48"/>
  <c r="C211" i="48"/>
  <c r="D211" i="48"/>
  <c r="E211" i="48"/>
  <c r="F211" i="48"/>
  <c r="G211" i="48"/>
  <c r="A222" i="48"/>
  <c r="B222" i="48"/>
  <c r="C222" i="48"/>
  <c r="D222" i="48"/>
  <c r="E222" i="48"/>
  <c r="F222" i="48"/>
  <c r="G222" i="48"/>
  <c r="H222" i="48"/>
  <c r="H241" i="48"/>
  <c r="G241" i="48"/>
  <c r="A241" i="48"/>
  <c r="B241" i="48"/>
  <c r="C241" i="48"/>
  <c r="D241" i="48"/>
  <c r="E241" i="48"/>
  <c r="F241" i="48"/>
  <c r="A192" i="48"/>
  <c r="B192" i="48"/>
  <c r="C192" i="48"/>
  <c r="D192" i="48"/>
  <c r="E192" i="48"/>
  <c r="F192" i="48"/>
  <c r="G192" i="48"/>
  <c r="H192" i="48"/>
  <c r="A226" i="48"/>
  <c r="B226" i="48"/>
  <c r="C226" i="48"/>
  <c r="D226" i="48"/>
  <c r="E226" i="48"/>
  <c r="F226" i="48"/>
  <c r="G226" i="48"/>
  <c r="H226" i="48"/>
  <c r="A186" i="48"/>
  <c r="B186" i="48"/>
  <c r="C186" i="48"/>
  <c r="D186" i="48"/>
  <c r="E186" i="48"/>
  <c r="F186" i="48"/>
  <c r="G186" i="48"/>
  <c r="H186" i="48"/>
  <c r="A230" i="48"/>
  <c r="B230" i="48"/>
  <c r="C230" i="48"/>
  <c r="D230" i="48"/>
  <c r="E230" i="48"/>
  <c r="F230" i="48"/>
  <c r="G230" i="48"/>
  <c r="H230" i="48"/>
  <c r="A236" i="48"/>
  <c r="B236" i="48"/>
  <c r="C236" i="48"/>
  <c r="D236" i="48"/>
  <c r="E236" i="48"/>
  <c r="F236" i="48"/>
  <c r="G236" i="48"/>
  <c r="H236" i="48"/>
  <c r="A208" i="48"/>
  <c r="B208" i="48"/>
  <c r="C208" i="48"/>
  <c r="D208" i="48"/>
  <c r="E208" i="48"/>
  <c r="F208" i="48"/>
  <c r="G208" i="48"/>
  <c r="H208" i="48"/>
  <c r="G227" i="48"/>
  <c r="H227" i="48"/>
  <c r="A227" i="48"/>
  <c r="B227" i="48"/>
  <c r="C227" i="48"/>
  <c r="D227" i="48"/>
  <c r="E227" i="48"/>
  <c r="F227" i="48"/>
  <c r="G231" i="48"/>
  <c r="A231" i="48"/>
  <c r="B231" i="48"/>
  <c r="C231" i="48"/>
  <c r="D231" i="48"/>
  <c r="E231" i="48"/>
  <c r="H231" i="48"/>
  <c r="F231" i="48"/>
  <c r="G235" i="48"/>
  <c r="H235" i="48"/>
  <c r="A235" i="48"/>
  <c r="B235" i="48"/>
  <c r="C235" i="48"/>
  <c r="D235" i="48"/>
  <c r="E235" i="48"/>
  <c r="F235" i="48"/>
  <c r="G237" i="48"/>
  <c r="A237" i="48"/>
  <c r="B237" i="48"/>
  <c r="C237" i="48"/>
  <c r="D237" i="48"/>
  <c r="E237" i="48"/>
  <c r="F237" i="48"/>
  <c r="H237" i="48"/>
  <c r="H225" i="48"/>
  <c r="A225" i="48"/>
  <c r="B225" i="48"/>
  <c r="G225" i="48"/>
  <c r="C225" i="48"/>
  <c r="D225" i="48"/>
  <c r="E225" i="48"/>
  <c r="F225" i="48"/>
  <c r="H197" i="48"/>
  <c r="A197" i="48"/>
  <c r="B197" i="48"/>
  <c r="G197" i="48"/>
  <c r="C197" i="48"/>
  <c r="D197" i="48"/>
  <c r="E197" i="48"/>
  <c r="F197" i="48"/>
  <c r="H199" i="48"/>
  <c r="A199" i="48"/>
  <c r="B199" i="48"/>
  <c r="C199" i="48"/>
  <c r="D199" i="48"/>
  <c r="E199" i="48"/>
  <c r="G199" i="48"/>
  <c r="F199" i="48"/>
  <c r="A234" i="48"/>
  <c r="B234" i="48"/>
  <c r="C234" i="48"/>
  <c r="D234" i="48"/>
  <c r="E234" i="48"/>
  <c r="F234" i="48"/>
  <c r="G234" i="48"/>
  <c r="H234" i="48"/>
  <c r="G203" i="48"/>
  <c r="A203" i="48"/>
  <c r="B203" i="48"/>
  <c r="C203" i="48"/>
  <c r="D203" i="48"/>
  <c r="H203" i="48"/>
  <c r="E203" i="48"/>
  <c r="F203" i="48"/>
  <c r="A214" i="48"/>
  <c r="B214" i="48"/>
  <c r="C214" i="48"/>
  <c r="D214" i="48"/>
  <c r="E214" i="48"/>
  <c r="F214" i="48"/>
  <c r="G214" i="48"/>
  <c r="H214" i="48"/>
  <c r="H221" i="48"/>
  <c r="A221" i="48"/>
  <c r="B221" i="48"/>
  <c r="C221" i="48"/>
  <c r="D221" i="48"/>
  <c r="E221" i="48"/>
  <c r="G221" i="48"/>
  <c r="F221" i="48"/>
  <c r="H233" i="48"/>
  <c r="A233" i="48"/>
  <c r="G233" i="48"/>
  <c r="B233" i="48"/>
  <c r="C233" i="48"/>
  <c r="D233" i="48"/>
  <c r="E233" i="48"/>
  <c r="F233" i="48"/>
  <c r="A228" i="48"/>
  <c r="B228" i="48"/>
  <c r="C228" i="48"/>
  <c r="D228" i="48"/>
  <c r="E228" i="48"/>
  <c r="F228" i="48"/>
  <c r="G228" i="48"/>
  <c r="H228" i="48"/>
  <c r="H183" i="48"/>
  <c r="A183" i="48"/>
  <c r="B183" i="48"/>
  <c r="C183" i="48"/>
  <c r="D183" i="48"/>
  <c r="E183" i="48"/>
  <c r="F183" i="48"/>
  <c r="G183" i="48"/>
  <c r="G189" i="48"/>
  <c r="A189" i="48"/>
  <c r="B189" i="48"/>
  <c r="C189" i="48"/>
  <c r="D189" i="48"/>
  <c r="E189" i="48"/>
  <c r="F189" i="48"/>
  <c r="H189" i="48"/>
  <c r="G191" i="48"/>
  <c r="A191" i="48"/>
  <c r="H191" i="48"/>
  <c r="B191" i="48"/>
  <c r="C191" i="48"/>
  <c r="D191" i="48"/>
  <c r="E191" i="48"/>
  <c r="F191" i="48"/>
  <c r="G239" i="48"/>
  <c r="A239" i="48"/>
  <c r="H239" i="48"/>
  <c r="B239" i="48"/>
  <c r="C239" i="48"/>
  <c r="D239" i="48"/>
  <c r="E239" i="48"/>
  <c r="F239" i="48"/>
  <c r="H209" i="48"/>
  <c r="G209" i="48"/>
  <c r="A209" i="48"/>
  <c r="B209" i="48"/>
  <c r="C209" i="48"/>
  <c r="D209" i="48"/>
  <c r="E209" i="48"/>
  <c r="F209" i="48"/>
  <c r="H195" i="48"/>
  <c r="A195" i="48"/>
  <c r="B195" i="48"/>
  <c r="C195" i="48"/>
  <c r="D195" i="48"/>
  <c r="G195" i="48"/>
  <c r="E195" i="48"/>
  <c r="F195" i="48"/>
  <c r="G219" i="48"/>
  <c r="A219" i="48"/>
  <c r="H219" i="48"/>
  <c r="B219" i="48"/>
  <c r="C219" i="48"/>
  <c r="D219" i="48"/>
  <c r="E219" i="48"/>
  <c r="F219" i="48"/>
  <c r="A220" i="48"/>
  <c r="B220" i="48"/>
  <c r="C220" i="48"/>
  <c r="D220" i="48"/>
  <c r="E220" i="48"/>
  <c r="F220" i="48"/>
  <c r="G220" i="48"/>
  <c r="H220" i="48"/>
  <c r="A218" i="48"/>
  <c r="B218" i="48"/>
  <c r="C218" i="48"/>
  <c r="D218" i="48"/>
  <c r="E218" i="48"/>
  <c r="F218" i="48"/>
  <c r="G218" i="48"/>
  <c r="H218" i="48"/>
  <c r="A202" i="48"/>
  <c r="B202" i="48"/>
  <c r="C202" i="48"/>
  <c r="D202" i="48"/>
  <c r="E202" i="48"/>
  <c r="F202" i="48"/>
  <c r="G202" i="48"/>
  <c r="H202" i="48"/>
  <c r="A224" i="48"/>
  <c r="B224" i="48"/>
  <c r="C224" i="48"/>
  <c r="D224" i="48"/>
  <c r="E224" i="48"/>
  <c r="F224" i="48"/>
  <c r="G224" i="48"/>
  <c r="H224" i="48"/>
  <c r="A196" i="48"/>
  <c r="B196" i="48"/>
  <c r="C196" i="48"/>
  <c r="D196" i="48"/>
  <c r="E196" i="48"/>
  <c r="F196" i="48"/>
  <c r="G196" i="48"/>
  <c r="H196" i="48"/>
  <c r="A206" i="48"/>
  <c r="B206" i="48"/>
  <c r="C206" i="48"/>
  <c r="D206" i="48"/>
  <c r="E206" i="48"/>
  <c r="F206" i="48"/>
  <c r="G206" i="48"/>
  <c r="H206" i="48"/>
  <c r="A184" i="48"/>
  <c r="B184" i="48"/>
  <c r="C184" i="48"/>
  <c r="D184" i="48"/>
  <c r="E184" i="48"/>
  <c r="F184" i="48"/>
  <c r="G184" i="48"/>
  <c r="H184" i="48"/>
  <c r="H229" i="48"/>
  <c r="A229" i="48"/>
  <c r="B229" i="48"/>
  <c r="C229" i="48"/>
  <c r="D229" i="48"/>
  <c r="E229" i="48"/>
  <c r="F229" i="48"/>
  <c r="G229" i="48"/>
  <c r="G217" i="48"/>
  <c r="A217" i="48"/>
  <c r="B217" i="48"/>
  <c r="C217" i="48"/>
  <c r="D217" i="48"/>
  <c r="E217" i="48"/>
  <c r="F217" i="48"/>
  <c r="H217" i="48"/>
  <c r="A190" i="48"/>
  <c r="B190" i="48"/>
  <c r="C190" i="48"/>
  <c r="D190" i="48"/>
  <c r="E190" i="48"/>
  <c r="F190" i="48"/>
  <c r="G190" i="48"/>
  <c r="H190" i="48"/>
  <c r="A185" i="48"/>
  <c r="G185" i="48"/>
  <c r="B185" i="48"/>
  <c r="H185" i="48"/>
  <c r="C185" i="48"/>
  <c r="D185" i="48"/>
  <c r="E185" i="48"/>
  <c r="F185" i="48"/>
  <c r="A198" i="48"/>
  <c r="B198" i="48"/>
  <c r="C198" i="48"/>
  <c r="D198" i="48"/>
  <c r="E198" i="48"/>
  <c r="F198" i="48"/>
  <c r="G198" i="48"/>
  <c r="H198" i="48"/>
  <c r="G213" i="48"/>
  <c r="A213" i="48"/>
  <c r="B213" i="48"/>
  <c r="C213" i="48"/>
  <c r="D213" i="48"/>
  <c r="E213" i="48"/>
  <c r="H213" i="48"/>
  <c r="F213" i="48"/>
  <c r="H215" i="48"/>
  <c r="G215" i="48"/>
  <c r="A215" i="48"/>
  <c r="B215" i="48"/>
  <c r="C215" i="48"/>
  <c r="D215" i="48"/>
  <c r="E215" i="48"/>
  <c r="F215" i="48"/>
  <c r="G201" i="48"/>
  <c r="A201" i="48"/>
  <c r="B201" i="48"/>
  <c r="C201" i="48"/>
  <c r="D201" i="48"/>
  <c r="E201" i="48"/>
  <c r="H201" i="48"/>
  <c r="F201" i="48"/>
  <c r="H187" i="48"/>
  <c r="G187" i="48"/>
  <c r="A187" i="48"/>
  <c r="B187" i="48"/>
  <c r="C187" i="48"/>
  <c r="D187" i="48"/>
  <c r="E187" i="48"/>
  <c r="F187" i="48"/>
  <c r="A210" i="48"/>
  <c r="B210" i="48"/>
  <c r="C210" i="48"/>
  <c r="D210" i="48"/>
  <c r="E210" i="48"/>
  <c r="F210" i="48"/>
  <c r="G210" i="48"/>
  <c r="H210" i="48"/>
  <c r="A200" i="48"/>
  <c r="B200" i="48"/>
  <c r="C200" i="48"/>
  <c r="D200" i="48"/>
  <c r="E200" i="48"/>
  <c r="F200" i="48"/>
  <c r="G200" i="48"/>
  <c r="H200" i="48"/>
  <c r="A212" i="48"/>
  <c r="B212" i="48"/>
  <c r="C212" i="48"/>
  <c r="D212" i="48"/>
  <c r="E212" i="48"/>
  <c r="F212" i="48"/>
  <c r="G212" i="48"/>
  <c r="H212" i="48"/>
  <c r="A150" i="48"/>
  <c r="B150" i="48"/>
  <c r="C150" i="48"/>
  <c r="D150" i="48"/>
  <c r="E150" i="48"/>
  <c r="F150" i="48"/>
  <c r="G150" i="48"/>
  <c r="H150" i="48"/>
  <c r="A166" i="48"/>
  <c r="B166" i="48"/>
  <c r="C166" i="48"/>
  <c r="D166" i="48"/>
  <c r="E166" i="48"/>
  <c r="F166" i="48"/>
  <c r="G166" i="48"/>
  <c r="H166" i="48"/>
  <c r="G139" i="48"/>
  <c r="A139" i="48"/>
  <c r="B139" i="48"/>
  <c r="C139" i="48"/>
  <c r="D139" i="48"/>
  <c r="E139" i="48"/>
  <c r="F139" i="48"/>
  <c r="H139" i="48"/>
  <c r="A158" i="48"/>
  <c r="B158" i="48"/>
  <c r="C158" i="48"/>
  <c r="D158" i="48"/>
  <c r="E158" i="48"/>
  <c r="F158" i="48"/>
  <c r="G158" i="48"/>
  <c r="H158" i="48"/>
  <c r="A128" i="48"/>
  <c r="B128" i="48"/>
  <c r="C128" i="48"/>
  <c r="D128" i="48"/>
  <c r="E128" i="48"/>
  <c r="F128" i="48"/>
  <c r="G128" i="48"/>
  <c r="H128" i="48"/>
  <c r="G165" i="48"/>
  <c r="A165" i="48"/>
  <c r="B165" i="48"/>
  <c r="C165" i="48"/>
  <c r="D165" i="48"/>
  <c r="E165" i="48"/>
  <c r="F165" i="48"/>
  <c r="H165" i="48"/>
  <c r="A130" i="48"/>
  <c r="B130" i="48"/>
  <c r="C130" i="48"/>
  <c r="D130" i="48"/>
  <c r="E130" i="48"/>
  <c r="F130" i="48"/>
  <c r="G130" i="48"/>
  <c r="H130" i="48"/>
  <c r="A153" i="48"/>
  <c r="G153" i="48"/>
  <c r="B153" i="48"/>
  <c r="C153" i="48"/>
  <c r="D153" i="48"/>
  <c r="E153" i="48"/>
  <c r="F153" i="48"/>
  <c r="H153" i="48"/>
  <c r="G179" i="48"/>
  <c r="A179" i="48"/>
  <c r="B179" i="48"/>
  <c r="C179" i="48"/>
  <c r="D179" i="48"/>
  <c r="E179" i="48"/>
  <c r="F179" i="48"/>
  <c r="H179" i="48"/>
  <c r="A156" i="48"/>
  <c r="B156" i="48"/>
  <c r="C156" i="48"/>
  <c r="D156" i="48"/>
  <c r="E156" i="48"/>
  <c r="F156" i="48"/>
  <c r="G156" i="48"/>
  <c r="H156" i="48"/>
  <c r="G137" i="48"/>
  <c r="A137" i="48"/>
  <c r="B137" i="48"/>
  <c r="C137" i="48"/>
  <c r="D137" i="48"/>
  <c r="E137" i="48"/>
  <c r="F137" i="48"/>
  <c r="H137" i="48"/>
  <c r="A138" i="48"/>
  <c r="B138" i="48"/>
  <c r="C138" i="48"/>
  <c r="D138" i="48"/>
  <c r="E138" i="48"/>
  <c r="F138" i="48"/>
  <c r="G138" i="48"/>
  <c r="H138" i="48"/>
  <c r="G145" i="48"/>
  <c r="A145" i="48"/>
  <c r="B145" i="48"/>
  <c r="C145" i="48"/>
  <c r="D145" i="48"/>
  <c r="E145" i="48"/>
  <c r="F145" i="48"/>
  <c r="H145" i="48"/>
  <c r="A164" i="48"/>
  <c r="B164" i="48"/>
  <c r="C164" i="48"/>
  <c r="D164" i="48"/>
  <c r="E164" i="48"/>
  <c r="F164" i="48"/>
  <c r="G164" i="48"/>
  <c r="H164" i="48"/>
  <c r="G167" i="48"/>
  <c r="A167" i="48"/>
  <c r="B167" i="48"/>
  <c r="C167" i="48"/>
  <c r="D167" i="48"/>
  <c r="E167" i="48"/>
  <c r="F167" i="48"/>
  <c r="H167" i="48"/>
  <c r="A152" i="48"/>
  <c r="B152" i="48"/>
  <c r="C152" i="48"/>
  <c r="D152" i="48"/>
  <c r="E152" i="48"/>
  <c r="F152" i="48"/>
  <c r="G152" i="48"/>
  <c r="H152" i="48"/>
  <c r="G169" i="48"/>
  <c r="A169" i="48"/>
  <c r="B169" i="48"/>
  <c r="C169" i="48"/>
  <c r="D169" i="48"/>
  <c r="E169" i="48"/>
  <c r="F169" i="48"/>
  <c r="H169" i="48"/>
  <c r="A132" i="48"/>
  <c r="B132" i="48"/>
  <c r="C132" i="48"/>
  <c r="D132" i="48"/>
  <c r="E132" i="48"/>
  <c r="F132" i="48"/>
  <c r="G132" i="48"/>
  <c r="H132" i="48"/>
  <c r="A123" i="48"/>
  <c r="B123" i="48"/>
  <c r="C123" i="48"/>
  <c r="D123" i="48"/>
  <c r="G123" i="48"/>
  <c r="E123" i="48"/>
  <c r="F123" i="48"/>
  <c r="H123" i="48"/>
  <c r="A155" i="48"/>
  <c r="B155" i="48"/>
  <c r="C155" i="48"/>
  <c r="D155" i="48"/>
  <c r="E155" i="48"/>
  <c r="G155" i="48"/>
  <c r="F155" i="48"/>
  <c r="H155" i="48"/>
  <c r="A178" i="48"/>
  <c r="B178" i="48"/>
  <c r="C178" i="48"/>
  <c r="D178" i="48"/>
  <c r="E178" i="48"/>
  <c r="F178" i="48"/>
  <c r="G178" i="48"/>
  <c r="H178" i="48"/>
  <c r="G175" i="48"/>
  <c r="A175" i="48"/>
  <c r="B175" i="48"/>
  <c r="C175" i="48"/>
  <c r="D175" i="48"/>
  <c r="E175" i="48"/>
  <c r="F175" i="48"/>
  <c r="H175" i="48"/>
  <c r="A160" i="48"/>
  <c r="B160" i="48"/>
  <c r="C160" i="48"/>
  <c r="D160" i="48"/>
  <c r="E160" i="48"/>
  <c r="F160" i="48"/>
  <c r="G160" i="48"/>
  <c r="H160" i="48"/>
  <c r="A129" i="48"/>
  <c r="B129" i="48"/>
  <c r="C129" i="48"/>
  <c r="G129" i="48"/>
  <c r="D129" i="48"/>
  <c r="E129" i="48"/>
  <c r="F129" i="48"/>
  <c r="H129" i="48"/>
  <c r="A133" i="48"/>
  <c r="B133" i="48"/>
  <c r="G133" i="48"/>
  <c r="C133" i="48"/>
  <c r="D133" i="48"/>
  <c r="E133" i="48"/>
  <c r="F133" i="48"/>
  <c r="H133" i="48"/>
  <c r="A149" i="48"/>
  <c r="B149" i="48"/>
  <c r="C149" i="48"/>
  <c r="D149" i="48"/>
  <c r="E149" i="48"/>
  <c r="F149" i="48"/>
  <c r="H149" i="48"/>
  <c r="G149" i="48"/>
  <c r="A177" i="48"/>
  <c r="B177" i="48"/>
  <c r="C177" i="48"/>
  <c r="D177" i="48"/>
  <c r="G177" i="48"/>
  <c r="E177" i="48"/>
  <c r="F177" i="48"/>
  <c r="H177" i="48"/>
  <c r="A124" i="48"/>
  <c r="B124" i="48"/>
  <c r="C124" i="48"/>
  <c r="D124" i="48"/>
  <c r="E124" i="48"/>
  <c r="F124" i="48"/>
  <c r="G124" i="48"/>
  <c r="H124" i="48"/>
  <c r="G157" i="48"/>
  <c r="A157" i="48"/>
  <c r="B157" i="48"/>
  <c r="C157" i="48"/>
  <c r="D157" i="48"/>
  <c r="E157" i="48"/>
  <c r="F157" i="48"/>
  <c r="H157" i="48"/>
  <c r="A174" i="48"/>
  <c r="B174" i="48"/>
  <c r="C174" i="48"/>
  <c r="D174" i="48"/>
  <c r="E174" i="48"/>
  <c r="F174" i="48"/>
  <c r="G174" i="48"/>
  <c r="H174" i="48"/>
  <c r="G151" i="48"/>
  <c r="A151" i="48"/>
  <c r="B151" i="48"/>
  <c r="C151" i="48"/>
  <c r="D151" i="48"/>
  <c r="E151" i="48"/>
  <c r="F151" i="48"/>
  <c r="H151" i="48"/>
  <c r="A142" i="48"/>
  <c r="B142" i="48"/>
  <c r="C142" i="48"/>
  <c r="D142" i="48"/>
  <c r="E142" i="48"/>
  <c r="F142" i="48"/>
  <c r="G142" i="48"/>
  <c r="H142" i="48"/>
  <c r="G135" i="48"/>
  <c r="A135" i="48"/>
  <c r="B135" i="48"/>
  <c r="C135" i="48"/>
  <c r="D135" i="48"/>
  <c r="E135" i="48"/>
  <c r="F135" i="48"/>
  <c r="H135" i="48"/>
  <c r="A173" i="48"/>
  <c r="G173" i="48"/>
  <c r="B173" i="48"/>
  <c r="C173" i="48"/>
  <c r="D173" i="48"/>
  <c r="E173" i="48"/>
  <c r="F173" i="48"/>
  <c r="H173" i="48"/>
  <c r="A134" i="48"/>
  <c r="B134" i="48"/>
  <c r="C134" i="48"/>
  <c r="D134" i="48"/>
  <c r="E134" i="48"/>
  <c r="F134" i="48"/>
  <c r="G134" i="48"/>
  <c r="H134" i="48"/>
  <c r="G181" i="48"/>
  <c r="A181" i="48"/>
  <c r="B181" i="48"/>
  <c r="C181" i="48"/>
  <c r="D181" i="48"/>
  <c r="E181" i="48"/>
  <c r="F181" i="48"/>
  <c r="H181" i="48"/>
  <c r="A170" i="48"/>
  <c r="B170" i="48"/>
  <c r="C170" i="48"/>
  <c r="D170" i="48"/>
  <c r="E170" i="48"/>
  <c r="F170" i="48"/>
  <c r="G170" i="48"/>
  <c r="H170" i="48"/>
  <c r="G147" i="48"/>
  <c r="A147" i="48"/>
  <c r="B147" i="48"/>
  <c r="C147" i="48"/>
  <c r="D147" i="48"/>
  <c r="E147" i="48"/>
  <c r="F147" i="48"/>
  <c r="H147" i="48"/>
  <c r="G141" i="48"/>
  <c r="A141" i="48"/>
  <c r="B141" i="48"/>
  <c r="C141" i="48"/>
  <c r="D141" i="48"/>
  <c r="E141" i="48"/>
  <c r="F141" i="48"/>
  <c r="H141" i="48"/>
  <c r="G159" i="48"/>
  <c r="A159" i="48"/>
  <c r="B159" i="48"/>
  <c r="C159" i="48"/>
  <c r="D159" i="48"/>
  <c r="E159" i="48"/>
  <c r="F159" i="48"/>
  <c r="H159" i="48"/>
  <c r="A172" i="48"/>
  <c r="B172" i="48"/>
  <c r="C172" i="48"/>
  <c r="D172" i="48"/>
  <c r="E172" i="48"/>
  <c r="F172" i="48"/>
  <c r="G172" i="48"/>
  <c r="H172" i="48"/>
  <c r="A136" i="48"/>
  <c r="B136" i="48"/>
  <c r="C136" i="48"/>
  <c r="D136" i="48"/>
  <c r="E136" i="48"/>
  <c r="F136" i="48"/>
  <c r="G136" i="48"/>
  <c r="H136" i="48"/>
  <c r="A168" i="48"/>
  <c r="B168" i="48"/>
  <c r="C168" i="48"/>
  <c r="D168" i="48"/>
  <c r="E168" i="48"/>
  <c r="F168" i="48"/>
  <c r="G168" i="48"/>
  <c r="H168" i="48"/>
  <c r="A146" i="48"/>
  <c r="B146" i="48"/>
  <c r="C146" i="48"/>
  <c r="D146" i="48"/>
  <c r="E146" i="48"/>
  <c r="F146" i="48"/>
  <c r="G146" i="48"/>
  <c r="H146" i="48"/>
  <c r="A125" i="48"/>
  <c r="B125" i="48"/>
  <c r="C125" i="48"/>
  <c r="D125" i="48"/>
  <c r="E125" i="48"/>
  <c r="G125" i="48"/>
  <c r="F125" i="48"/>
  <c r="H125" i="48"/>
  <c r="A140" i="48"/>
  <c r="B140" i="48"/>
  <c r="C140" i="48"/>
  <c r="D140" i="48"/>
  <c r="E140" i="48"/>
  <c r="F140" i="48"/>
  <c r="G140" i="48"/>
  <c r="H140" i="48"/>
  <c r="A163" i="48"/>
  <c r="G163" i="48"/>
  <c r="B163" i="48"/>
  <c r="C163" i="48"/>
  <c r="D163" i="48"/>
  <c r="E163" i="48"/>
  <c r="F163" i="48"/>
  <c r="H163" i="48"/>
  <c r="G143" i="48"/>
  <c r="A143" i="48"/>
  <c r="B143" i="48"/>
  <c r="C143" i="48"/>
  <c r="D143" i="48"/>
  <c r="E143" i="48"/>
  <c r="F143" i="48"/>
  <c r="H143" i="48"/>
  <c r="A162" i="48"/>
  <c r="B162" i="48"/>
  <c r="C162" i="48"/>
  <c r="D162" i="48"/>
  <c r="E162" i="48"/>
  <c r="F162" i="48"/>
  <c r="G162" i="48"/>
  <c r="H162" i="48"/>
  <c r="A148" i="48"/>
  <c r="B148" i="48"/>
  <c r="C148" i="48"/>
  <c r="D148" i="48"/>
  <c r="E148" i="48"/>
  <c r="F148" i="48"/>
  <c r="G148" i="48"/>
  <c r="H148" i="48"/>
  <c r="A171" i="48"/>
  <c r="B171" i="48"/>
  <c r="C171" i="48"/>
  <c r="D171" i="48"/>
  <c r="E171" i="48"/>
  <c r="G171" i="48"/>
  <c r="F171" i="48"/>
  <c r="H171" i="48"/>
  <c r="A154" i="48"/>
  <c r="B154" i="48"/>
  <c r="C154" i="48"/>
  <c r="D154" i="48"/>
  <c r="E154" i="48"/>
  <c r="F154" i="48"/>
  <c r="G154" i="48"/>
  <c r="H154" i="48"/>
  <c r="A127" i="48"/>
  <c r="G127" i="48"/>
  <c r="B127" i="48"/>
  <c r="C127" i="48"/>
  <c r="D127" i="48"/>
  <c r="E127" i="48"/>
  <c r="F127" i="48"/>
  <c r="H127" i="48"/>
  <c r="A126" i="48"/>
  <c r="B126" i="48"/>
  <c r="C126" i="48"/>
  <c r="D126" i="48"/>
  <c r="E126" i="48"/>
  <c r="F126" i="48"/>
  <c r="G126" i="48"/>
  <c r="H126" i="48"/>
  <c r="A144" i="48"/>
  <c r="B144" i="48"/>
  <c r="C144" i="48"/>
  <c r="D144" i="48"/>
  <c r="E144" i="48"/>
  <c r="F144" i="48"/>
  <c r="G144" i="48"/>
  <c r="H144" i="48"/>
  <c r="A176" i="48"/>
  <c r="B176" i="48"/>
  <c r="C176" i="48"/>
  <c r="D176" i="48"/>
  <c r="E176" i="48"/>
  <c r="F176" i="48"/>
  <c r="G176" i="48"/>
  <c r="H176" i="48"/>
  <c r="A131" i="48"/>
  <c r="B131" i="48"/>
  <c r="C131" i="48"/>
  <c r="D131" i="48"/>
  <c r="E131" i="48"/>
  <c r="F131" i="48"/>
  <c r="G131" i="48"/>
  <c r="H131" i="48"/>
  <c r="A110" i="48"/>
  <c r="B110" i="48"/>
  <c r="C110" i="48"/>
  <c r="D110" i="48"/>
  <c r="E110" i="48"/>
  <c r="F110" i="48"/>
  <c r="G110" i="48"/>
  <c r="H110" i="48"/>
  <c r="A108" i="48"/>
  <c r="B108" i="48"/>
  <c r="C108" i="48"/>
  <c r="D108" i="48"/>
  <c r="E108" i="48"/>
  <c r="F108" i="48"/>
  <c r="G108" i="48"/>
  <c r="H108" i="48"/>
  <c r="A84" i="48"/>
  <c r="B84" i="48"/>
  <c r="C84" i="48"/>
  <c r="D84" i="48"/>
  <c r="E84" i="48"/>
  <c r="F84" i="48"/>
  <c r="G84" i="48"/>
  <c r="H84" i="48"/>
  <c r="A67" i="48"/>
  <c r="B67" i="48"/>
  <c r="C67" i="48"/>
  <c r="D67" i="48"/>
  <c r="H67" i="48"/>
  <c r="E67" i="48"/>
  <c r="F67" i="48"/>
  <c r="G67" i="48"/>
  <c r="A105" i="48"/>
  <c r="B105" i="48"/>
  <c r="C105" i="48"/>
  <c r="D105" i="48"/>
  <c r="E105" i="48"/>
  <c r="F105" i="48"/>
  <c r="H105" i="48"/>
  <c r="G105" i="48"/>
  <c r="A76" i="48"/>
  <c r="B76" i="48"/>
  <c r="C76" i="48"/>
  <c r="D76" i="48"/>
  <c r="E76" i="48"/>
  <c r="F76" i="48"/>
  <c r="G76" i="48"/>
  <c r="H76" i="48"/>
  <c r="A100" i="48"/>
  <c r="B100" i="48"/>
  <c r="C100" i="48"/>
  <c r="D100" i="48"/>
  <c r="E100" i="48"/>
  <c r="F100" i="48"/>
  <c r="G100" i="48"/>
  <c r="H100" i="48"/>
  <c r="A88" i="48"/>
  <c r="B88" i="48"/>
  <c r="C88" i="48"/>
  <c r="D88" i="48"/>
  <c r="E88" i="48"/>
  <c r="F88" i="48"/>
  <c r="G88" i="48"/>
  <c r="H88" i="48"/>
  <c r="A72" i="48"/>
  <c r="B72" i="48"/>
  <c r="C72" i="48"/>
  <c r="D72" i="48"/>
  <c r="E72" i="48"/>
  <c r="F72" i="48"/>
  <c r="G72" i="48"/>
  <c r="H72" i="48"/>
  <c r="A93" i="48"/>
  <c r="B93" i="48"/>
  <c r="C93" i="48"/>
  <c r="D93" i="48"/>
  <c r="E93" i="48"/>
  <c r="F93" i="48"/>
  <c r="G93" i="48"/>
  <c r="H93" i="48"/>
  <c r="A98" i="48"/>
  <c r="B98" i="48"/>
  <c r="C98" i="48"/>
  <c r="D98" i="48"/>
  <c r="E98" i="48"/>
  <c r="F98" i="48"/>
  <c r="G98" i="48"/>
  <c r="H98" i="48"/>
  <c r="A70" i="48"/>
  <c r="B70" i="48"/>
  <c r="C70" i="48"/>
  <c r="D70" i="48"/>
  <c r="E70" i="48"/>
  <c r="F70" i="48"/>
  <c r="G70" i="48"/>
  <c r="H70" i="48"/>
  <c r="H99" i="48"/>
  <c r="A99" i="48"/>
  <c r="B99" i="48"/>
  <c r="C99" i="48"/>
  <c r="D99" i="48"/>
  <c r="E99" i="48"/>
  <c r="F99" i="48"/>
  <c r="G99" i="48"/>
  <c r="H109" i="48"/>
  <c r="A109" i="48"/>
  <c r="B109" i="48"/>
  <c r="C109" i="48"/>
  <c r="D109" i="48"/>
  <c r="E109" i="48"/>
  <c r="F109" i="48"/>
  <c r="G109" i="48"/>
  <c r="A115" i="48"/>
  <c r="B115" i="48"/>
  <c r="C115" i="48"/>
  <c r="D115" i="48"/>
  <c r="E115" i="48"/>
  <c r="F115" i="48"/>
  <c r="G115" i="48"/>
  <c r="H115" i="48"/>
  <c r="A92" i="48"/>
  <c r="B92" i="48"/>
  <c r="C92" i="48"/>
  <c r="D92" i="48"/>
  <c r="E92" i="48"/>
  <c r="F92" i="48"/>
  <c r="G92" i="48"/>
  <c r="H92" i="48"/>
  <c r="A64" i="48"/>
  <c r="B64" i="48"/>
  <c r="C64" i="48"/>
  <c r="D64" i="48"/>
  <c r="E64" i="48"/>
  <c r="F64" i="48"/>
  <c r="G64" i="48"/>
  <c r="H64" i="48"/>
  <c r="A85" i="48"/>
  <c r="H85" i="48"/>
  <c r="B85" i="48"/>
  <c r="C85" i="48"/>
  <c r="D85" i="48"/>
  <c r="E85" i="48"/>
  <c r="F85" i="48"/>
  <c r="G85" i="48"/>
  <c r="H77" i="48"/>
  <c r="A77" i="48"/>
  <c r="B77" i="48"/>
  <c r="C77" i="48"/>
  <c r="D77" i="48"/>
  <c r="E77" i="48"/>
  <c r="F77" i="48"/>
  <c r="G77" i="48"/>
  <c r="A86" i="48"/>
  <c r="B86" i="48"/>
  <c r="C86" i="48"/>
  <c r="D86" i="48"/>
  <c r="E86" i="48"/>
  <c r="F86" i="48"/>
  <c r="G86" i="48"/>
  <c r="H86" i="48"/>
  <c r="A117" i="48"/>
  <c r="B117" i="48"/>
  <c r="H117" i="48"/>
  <c r="C117" i="48"/>
  <c r="D117" i="48"/>
  <c r="E117" i="48"/>
  <c r="F117" i="48"/>
  <c r="G117" i="48"/>
  <c r="H91" i="48"/>
  <c r="A91" i="48"/>
  <c r="B91" i="48"/>
  <c r="C91" i="48"/>
  <c r="D91" i="48"/>
  <c r="E91" i="48"/>
  <c r="F91" i="48"/>
  <c r="G91" i="48"/>
  <c r="A80" i="48"/>
  <c r="B80" i="48"/>
  <c r="C80" i="48"/>
  <c r="D80" i="48"/>
  <c r="E80" i="48"/>
  <c r="F80" i="48"/>
  <c r="G80" i="48"/>
  <c r="H80" i="48"/>
  <c r="A104" i="48"/>
  <c r="B104" i="48"/>
  <c r="C104" i="48"/>
  <c r="D104" i="48"/>
  <c r="E104" i="48"/>
  <c r="F104" i="48"/>
  <c r="G104" i="48"/>
  <c r="H104" i="48"/>
  <c r="H81" i="48"/>
  <c r="A81" i="48"/>
  <c r="B81" i="48"/>
  <c r="C81" i="48"/>
  <c r="D81" i="48"/>
  <c r="E81" i="48"/>
  <c r="F81" i="48"/>
  <c r="G81" i="48"/>
  <c r="H71" i="48"/>
  <c r="A71" i="48"/>
  <c r="B71" i="48"/>
  <c r="C71" i="48"/>
  <c r="D71" i="48"/>
  <c r="E71" i="48"/>
  <c r="F71" i="48"/>
  <c r="G71" i="48"/>
  <c r="A97" i="48"/>
  <c r="B97" i="48"/>
  <c r="H97" i="48"/>
  <c r="C97" i="48"/>
  <c r="D97" i="48"/>
  <c r="E97" i="48"/>
  <c r="F97" i="48"/>
  <c r="G97" i="48"/>
  <c r="A82" i="48"/>
  <c r="B82" i="48"/>
  <c r="C82" i="48"/>
  <c r="D82" i="48"/>
  <c r="E82" i="48"/>
  <c r="F82" i="48"/>
  <c r="G82" i="48"/>
  <c r="H82" i="48"/>
  <c r="A118" i="48"/>
  <c r="B118" i="48"/>
  <c r="C118" i="48"/>
  <c r="D118" i="48"/>
  <c r="E118" i="48"/>
  <c r="F118" i="48"/>
  <c r="G118" i="48"/>
  <c r="H118" i="48"/>
  <c r="A96" i="48"/>
  <c r="B96" i="48"/>
  <c r="C96" i="48"/>
  <c r="D96" i="48"/>
  <c r="E96" i="48"/>
  <c r="F96" i="48"/>
  <c r="G96" i="48"/>
  <c r="H96" i="48"/>
  <c r="H89" i="48"/>
  <c r="A89" i="48"/>
  <c r="B89" i="48"/>
  <c r="C89" i="48"/>
  <c r="D89" i="48"/>
  <c r="E89" i="48"/>
  <c r="F89" i="48"/>
  <c r="G89" i="48"/>
  <c r="A74" i="48"/>
  <c r="B74" i="48"/>
  <c r="C74" i="48"/>
  <c r="D74" i="48"/>
  <c r="E74" i="48"/>
  <c r="F74" i="48"/>
  <c r="G74" i="48"/>
  <c r="H74" i="48"/>
  <c r="A75" i="48"/>
  <c r="B75" i="48"/>
  <c r="C75" i="48"/>
  <c r="D75" i="48"/>
  <c r="E75" i="48"/>
  <c r="H75" i="48"/>
  <c r="F75" i="48"/>
  <c r="G75" i="48"/>
  <c r="A66" i="48"/>
  <c r="B66" i="48"/>
  <c r="C66" i="48"/>
  <c r="D66" i="48"/>
  <c r="E66" i="48"/>
  <c r="F66" i="48"/>
  <c r="G66" i="48"/>
  <c r="H66" i="48"/>
  <c r="H83" i="48"/>
  <c r="A83" i="48"/>
  <c r="B83" i="48"/>
  <c r="C83" i="48"/>
  <c r="D83" i="48"/>
  <c r="E83" i="48"/>
  <c r="F83" i="48"/>
  <c r="G83" i="48"/>
  <c r="H121" i="48"/>
  <c r="A121" i="48"/>
  <c r="B121" i="48"/>
  <c r="C121" i="48"/>
  <c r="D121" i="48"/>
  <c r="E121" i="48"/>
  <c r="F121" i="48"/>
  <c r="G121" i="48"/>
  <c r="H101" i="48"/>
  <c r="A101" i="48"/>
  <c r="B101" i="48"/>
  <c r="C101" i="48"/>
  <c r="D101" i="48"/>
  <c r="E101" i="48"/>
  <c r="F101" i="48"/>
  <c r="G101" i="48"/>
  <c r="A116" i="48"/>
  <c r="B116" i="48"/>
  <c r="C116" i="48"/>
  <c r="D116" i="48"/>
  <c r="E116" i="48"/>
  <c r="F116" i="48"/>
  <c r="G116" i="48"/>
  <c r="H116" i="48"/>
  <c r="A63" i="48"/>
  <c r="B63" i="48"/>
  <c r="C63" i="48"/>
  <c r="D63" i="48"/>
  <c r="E63" i="48"/>
  <c r="F63" i="48"/>
  <c r="G63" i="48"/>
  <c r="H63" i="48"/>
  <c r="A94" i="48"/>
  <c r="B94" i="48"/>
  <c r="C94" i="48"/>
  <c r="D94" i="48"/>
  <c r="E94" i="48"/>
  <c r="F94" i="48"/>
  <c r="G94" i="48"/>
  <c r="H94" i="48"/>
  <c r="A69" i="48"/>
  <c r="B69" i="48"/>
  <c r="C69" i="48"/>
  <c r="D69" i="48"/>
  <c r="E69" i="48"/>
  <c r="F69" i="48"/>
  <c r="H69" i="48"/>
  <c r="G69" i="48"/>
  <c r="A111" i="48"/>
  <c r="B111" i="48"/>
  <c r="C111" i="48"/>
  <c r="H111" i="48"/>
  <c r="D111" i="48"/>
  <c r="E111" i="48"/>
  <c r="F111" i="48"/>
  <c r="G111" i="48"/>
  <c r="A78" i="48"/>
  <c r="B78" i="48"/>
  <c r="C78" i="48"/>
  <c r="D78" i="48"/>
  <c r="E78" i="48"/>
  <c r="F78" i="48"/>
  <c r="G78" i="48"/>
  <c r="H78" i="48"/>
  <c r="A106" i="48"/>
  <c r="B106" i="48"/>
  <c r="C106" i="48"/>
  <c r="D106" i="48"/>
  <c r="E106" i="48"/>
  <c r="F106" i="48"/>
  <c r="G106" i="48"/>
  <c r="H106" i="48"/>
  <c r="A90" i="48"/>
  <c r="B90" i="48"/>
  <c r="C90" i="48"/>
  <c r="D90" i="48"/>
  <c r="E90" i="48"/>
  <c r="F90" i="48"/>
  <c r="G90" i="48"/>
  <c r="H90" i="48"/>
  <c r="A68" i="48"/>
  <c r="B68" i="48"/>
  <c r="C68" i="48"/>
  <c r="D68" i="48"/>
  <c r="E68" i="48"/>
  <c r="F68" i="48"/>
  <c r="G68" i="48"/>
  <c r="H68" i="48"/>
  <c r="A73" i="48"/>
  <c r="B73" i="48"/>
  <c r="H73" i="48"/>
  <c r="C73" i="48"/>
  <c r="D73" i="48"/>
  <c r="E73" i="48"/>
  <c r="F73" i="48"/>
  <c r="G73" i="48"/>
  <c r="A112" i="48"/>
  <c r="B112" i="48"/>
  <c r="C112" i="48"/>
  <c r="D112" i="48"/>
  <c r="E112" i="48"/>
  <c r="F112" i="48"/>
  <c r="G112" i="48"/>
  <c r="H112" i="48"/>
  <c r="A95" i="48"/>
  <c r="H95" i="48"/>
  <c r="B95" i="48"/>
  <c r="C95" i="48"/>
  <c r="D95" i="48"/>
  <c r="E95" i="48"/>
  <c r="F95" i="48"/>
  <c r="G95" i="48"/>
  <c r="A65" i="48"/>
  <c r="B65" i="48"/>
  <c r="C65" i="48"/>
  <c r="H65" i="48"/>
  <c r="D65" i="48"/>
  <c r="E65" i="48"/>
  <c r="F65" i="48"/>
  <c r="G65" i="48"/>
  <c r="H107" i="48"/>
  <c r="A107" i="48"/>
  <c r="B107" i="48"/>
  <c r="C107" i="48"/>
  <c r="D107" i="48"/>
  <c r="E107" i="48"/>
  <c r="F107" i="48"/>
  <c r="G107" i="48"/>
  <c r="H79" i="48"/>
  <c r="A79" i="48"/>
  <c r="B79" i="48"/>
  <c r="C79" i="48"/>
  <c r="D79" i="48"/>
  <c r="E79" i="48"/>
  <c r="F79" i="48"/>
  <c r="G79" i="48"/>
  <c r="H87" i="48"/>
  <c r="A87" i="48"/>
  <c r="B87" i="48"/>
  <c r="C87" i="48"/>
  <c r="D87" i="48"/>
  <c r="E87" i="48"/>
  <c r="F87" i="48"/>
  <c r="G87" i="48"/>
  <c r="H119" i="48"/>
  <c r="A119" i="48"/>
  <c r="B119" i="48"/>
  <c r="C119" i="48"/>
  <c r="D119" i="48"/>
  <c r="E119" i="48"/>
  <c r="F119" i="48"/>
  <c r="G119" i="48"/>
  <c r="A114" i="48"/>
  <c r="B114" i="48"/>
  <c r="C114" i="48"/>
  <c r="D114" i="48"/>
  <c r="E114" i="48"/>
  <c r="F114" i="48"/>
  <c r="G114" i="48"/>
  <c r="H114" i="48"/>
  <c r="A113" i="48"/>
  <c r="H113" i="48"/>
  <c r="B113" i="48"/>
  <c r="C113" i="48"/>
  <c r="D113" i="48"/>
  <c r="E113" i="48"/>
  <c r="F113" i="48"/>
  <c r="G113" i="48"/>
  <c r="A102" i="48"/>
  <c r="B102" i="48"/>
  <c r="C102" i="48"/>
  <c r="D102" i="48"/>
  <c r="E102" i="48"/>
  <c r="F102" i="48"/>
  <c r="G102" i="48"/>
  <c r="H102" i="48"/>
  <c r="H103" i="48"/>
  <c r="A103" i="48"/>
  <c r="B103" i="48"/>
  <c r="C103" i="48"/>
  <c r="D103" i="48"/>
  <c r="E103" i="48"/>
  <c r="F103" i="48"/>
  <c r="G103" i="48"/>
  <c r="H44" i="48"/>
  <c r="A44" i="48"/>
  <c r="B44" i="48"/>
  <c r="C44" i="48"/>
  <c r="D44" i="48"/>
  <c r="E44" i="48"/>
  <c r="F44" i="48"/>
  <c r="G44" i="48"/>
  <c r="A42" i="48"/>
  <c r="H42" i="48"/>
  <c r="B42" i="48"/>
  <c r="C42" i="48"/>
  <c r="D42" i="48"/>
  <c r="E42" i="48"/>
  <c r="F42" i="48"/>
  <c r="G42" i="48"/>
  <c r="B9" i="48"/>
  <c r="A9" i="48"/>
  <c r="C9" i="48"/>
  <c r="D9" i="48"/>
  <c r="E9" i="48"/>
  <c r="F9" i="48"/>
  <c r="G9" i="48"/>
  <c r="H9" i="48"/>
  <c r="H46" i="48"/>
  <c r="A46" i="48"/>
  <c r="B46" i="48"/>
  <c r="C46" i="48"/>
  <c r="D46" i="48"/>
  <c r="E46" i="48"/>
  <c r="F46" i="48"/>
  <c r="G46" i="48"/>
  <c r="B49" i="48"/>
  <c r="C49" i="48"/>
  <c r="D49" i="48"/>
  <c r="E49" i="48"/>
  <c r="F49" i="48"/>
  <c r="G49" i="48"/>
  <c r="H49" i="48"/>
  <c r="A49" i="48"/>
  <c r="B53" i="48"/>
  <c r="C53" i="48"/>
  <c r="D53" i="48"/>
  <c r="E53" i="48"/>
  <c r="F53" i="48"/>
  <c r="A53" i="48"/>
  <c r="G53" i="48"/>
  <c r="H53" i="48"/>
  <c r="B43" i="48"/>
  <c r="A43" i="48"/>
  <c r="C43" i="48"/>
  <c r="D43" i="48"/>
  <c r="E43" i="48"/>
  <c r="F43" i="48"/>
  <c r="G43" i="48"/>
  <c r="H43" i="48"/>
  <c r="B55" i="48"/>
  <c r="C55" i="48"/>
  <c r="D55" i="48"/>
  <c r="E55" i="48"/>
  <c r="F55" i="48"/>
  <c r="G55" i="48"/>
  <c r="H55" i="48"/>
  <c r="A55" i="48"/>
  <c r="H32" i="48"/>
  <c r="A32" i="48"/>
  <c r="B32" i="48"/>
  <c r="C32" i="48"/>
  <c r="D32" i="48"/>
  <c r="E32" i="48"/>
  <c r="F32" i="48"/>
  <c r="G32" i="48"/>
  <c r="B5" i="48"/>
  <c r="C5" i="48"/>
  <c r="D5" i="48"/>
  <c r="E5" i="48"/>
  <c r="F5" i="48"/>
  <c r="G5" i="48"/>
  <c r="H5" i="48"/>
  <c r="A5" i="48"/>
  <c r="B45" i="48"/>
  <c r="C45" i="48"/>
  <c r="D45" i="48"/>
  <c r="E45" i="48"/>
  <c r="A45" i="48"/>
  <c r="F45" i="48"/>
  <c r="G45" i="48"/>
  <c r="H45" i="48"/>
  <c r="B37" i="48"/>
  <c r="C37" i="48"/>
  <c r="D37" i="48"/>
  <c r="E37" i="48"/>
  <c r="F37" i="48"/>
  <c r="G37" i="48"/>
  <c r="H37" i="48"/>
  <c r="A37" i="48"/>
  <c r="A3" i="48"/>
  <c r="B3" i="48"/>
  <c r="C3" i="48"/>
  <c r="D3" i="48"/>
  <c r="E3" i="48"/>
  <c r="F3" i="48"/>
  <c r="G3" i="48"/>
  <c r="H3" i="48"/>
  <c r="B29" i="48"/>
  <c r="C29" i="48"/>
  <c r="D29" i="48"/>
  <c r="E29" i="48"/>
  <c r="F29" i="48"/>
  <c r="G29" i="48"/>
  <c r="A29" i="48"/>
  <c r="H29" i="48"/>
  <c r="A52" i="48"/>
  <c r="B52" i="48"/>
  <c r="H52" i="48"/>
  <c r="C52" i="48"/>
  <c r="D52" i="48"/>
  <c r="E52" i="48"/>
  <c r="F52" i="48"/>
  <c r="G52" i="48"/>
  <c r="A22" i="48"/>
  <c r="B22" i="48"/>
  <c r="C22" i="48"/>
  <c r="D22" i="48"/>
  <c r="E22" i="48"/>
  <c r="H22" i="48"/>
  <c r="F22" i="48"/>
  <c r="G22" i="48"/>
  <c r="H48" i="48"/>
  <c r="A48" i="48"/>
  <c r="B48" i="48"/>
  <c r="C48" i="48"/>
  <c r="D48" i="48"/>
  <c r="E48" i="48"/>
  <c r="F48" i="48"/>
  <c r="G48" i="48"/>
  <c r="B25" i="48"/>
  <c r="C25" i="48"/>
  <c r="D25" i="48"/>
  <c r="E25" i="48"/>
  <c r="F25" i="48"/>
  <c r="A25" i="48"/>
  <c r="G25" i="48"/>
  <c r="H25" i="48"/>
  <c r="B57" i="48"/>
  <c r="C57" i="48"/>
  <c r="D57" i="48"/>
  <c r="E57" i="48"/>
  <c r="F57" i="48"/>
  <c r="G57" i="48"/>
  <c r="H57" i="48"/>
  <c r="A57" i="48"/>
  <c r="H24" i="48"/>
  <c r="A24" i="48"/>
  <c r="B24" i="48"/>
  <c r="C24" i="48"/>
  <c r="D24" i="48"/>
  <c r="E24" i="48"/>
  <c r="F24" i="48"/>
  <c r="G24" i="48"/>
  <c r="A12" i="48"/>
  <c r="B12" i="48"/>
  <c r="C12" i="48"/>
  <c r="D12" i="48"/>
  <c r="E12" i="48"/>
  <c r="F12" i="48"/>
  <c r="H12" i="48"/>
  <c r="G12" i="48"/>
  <c r="B59" i="48"/>
  <c r="C59" i="48"/>
  <c r="D59" i="48"/>
  <c r="E59" i="48"/>
  <c r="F59" i="48"/>
  <c r="G59" i="48"/>
  <c r="H59" i="48"/>
  <c r="A59" i="48"/>
  <c r="H26" i="48"/>
  <c r="A26" i="48"/>
  <c r="B26" i="48"/>
  <c r="C26" i="48"/>
  <c r="D26" i="48"/>
  <c r="E26" i="48"/>
  <c r="F26" i="48"/>
  <c r="G26" i="48"/>
  <c r="B61" i="48"/>
  <c r="C61" i="48"/>
  <c r="D61" i="48"/>
  <c r="E61" i="48"/>
  <c r="F61" i="48"/>
  <c r="G61" i="48"/>
  <c r="H61" i="48"/>
  <c r="A61" i="48"/>
  <c r="B15" i="48"/>
  <c r="C15" i="48"/>
  <c r="D15" i="48"/>
  <c r="E15" i="48"/>
  <c r="A15" i="48"/>
  <c r="F15" i="48"/>
  <c r="G15" i="48"/>
  <c r="H15" i="48"/>
  <c r="A36" i="48"/>
  <c r="B36" i="48"/>
  <c r="C36" i="48"/>
  <c r="D36" i="48"/>
  <c r="E36" i="48"/>
  <c r="F36" i="48"/>
  <c r="G36" i="48"/>
  <c r="H36" i="48"/>
  <c r="A4" i="48"/>
  <c r="B4" i="48"/>
  <c r="C4" i="48" s="1"/>
  <c r="D4" i="48"/>
  <c r="E4" i="48"/>
  <c r="F4" i="48"/>
  <c r="G4" i="48"/>
  <c r="H4" i="48"/>
  <c r="H14" i="48"/>
  <c r="A14" i="48"/>
  <c r="B14" i="48"/>
  <c r="C14" i="48"/>
  <c r="D14" i="48"/>
  <c r="E14" i="48"/>
  <c r="F14" i="48"/>
  <c r="G14" i="48"/>
  <c r="B13" i="48"/>
  <c r="C13" i="48"/>
  <c r="D13" i="48"/>
  <c r="E13" i="48"/>
  <c r="F13" i="48"/>
  <c r="G13" i="48"/>
  <c r="H13" i="48"/>
  <c r="A13" i="48"/>
  <c r="B27" i="48"/>
  <c r="C27" i="48"/>
  <c r="A27" i="48"/>
  <c r="D27" i="48"/>
  <c r="E27" i="48"/>
  <c r="F27" i="48"/>
  <c r="G27" i="48"/>
  <c r="H27" i="48"/>
  <c r="A56" i="48"/>
  <c r="H56" i="48"/>
  <c r="B56" i="48"/>
  <c r="C56" i="48"/>
  <c r="D56" i="48"/>
  <c r="E56" i="48"/>
  <c r="F56" i="48"/>
  <c r="G56" i="48"/>
  <c r="H34" i="48"/>
  <c r="A34" i="48"/>
  <c r="B34" i="48"/>
  <c r="C34" i="48"/>
  <c r="D34" i="48"/>
  <c r="E34" i="48"/>
  <c r="F34" i="48"/>
  <c r="G34" i="48"/>
  <c r="A16" i="48"/>
  <c r="H16" i="48"/>
  <c r="B16" i="48"/>
  <c r="C16" i="48"/>
  <c r="D16" i="48"/>
  <c r="E16" i="48"/>
  <c r="F16" i="48"/>
  <c r="G16" i="48"/>
  <c r="B33" i="48"/>
  <c r="C33" i="48"/>
  <c r="D33" i="48"/>
  <c r="A33" i="48"/>
  <c r="E33" i="48"/>
  <c r="F33" i="48"/>
  <c r="G33" i="48"/>
  <c r="H33" i="48"/>
  <c r="B35" i="48"/>
  <c r="C35" i="48"/>
  <c r="D35" i="48"/>
  <c r="E35" i="48"/>
  <c r="F35" i="48"/>
  <c r="G35" i="48"/>
  <c r="H35" i="48"/>
  <c r="A35" i="48"/>
  <c r="A18" i="48"/>
  <c r="B18" i="48"/>
  <c r="C18" i="48"/>
  <c r="D18" i="48"/>
  <c r="H18" i="48"/>
  <c r="E18" i="48"/>
  <c r="F18" i="48"/>
  <c r="G18" i="48"/>
  <c r="B17" i="48"/>
  <c r="C17" i="48"/>
  <c r="D17" i="48"/>
  <c r="E17" i="48"/>
  <c r="F17" i="48"/>
  <c r="G17" i="48"/>
  <c r="H17" i="48"/>
  <c r="A17" i="48"/>
  <c r="H28" i="48"/>
  <c r="A28" i="48"/>
  <c r="B28" i="48"/>
  <c r="C28" i="48"/>
  <c r="D28" i="48"/>
  <c r="E28" i="48"/>
  <c r="F28" i="48"/>
  <c r="G28" i="48"/>
  <c r="H38" i="48"/>
  <c r="A38" i="48"/>
  <c r="B38" i="48"/>
  <c r="C38" i="48"/>
  <c r="D38" i="48"/>
  <c r="E38" i="48"/>
  <c r="F38" i="48"/>
  <c r="G38" i="48"/>
  <c r="A6" i="48"/>
  <c r="B6" i="48"/>
  <c r="H6" i="48"/>
  <c r="C6" i="48"/>
  <c r="D6" i="48"/>
  <c r="E6" i="48"/>
  <c r="F6" i="48"/>
  <c r="G6" i="48"/>
  <c r="A50" i="48"/>
  <c r="B50" i="48"/>
  <c r="C50" i="48"/>
  <c r="D50" i="48"/>
  <c r="E50" i="48"/>
  <c r="F50" i="48"/>
  <c r="G50" i="48"/>
  <c r="H50" i="48"/>
  <c r="H54" i="48"/>
  <c r="A54" i="48"/>
  <c r="B54" i="48"/>
  <c r="C54" i="48"/>
  <c r="D54" i="48"/>
  <c r="E54" i="48"/>
  <c r="F54" i="48"/>
  <c r="G54" i="48"/>
  <c r="B47" i="48"/>
  <c r="C47" i="48"/>
  <c r="A47" i="48"/>
  <c r="D47" i="48"/>
  <c r="E47" i="48"/>
  <c r="F47" i="48"/>
  <c r="G47" i="48"/>
  <c r="H47" i="48"/>
  <c r="H58" i="48"/>
  <c r="A58" i="48"/>
  <c r="B58" i="48"/>
  <c r="C58" i="48"/>
  <c r="D58" i="48"/>
  <c r="E58" i="48"/>
  <c r="F58" i="48"/>
  <c r="G58" i="48"/>
  <c r="B7" i="48"/>
  <c r="C7" i="48"/>
  <c r="D7" i="48"/>
  <c r="E7" i="48"/>
  <c r="F7" i="48"/>
  <c r="G7" i="48"/>
  <c r="H7" i="48"/>
  <c r="A7" i="48"/>
  <c r="B19" i="48"/>
  <c r="C19" i="48"/>
  <c r="D19" i="48"/>
  <c r="A19" i="48"/>
  <c r="E19" i="48"/>
  <c r="F19" i="48"/>
  <c r="G19" i="48"/>
  <c r="H19" i="48"/>
  <c r="B39" i="48"/>
  <c r="C39" i="48"/>
  <c r="D39" i="48"/>
  <c r="E39" i="48"/>
  <c r="F39" i="48"/>
  <c r="G39" i="48"/>
  <c r="H39" i="48"/>
  <c r="A39" i="48"/>
  <c r="B21" i="48"/>
  <c r="C21" i="48"/>
  <c r="D21" i="48"/>
  <c r="E21" i="48"/>
  <c r="F21" i="48"/>
  <c r="G21" i="48"/>
  <c r="H21" i="48"/>
  <c r="A21" i="48"/>
  <c r="H8" i="48"/>
  <c r="A8" i="48"/>
  <c r="B8" i="48"/>
  <c r="C8" i="48"/>
  <c r="D8" i="48"/>
  <c r="E8" i="48"/>
  <c r="F8" i="48"/>
  <c r="G8" i="48"/>
  <c r="B23" i="48"/>
  <c r="C23" i="48"/>
  <c r="D23" i="48"/>
  <c r="E23" i="48"/>
  <c r="F23" i="48"/>
  <c r="G23" i="48"/>
  <c r="H23" i="48"/>
  <c r="A23" i="48"/>
  <c r="H10" i="48"/>
  <c r="A10" i="48"/>
  <c r="B10" i="48"/>
  <c r="C10" i="48"/>
  <c r="D10" i="48"/>
  <c r="E10" i="48"/>
  <c r="F10" i="48"/>
  <c r="G10" i="48"/>
  <c r="B41" i="48"/>
  <c r="C41" i="48"/>
  <c r="D41" i="48"/>
  <c r="E41" i="48"/>
  <c r="F41" i="48"/>
  <c r="G41" i="48"/>
  <c r="H41" i="48"/>
  <c r="A41" i="48"/>
  <c r="A40" i="48"/>
  <c r="B40" i="48"/>
  <c r="H40" i="48"/>
  <c r="C40" i="48"/>
  <c r="D40" i="48"/>
  <c r="E40" i="48"/>
  <c r="F40" i="48"/>
  <c r="G40" i="48"/>
  <c r="B31" i="48"/>
  <c r="C31" i="48"/>
  <c r="D31" i="48"/>
  <c r="E31" i="48"/>
  <c r="F31" i="48"/>
  <c r="G31" i="48"/>
  <c r="H31" i="48"/>
  <c r="A31" i="48"/>
  <c r="B51" i="48"/>
  <c r="C51" i="48"/>
  <c r="D51" i="48"/>
  <c r="A51" i="48"/>
  <c r="E51" i="48"/>
  <c r="F51" i="48"/>
  <c r="G51" i="48"/>
  <c r="H51" i="48"/>
  <c r="A20" i="48"/>
  <c r="B20" i="48"/>
  <c r="C20" i="48"/>
  <c r="H20" i="48"/>
  <c r="D20" i="48"/>
  <c r="E20" i="48"/>
  <c r="F20" i="48"/>
  <c r="G20" i="48"/>
  <c r="H30" i="48"/>
  <c r="A30" i="48"/>
  <c r="B30" i="48"/>
  <c r="C30" i="48"/>
  <c r="D30" i="48"/>
  <c r="E30" i="48"/>
  <c r="F30" i="48"/>
  <c r="G30" i="48"/>
  <c r="B11" i="48"/>
  <c r="C11" i="48"/>
  <c r="D11" i="48"/>
  <c r="E11" i="48"/>
  <c r="F11" i="48"/>
  <c r="G11" i="48"/>
  <c r="H11" i="48"/>
  <c r="A11" i="48"/>
  <c r="A6" i="52"/>
  <c r="B6" i="52"/>
  <c r="C6" i="52"/>
  <c r="D6" i="52"/>
  <c r="E6" i="52"/>
  <c r="F6" i="52"/>
  <c r="G6" i="52"/>
  <c r="H6" i="52"/>
  <c r="F25" i="52"/>
  <c r="G25" i="52"/>
  <c r="H25" i="52"/>
  <c r="C25" i="52"/>
  <c r="E25" i="52"/>
  <c r="A25" i="52"/>
  <c r="B25" i="52"/>
  <c r="D25" i="52"/>
  <c r="A16" i="52"/>
  <c r="B16" i="52"/>
  <c r="C16" i="52"/>
  <c r="D16" i="52"/>
  <c r="E16" i="52"/>
  <c r="F16" i="52"/>
  <c r="G16" i="52"/>
  <c r="H16" i="52"/>
  <c r="A26" i="52"/>
  <c r="B26" i="52"/>
  <c r="C26" i="52"/>
  <c r="D26" i="52"/>
  <c r="E26" i="52"/>
  <c r="F26" i="52"/>
  <c r="G26" i="52"/>
  <c r="H26" i="52"/>
  <c r="F7" i="52"/>
  <c r="E7" i="52"/>
  <c r="G7" i="52"/>
  <c r="D7" i="52"/>
  <c r="H7" i="52"/>
  <c r="C7" i="52"/>
  <c r="A7" i="52"/>
  <c r="B7" i="52"/>
  <c r="F17" i="52"/>
  <c r="C17" i="52"/>
  <c r="G17" i="52"/>
  <c r="H17" i="52"/>
  <c r="D17" i="52"/>
  <c r="E17" i="52"/>
  <c r="A17" i="52"/>
  <c r="B17" i="52"/>
  <c r="A8" i="52"/>
  <c r="B8" i="52"/>
  <c r="C8" i="52"/>
  <c r="D8" i="52"/>
  <c r="E8" i="52"/>
  <c r="F8" i="52"/>
  <c r="G8" i="52"/>
  <c r="H8" i="52"/>
  <c r="A18" i="52"/>
  <c r="B18" i="52"/>
  <c r="C18" i="52"/>
  <c r="D18" i="52"/>
  <c r="E18" i="52"/>
  <c r="F18" i="52"/>
  <c r="G18" i="52"/>
  <c r="H18" i="52"/>
  <c r="F9" i="52"/>
  <c r="G9" i="52"/>
  <c r="C9" i="52"/>
  <c r="E9" i="52"/>
  <c r="H9" i="52"/>
  <c r="D9" i="52"/>
  <c r="A9" i="52"/>
  <c r="B9" i="52"/>
  <c r="F27" i="52"/>
  <c r="C27" i="52"/>
  <c r="G27" i="52"/>
  <c r="H27" i="52"/>
  <c r="D27" i="52"/>
  <c r="A27" i="52"/>
  <c r="B27" i="52"/>
  <c r="E27" i="52"/>
  <c r="A10" i="52"/>
  <c r="B10" i="52"/>
  <c r="C10" i="52"/>
  <c r="D10" i="52"/>
  <c r="E10" i="52"/>
  <c r="F10" i="52"/>
  <c r="G10" i="52"/>
  <c r="H10" i="52"/>
  <c r="A24" i="52"/>
  <c r="B24" i="52"/>
  <c r="C24" i="52"/>
  <c r="D24" i="52"/>
  <c r="E24" i="52"/>
  <c r="F24" i="52"/>
  <c r="G24" i="52"/>
  <c r="H24" i="52"/>
  <c r="F19" i="52"/>
  <c r="G19" i="52"/>
  <c r="H19" i="52"/>
  <c r="D19" i="52"/>
  <c r="E19" i="52"/>
  <c r="C19" i="52"/>
  <c r="A19" i="52"/>
  <c r="B19" i="52"/>
  <c r="A20" i="52"/>
  <c r="B20" i="52"/>
  <c r="C20" i="52"/>
  <c r="D20" i="52"/>
  <c r="E20" i="52"/>
  <c r="F20" i="52"/>
  <c r="G20" i="52"/>
  <c r="H20" i="52"/>
  <c r="F11" i="52"/>
  <c r="C11" i="52"/>
  <c r="G11" i="52"/>
  <c r="H11" i="52"/>
  <c r="D11" i="52"/>
  <c r="A11" i="52"/>
  <c r="E11" i="52"/>
  <c r="B11" i="52"/>
  <c r="F21" i="52"/>
  <c r="G21" i="52"/>
  <c r="H21" i="52"/>
  <c r="E21" i="52"/>
  <c r="C21" i="52"/>
  <c r="D21" i="52"/>
  <c r="A21" i="52"/>
  <c r="B21" i="52"/>
  <c r="F15" i="52"/>
  <c r="G15" i="52"/>
  <c r="H15" i="52"/>
  <c r="E15" i="52"/>
  <c r="D15" i="52"/>
  <c r="C15" i="52"/>
  <c r="A15" i="52"/>
  <c r="B15" i="52"/>
  <c r="A12" i="52"/>
  <c r="B12" i="52"/>
  <c r="C12" i="52"/>
  <c r="D12" i="52"/>
  <c r="E12" i="52"/>
  <c r="F12" i="52"/>
  <c r="G12" i="52"/>
  <c r="H12" i="52"/>
  <c r="E3" i="52"/>
  <c r="C3" i="52"/>
  <c r="F3" i="52"/>
  <c r="G3" i="52"/>
  <c r="H3" i="52"/>
  <c r="B3" i="52"/>
  <c r="D3" i="52"/>
  <c r="A3" i="52"/>
  <c r="F13" i="52"/>
  <c r="G13" i="52"/>
  <c r="C13" i="52"/>
  <c r="H13" i="52"/>
  <c r="E13" i="52"/>
  <c r="A13" i="52"/>
  <c r="D13" i="52"/>
  <c r="B13" i="52"/>
  <c r="A22" i="52"/>
  <c r="B22" i="52"/>
  <c r="C22" i="52"/>
  <c r="D22" i="52"/>
  <c r="E22" i="52"/>
  <c r="F22" i="52"/>
  <c r="G22" i="52"/>
  <c r="H22" i="52"/>
  <c r="A4" i="52"/>
  <c r="B4" i="52"/>
  <c r="C4" i="52" s="1"/>
  <c r="D4" i="52"/>
  <c r="E4" i="52"/>
  <c r="F4" i="52"/>
  <c r="G4" i="52"/>
  <c r="H4" i="52"/>
  <c r="F5" i="52"/>
  <c r="G5" i="52"/>
  <c r="H5" i="52"/>
  <c r="E5" i="52"/>
  <c r="C5" i="52"/>
  <c r="D5" i="52"/>
  <c r="A5" i="52"/>
  <c r="B5" i="52"/>
  <c r="F23" i="52"/>
  <c r="G23" i="52"/>
  <c r="C23" i="52"/>
  <c r="H23" i="52"/>
  <c r="E23" i="52"/>
  <c r="D23" i="52"/>
  <c r="A23" i="52"/>
  <c r="B23" i="52"/>
  <c r="A14" i="52"/>
  <c r="B14" i="52"/>
  <c r="C14" i="52"/>
  <c r="D14" i="52"/>
  <c r="E14" i="52"/>
  <c r="F14" i="52"/>
  <c r="G14" i="52"/>
  <c r="H14" i="52"/>
  <c r="A84" i="51"/>
  <c r="B84" i="51"/>
  <c r="C84" i="51" s="1"/>
  <c r="D84" i="51"/>
  <c r="E84" i="51"/>
  <c r="F84" i="51"/>
  <c r="G84" i="51"/>
  <c r="H84" i="51"/>
  <c r="F70" i="51"/>
  <c r="E70" i="51"/>
  <c r="G70" i="51"/>
  <c r="H70" i="51"/>
  <c r="A70" i="51"/>
  <c r="B70" i="51"/>
  <c r="C70" i="51" s="1"/>
  <c r="D70" i="51"/>
  <c r="P70" i="51"/>
  <c r="A86" i="51"/>
  <c r="B86" i="51"/>
  <c r="C86" i="51" s="1"/>
  <c r="D86" i="51"/>
  <c r="E86" i="51"/>
  <c r="F86" i="51"/>
  <c r="G86" i="51"/>
  <c r="H86" i="51"/>
  <c r="A82" i="51"/>
  <c r="B82" i="51"/>
  <c r="C82" i="51" s="1"/>
  <c r="D82" i="51"/>
  <c r="E82" i="51"/>
  <c r="F82" i="51"/>
  <c r="G82" i="51"/>
  <c r="H82" i="51"/>
  <c r="C81" i="51"/>
  <c r="D81" i="51"/>
  <c r="E81" i="51"/>
  <c r="F81" i="51"/>
  <c r="G81" i="51"/>
  <c r="H81" i="51"/>
  <c r="B81" i="51"/>
  <c r="A81" i="51"/>
  <c r="A80" i="51"/>
  <c r="B80" i="51"/>
  <c r="C80" i="51" s="1"/>
  <c r="D80" i="51"/>
  <c r="E80" i="51"/>
  <c r="F80" i="51"/>
  <c r="G80" i="51"/>
  <c r="H80" i="51"/>
  <c r="B79" i="51"/>
  <c r="C79" i="51"/>
  <c r="D79" i="51"/>
  <c r="E79" i="51"/>
  <c r="F79" i="51"/>
  <c r="G79" i="51"/>
  <c r="H79" i="51"/>
  <c r="A79" i="51"/>
  <c r="A78" i="51"/>
  <c r="B78" i="51"/>
  <c r="C78" i="51" s="1"/>
  <c r="D78" i="51"/>
  <c r="E78" i="51"/>
  <c r="F78" i="51"/>
  <c r="G78" i="51"/>
  <c r="H78" i="51"/>
  <c r="A77" i="51"/>
  <c r="B77" i="51"/>
  <c r="C77" i="51"/>
  <c r="D77" i="51"/>
  <c r="E77" i="51"/>
  <c r="F77" i="51"/>
  <c r="G77" i="51"/>
  <c r="H77" i="51"/>
  <c r="A76" i="51"/>
  <c r="B76" i="51"/>
  <c r="C76" i="51" s="1"/>
  <c r="D76" i="51"/>
  <c r="E76" i="51"/>
  <c r="F76" i="51"/>
  <c r="G76" i="51"/>
  <c r="H76" i="51"/>
  <c r="P75" i="51"/>
  <c r="A75" i="51"/>
  <c r="B75" i="51"/>
  <c r="C75" i="51"/>
  <c r="D75" i="51"/>
  <c r="E75" i="51"/>
  <c r="F75" i="51"/>
  <c r="G75" i="51"/>
  <c r="H75" i="51"/>
  <c r="H74" i="51"/>
  <c r="A74" i="51"/>
  <c r="B74" i="51"/>
  <c r="C74" i="51" s="1"/>
  <c r="D74" i="51"/>
  <c r="E74" i="51"/>
  <c r="F74" i="51"/>
  <c r="G74" i="51"/>
  <c r="A73" i="51"/>
  <c r="B73" i="51"/>
  <c r="C73" i="51"/>
  <c r="D73" i="51"/>
  <c r="E73" i="51"/>
  <c r="F73" i="51"/>
  <c r="G73" i="51"/>
  <c r="H73" i="51"/>
  <c r="G72" i="51"/>
  <c r="H72" i="51"/>
  <c r="F72" i="51"/>
  <c r="A72" i="51"/>
  <c r="B72" i="51"/>
  <c r="C72" i="51" s="1"/>
  <c r="D72" i="51"/>
  <c r="E72" i="51"/>
  <c r="A71" i="51"/>
  <c r="B71" i="51"/>
  <c r="C71" i="51"/>
  <c r="D71" i="51"/>
  <c r="E71" i="51"/>
  <c r="F71" i="51"/>
  <c r="G71" i="51"/>
  <c r="H71" i="51"/>
  <c r="P83" i="51"/>
  <c r="D83" i="51"/>
  <c r="E83" i="51"/>
  <c r="F83" i="51"/>
  <c r="G83" i="51"/>
  <c r="H83" i="51"/>
  <c r="C83" i="51"/>
  <c r="A83" i="51"/>
  <c r="B83" i="51"/>
  <c r="E85" i="51"/>
  <c r="F85" i="51"/>
  <c r="G85" i="51"/>
  <c r="H85" i="51"/>
  <c r="A85" i="51"/>
  <c r="B85" i="51"/>
  <c r="D85" i="51"/>
  <c r="C85" i="51"/>
  <c r="E53" i="51"/>
  <c r="F53" i="51"/>
  <c r="G53" i="51"/>
  <c r="H53" i="51"/>
  <c r="A53" i="51"/>
  <c r="B53" i="51"/>
  <c r="C53" i="51"/>
  <c r="D53" i="51"/>
  <c r="P53" i="51"/>
  <c r="A69" i="51"/>
  <c r="B69" i="51"/>
  <c r="C69" i="51"/>
  <c r="D69" i="51"/>
  <c r="E69" i="51"/>
  <c r="F69" i="51"/>
  <c r="G69" i="51"/>
  <c r="H69" i="51"/>
  <c r="D66" i="51"/>
  <c r="E66" i="51"/>
  <c r="F66" i="51"/>
  <c r="G66" i="51"/>
  <c r="H66" i="51"/>
  <c r="A66" i="51"/>
  <c r="B66" i="51"/>
  <c r="C66" i="51" s="1"/>
  <c r="P66" i="51"/>
  <c r="A67" i="51"/>
  <c r="B67" i="51"/>
  <c r="C67" i="51"/>
  <c r="D67" i="51"/>
  <c r="E67" i="51"/>
  <c r="F67" i="51"/>
  <c r="G67" i="51"/>
  <c r="H67" i="51"/>
  <c r="E68" i="51"/>
  <c r="F68" i="51"/>
  <c r="G68" i="51"/>
  <c r="H68" i="51"/>
  <c r="A68" i="51"/>
  <c r="B68" i="51"/>
  <c r="C68" i="51" s="1"/>
  <c r="D68" i="51"/>
  <c r="A65" i="51"/>
  <c r="B65" i="51"/>
  <c r="C65" i="51"/>
  <c r="D65" i="51"/>
  <c r="E65" i="51"/>
  <c r="F65" i="51"/>
  <c r="G65" i="51"/>
  <c r="H65" i="51"/>
  <c r="P65" i="51"/>
  <c r="B64" i="51"/>
  <c r="C64" i="51" s="1"/>
  <c r="D64" i="51"/>
  <c r="E64" i="51"/>
  <c r="F64" i="51"/>
  <c r="G64" i="51"/>
  <c r="H64" i="51"/>
  <c r="A64" i="51"/>
  <c r="P64" i="51"/>
  <c r="A63" i="51"/>
  <c r="H63" i="51"/>
  <c r="B63" i="51"/>
  <c r="C63" i="51"/>
  <c r="D63" i="51"/>
  <c r="E63" i="51"/>
  <c r="F63" i="51"/>
  <c r="G63" i="51"/>
  <c r="P63" i="51"/>
  <c r="A62" i="51"/>
  <c r="B62" i="51"/>
  <c r="C62" i="51" s="1"/>
  <c r="D62" i="51"/>
  <c r="E62" i="51"/>
  <c r="F62" i="51"/>
  <c r="G62" i="51"/>
  <c r="H62" i="51"/>
  <c r="P62" i="51"/>
  <c r="G61" i="51"/>
  <c r="A61" i="51"/>
  <c r="B61" i="51"/>
  <c r="C61" i="51"/>
  <c r="D61" i="51"/>
  <c r="E61" i="51"/>
  <c r="F61" i="51"/>
  <c r="H61" i="51"/>
  <c r="P61" i="51"/>
  <c r="A60" i="51"/>
  <c r="B60" i="51"/>
  <c r="C60" i="51" s="1"/>
  <c r="D60" i="51"/>
  <c r="E60" i="51"/>
  <c r="F60" i="51"/>
  <c r="G60" i="51"/>
  <c r="H60" i="51"/>
  <c r="P60" i="51"/>
  <c r="H59" i="51"/>
  <c r="F59" i="51"/>
  <c r="A59" i="51"/>
  <c r="B59" i="51"/>
  <c r="C59" i="51"/>
  <c r="D59" i="51"/>
  <c r="E59" i="51"/>
  <c r="G59" i="51"/>
  <c r="P59" i="51"/>
  <c r="A58" i="51"/>
  <c r="B58" i="51"/>
  <c r="C58" i="51" s="1"/>
  <c r="D58" i="51"/>
  <c r="E58" i="51"/>
  <c r="F58" i="51"/>
  <c r="G58" i="51"/>
  <c r="H58" i="51"/>
  <c r="P58" i="51"/>
  <c r="G57" i="51"/>
  <c r="H57" i="51"/>
  <c r="E57" i="51"/>
  <c r="A57" i="51"/>
  <c r="B57" i="51"/>
  <c r="C57" i="51"/>
  <c r="D57" i="51"/>
  <c r="F57" i="51"/>
  <c r="P57" i="51"/>
  <c r="A56" i="51"/>
  <c r="B56" i="51"/>
  <c r="C56" i="51" s="1"/>
  <c r="D56" i="51"/>
  <c r="E56" i="51"/>
  <c r="F56" i="51"/>
  <c r="G56" i="51"/>
  <c r="H56" i="51"/>
  <c r="P56" i="51"/>
  <c r="A54" i="51"/>
  <c r="B54" i="51"/>
  <c r="C54" i="51" s="1"/>
  <c r="D54" i="51"/>
  <c r="E54" i="51"/>
  <c r="F54" i="51"/>
  <c r="G54" i="51"/>
  <c r="H54" i="51"/>
  <c r="P54" i="51"/>
  <c r="F55" i="51"/>
  <c r="G55" i="51"/>
  <c r="D55" i="51"/>
  <c r="H55" i="51"/>
  <c r="A55" i="51"/>
  <c r="B55" i="51"/>
  <c r="C55" i="51"/>
  <c r="E55" i="51"/>
  <c r="P55" i="51"/>
  <c r="D49" i="51"/>
  <c r="E49" i="51"/>
  <c r="F49" i="51"/>
  <c r="G49" i="51"/>
  <c r="H49" i="51"/>
  <c r="A49" i="51"/>
  <c r="B49" i="51"/>
  <c r="C49" i="51"/>
  <c r="P49" i="51"/>
  <c r="A48" i="51"/>
  <c r="B48" i="51"/>
  <c r="C48" i="51" s="1"/>
  <c r="D48" i="51"/>
  <c r="E48" i="51"/>
  <c r="F48" i="51"/>
  <c r="G48" i="51"/>
  <c r="H48" i="51"/>
  <c r="P48" i="51"/>
  <c r="C47" i="51"/>
  <c r="D47" i="51"/>
  <c r="E47" i="51"/>
  <c r="F47" i="51"/>
  <c r="G47" i="51"/>
  <c r="H47" i="51"/>
  <c r="A47" i="51"/>
  <c r="B47" i="51"/>
  <c r="P47" i="51"/>
  <c r="A46" i="51"/>
  <c r="B46" i="51"/>
  <c r="C46" i="51" s="1"/>
  <c r="D46" i="51"/>
  <c r="E46" i="51"/>
  <c r="F46" i="51"/>
  <c r="G46" i="51"/>
  <c r="H46" i="51"/>
  <c r="P46" i="51"/>
  <c r="A50" i="51"/>
  <c r="B50" i="51"/>
  <c r="C50" i="51" s="1"/>
  <c r="D50" i="51"/>
  <c r="E50" i="51"/>
  <c r="F50" i="51"/>
  <c r="G50" i="51"/>
  <c r="H50" i="51"/>
  <c r="B45" i="51"/>
  <c r="C45" i="51"/>
  <c r="D45" i="51"/>
  <c r="E45" i="51"/>
  <c r="F45" i="51"/>
  <c r="G45" i="51"/>
  <c r="H45" i="51"/>
  <c r="A45" i="51"/>
  <c r="P45" i="51"/>
  <c r="A44" i="51"/>
  <c r="B44" i="51"/>
  <c r="C44" i="51" s="1"/>
  <c r="D44" i="51"/>
  <c r="E44" i="51"/>
  <c r="F44" i="51"/>
  <c r="G44" i="51"/>
  <c r="H44" i="51"/>
  <c r="P44" i="51"/>
  <c r="A43" i="51"/>
  <c r="B43" i="51"/>
  <c r="C43" i="51"/>
  <c r="D43" i="51"/>
  <c r="E43" i="51"/>
  <c r="F43" i="51"/>
  <c r="G43" i="51"/>
  <c r="H43" i="51"/>
  <c r="P43" i="51"/>
  <c r="A37" i="51"/>
  <c r="B37" i="51"/>
  <c r="C37" i="51"/>
  <c r="D37" i="51"/>
  <c r="E37" i="51"/>
  <c r="F37" i="51"/>
  <c r="G37" i="51"/>
  <c r="H37" i="51"/>
  <c r="P37" i="51"/>
  <c r="G38" i="51"/>
  <c r="F38" i="51"/>
  <c r="H38" i="51"/>
  <c r="A38" i="51"/>
  <c r="B38" i="51"/>
  <c r="C38" i="51" s="1"/>
  <c r="D38" i="51"/>
  <c r="E38" i="51"/>
  <c r="P38" i="51"/>
  <c r="A39" i="51"/>
  <c r="B39" i="51"/>
  <c r="C39" i="51"/>
  <c r="D39" i="51"/>
  <c r="E39" i="51"/>
  <c r="F39" i="51"/>
  <c r="G39" i="51"/>
  <c r="H39" i="51"/>
  <c r="P39" i="51"/>
  <c r="H40" i="51"/>
  <c r="A40" i="51"/>
  <c r="B40" i="51"/>
  <c r="C40" i="51" s="1"/>
  <c r="D40" i="51"/>
  <c r="E40" i="51"/>
  <c r="F40" i="51"/>
  <c r="G40" i="51"/>
  <c r="P40" i="51"/>
  <c r="F36" i="51"/>
  <c r="G36" i="51"/>
  <c r="E36" i="51"/>
  <c r="H36" i="51"/>
  <c r="A36" i="51"/>
  <c r="B36" i="51"/>
  <c r="C36" i="51" s="1"/>
  <c r="D36" i="51"/>
  <c r="P36" i="51"/>
  <c r="A41" i="51"/>
  <c r="B41" i="51"/>
  <c r="C41" i="51"/>
  <c r="D41" i="51"/>
  <c r="E41" i="51"/>
  <c r="F41" i="51"/>
  <c r="G41" i="51"/>
  <c r="H41" i="51"/>
  <c r="P41" i="51"/>
  <c r="E51" i="51"/>
  <c r="F51" i="51"/>
  <c r="G51" i="51"/>
  <c r="H51" i="51"/>
  <c r="A51" i="51"/>
  <c r="B51" i="51"/>
  <c r="C51" i="51"/>
  <c r="D51" i="51"/>
  <c r="A42" i="51"/>
  <c r="B42" i="51"/>
  <c r="C42" i="51" s="1"/>
  <c r="D42" i="51"/>
  <c r="E42" i="51"/>
  <c r="F42" i="51"/>
  <c r="G42" i="51"/>
  <c r="H42" i="51"/>
  <c r="P42" i="51"/>
  <c r="A52" i="51"/>
  <c r="B52" i="51"/>
  <c r="C52" i="51" s="1"/>
  <c r="D52" i="51"/>
  <c r="E52" i="51"/>
  <c r="F52" i="51"/>
  <c r="G52" i="51"/>
  <c r="H52" i="51"/>
  <c r="D32" i="51"/>
  <c r="E32" i="51"/>
  <c r="F32" i="51"/>
  <c r="G32" i="51"/>
  <c r="H32" i="51"/>
  <c r="B32" i="51"/>
  <c r="C32" i="51" s="1"/>
  <c r="A32" i="51"/>
  <c r="P32" i="51"/>
  <c r="A31" i="51"/>
  <c r="B31" i="51"/>
  <c r="C31" i="51"/>
  <c r="D31" i="51"/>
  <c r="E31" i="51"/>
  <c r="F31" i="51"/>
  <c r="G31" i="51"/>
  <c r="H31" i="51"/>
  <c r="P31" i="51"/>
  <c r="B30" i="51"/>
  <c r="C30" i="51" s="1"/>
  <c r="D30" i="51"/>
  <c r="E30" i="51"/>
  <c r="F30" i="51"/>
  <c r="G30" i="51"/>
  <c r="H30" i="51"/>
  <c r="A30" i="51"/>
  <c r="P30" i="51"/>
  <c r="A20" i="51"/>
  <c r="B20" i="51"/>
  <c r="C20" i="51" s="1"/>
  <c r="D20" i="51"/>
  <c r="E20" i="51"/>
  <c r="F20" i="51"/>
  <c r="G20" i="51"/>
  <c r="H20" i="51"/>
  <c r="P20" i="51"/>
  <c r="F21" i="51"/>
  <c r="G21" i="51"/>
  <c r="E21" i="51"/>
  <c r="H21" i="51"/>
  <c r="A21" i="51"/>
  <c r="B21" i="51"/>
  <c r="C21" i="51"/>
  <c r="D21" i="51"/>
  <c r="P21" i="51"/>
  <c r="A22" i="51"/>
  <c r="B22" i="51"/>
  <c r="C22" i="51" s="1"/>
  <c r="D22" i="51"/>
  <c r="E22" i="51"/>
  <c r="F22" i="51"/>
  <c r="G22" i="51"/>
  <c r="H22" i="51"/>
  <c r="P22" i="51"/>
  <c r="A29" i="51"/>
  <c r="B29" i="51"/>
  <c r="C29" i="51"/>
  <c r="D29" i="51"/>
  <c r="E29" i="51"/>
  <c r="F29" i="51"/>
  <c r="G29" i="51"/>
  <c r="H29" i="51"/>
  <c r="P29" i="51"/>
  <c r="G23" i="51"/>
  <c r="H23" i="51"/>
  <c r="A23" i="51"/>
  <c r="B23" i="51"/>
  <c r="C23" i="51"/>
  <c r="F23" i="51"/>
  <c r="D23" i="51"/>
  <c r="E23" i="51"/>
  <c r="P23" i="51"/>
  <c r="E19" i="51"/>
  <c r="F19" i="51"/>
  <c r="G19" i="51"/>
  <c r="H19" i="51"/>
  <c r="D19" i="51"/>
  <c r="A19" i="51"/>
  <c r="B19" i="51"/>
  <c r="C19" i="51"/>
  <c r="P19" i="51"/>
  <c r="A24" i="51"/>
  <c r="B24" i="51"/>
  <c r="C24" i="51" s="1"/>
  <c r="D24" i="51"/>
  <c r="E24" i="51"/>
  <c r="F24" i="51"/>
  <c r="G24" i="51"/>
  <c r="H24" i="51"/>
  <c r="P24" i="51"/>
  <c r="A33" i="51"/>
  <c r="B33" i="51"/>
  <c r="C33" i="51"/>
  <c r="D33" i="51"/>
  <c r="E33" i="51"/>
  <c r="F33" i="51"/>
  <c r="G33" i="51"/>
  <c r="H33" i="51"/>
  <c r="H25" i="51"/>
  <c r="A25" i="51"/>
  <c r="B25" i="51"/>
  <c r="C25" i="51"/>
  <c r="G25" i="51"/>
  <c r="D25" i="51"/>
  <c r="E25" i="51"/>
  <c r="F25" i="51"/>
  <c r="P25" i="51"/>
  <c r="A35" i="51"/>
  <c r="B35" i="51"/>
  <c r="C35" i="51"/>
  <c r="D35" i="51"/>
  <c r="E35" i="51"/>
  <c r="F35" i="51"/>
  <c r="G35" i="51"/>
  <c r="H35" i="51"/>
  <c r="A26" i="51"/>
  <c r="B26" i="51"/>
  <c r="C26" i="51" s="1"/>
  <c r="D26" i="51"/>
  <c r="E26" i="51"/>
  <c r="F26" i="51"/>
  <c r="G26" i="51"/>
  <c r="H26" i="51"/>
  <c r="P26" i="51"/>
  <c r="E34" i="51"/>
  <c r="F34" i="51"/>
  <c r="G34" i="51"/>
  <c r="D34" i="51"/>
  <c r="H34" i="51"/>
  <c r="A34" i="51"/>
  <c r="B34" i="51"/>
  <c r="C34" i="51" s="1"/>
  <c r="A27" i="51"/>
  <c r="B27" i="51"/>
  <c r="C27" i="51"/>
  <c r="D27" i="51"/>
  <c r="E27" i="51"/>
  <c r="F27" i="51"/>
  <c r="H27" i="51"/>
  <c r="G27" i="51"/>
  <c r="P27" i="51"/>
  <c r="A28" i="51"/>
  <c r="B28" i="51"/>
  <c r="C28" i="51" s="1"/>
  <c r="D28" i="51"/>
  <c r="E28" i="51"/>
  <c r="F28" i="51"/>
  <c r="G28" i="51"/>
  <c r="H28" i="51"/>
  <c r="P28" i="51"/>
  <c r="A6" i="51"/>
  <c r="B6" i="51"/>
  <c r="C6" i="51" s="1"/>
  <c r="D6" i="51"/>
  <c r="E6" i="51"/>
  <c r="F6" i="51"/>
  <c r="G6" i="51"/>
  <c r="H6" i="51"/>
  <c r="A4" i="51"/>
  <c r="B4" i="51"/>
  <c r="C4" i="51" s="1"/>
  <c r="D4" i="51"/>
  <c r="E4" i="51"/>
  <c r="F4" i="51"/>
  <c r="G4" i="51"/>
  <c r="H4" i="51"/>
  <c r="A15" i="51"/>
  <c r="B15" i="51"/>
  <c r="C15" i="51"/>
  <c r="D15" i="51"/>
  <c r="E15" i="51"/>
  <c r="F15" i="51"/>
  <c r="G15" i="51"/>
  <c r="H15" i="51"/>
  <c r="G7" i="51"/>
  <c r="H7" i="51"/>
  <c r="F7" i="51"/>
  <c r="A7" i="51"/>
  <c r="B7" i="51"/>
  <c r="C7" i="51"/>
  <c r="D7" i="51"/>
  <c r="E7" i="51"/>
  <c r="B14" i="51"/>
  <c r="C14" i="51" s="1"/>
  <c r="A14" i="51"/>
  <c r="D14" i="51"/>
  <c r="E14" i="51"/>
  <c r="F14" i="51"/>
  <c r="G14" i="51"/>
  <c r="H14" i="51"/>
  <c r="A12" i="51"/>
  <c r="B12" i="51"/>
  <c r="C12" i="51" s="1"/>
  <c r="D12" i="51"/>
  <c r="E12" i="51"/>
  <c r="F12" i="51"/>
  <c r="G12" i="51"/>
  <c r="H12" i="51"/>
  <c r="H11" i="51"/>
  <c r="A11" i="51"/>
  <c r="B11" i="51"/>
  <c r="C11" i="51"/>
  <c r="D11" i="51"/>
  <c r="E11" i="51"/>
  <c r="F11" i="51"/>
  <c r="G11" i="51"/>
  <c r="A10" i="51"/>
  <c r="B10" i="51"/>
  <c r="C10" i="51" s="1"/>
  <c r="D10" i="51"/>
  <c r="E10" i="51"/>
  <c r="F10" i="51"/>
  <c r="G10" i="51"/>
  <c r="H10" i="51"/>
  <c r="H9" i="51"/>
  <c r="A9" i="51"/>
  <c r="B9" i="51"/>
  <c r="C9" i="51"/>
  <c r="D9" i="51"/>
  <c r="G9" i="51"/>
  <c r="E9" i="51"/>
  <c r="F9" i="51"/>
  <c r="A13" i="51"/>
  <c r="B13" i="51"/>
  <c r="C13" i="51"/>
  <c r="D13" i="51"/>
  <c r="E13" i="51"/>
  <c r="F13" i="51"/>
  <c r="G13" i="51"/>
  <c r="H13" i="51"/>
  <c r="A8" i="51"/>
  <c r="B8" i="51"/>
  <c r="C8" i="51" s="1"/>
  <c r="D8" i="51"/>
  <c r="E8" i="51"/>
  <c r="F8" i="51"/>
  <c r="G8" i="51"/>
  <c r="H8" i="51"/>
  <c r="E18" i="51"/>
  <c r="F18" i="51"/>
  <c r="G18" i="51"/>
  <c r="H18" i="51"/>
  <c r="D18" i="51"/>
  <c r="A18" i="51"/>
  <c r="B18" i="51"/>
  <c r="C18" i="51" s="1"/>
  <c r="H2" i="51"/>
  <c r="G2" i="51"/>
  <c r="F2" i="51"/>
  <c r="E2" i="51"/>
  <c r="D2" i="51"/>
  <c r="B2" i="51"/>
  <c r="C2" i="51" s="1"/>
  <c r="A2" i="51"/>
  <c r="E3" i="51"/>
  <c r="F3" i="51"/>
  <c r="G3" i="51"/>
  <c r="H3" i="51"/>
  <c r="D3" i="51"/>
  <c r="A3" i="51"/>
  <c r="B3" i="51"/>
  <c r="C3" i="51"/>
  <c r="I16" i="51"/>
  <c r="P2" i="51"/>
  <c r="F5" i="51"/>
  <c r="G5" i="51"/>
  <c r="H5" i="51"/>
  <c r="A5" i="51"/>
  <c r="E5" i="51"/>
  <c r="B5" i="51"/>
  <c r="C5" i="51"/>
  <c r="D5" i="51"/>
  <c r="A3" i="57"/>
  <c r="B3" i="57"/>
  <c r="C3" i="57"/>
  <c r="D3" i="57"/>
  <c r="E3" i="57"/>
  <c r="F3" i="57"/>
  <c r="G3" i="57"/>
  <c r="H3" i="57"/>
  <c r="A3" i="41"/>
  <c r="B3" i="41"/>
  <c r="C3" i="41"/>
  <c r="D3" i="41"/>
  <c r="E3" i="41"/>
  <c r="F3" i="41"/>
  <c r="G3" i="41"/>
  <c r="H3" i="41"/>
  <c r="A4" i="41"/>
  <c r="B4" i="41"/>
  <c r="C4" i="41" s="1"/>
  <c r="D4" i="41"/>
  <c r="E4" i="41"/>
  <c r="F4" i="41"/>
  <c r="G4" i="41"/>
  <c r="H4" i="41"/>
  <c r="A7" i="41"/>
  <c r="B7" i="41"/>
  <c r="C7" i="41"/>
  <c r="D7" i="41"/>
  <c r="E7" i="41"/>
  <c r="F7" i="41"/>
  <c r="G7" i="41"/>
  <c r="H7" i="41"/>
  <c r="A6" i="41"/>
  <c r="B6" i="41"/>
  <c r="C6" i="41"/>
  <c r="D6" i="41"/>
  <c r="E6" i="41"/>
  <c r="F6" i="41"/>
  <c r="G6" i="41"/>
  <c r="H6" i="41"/>
  <c r="A5" i="41"/>
  <c r="B5" i="41"/>
  <c r="C5" i="41" s="1"/>
  <c r="D5" i="41"/>
  <c r="E5" i="41"/>
  <c r="F5" i="41"/>
  <c r="G5" i="41"/>
  <c r="H5" i="41"/>
  <c r="A11" i="57"/>
  <c r="B11" i="57"/>
  <c r="C11" i="57"/>
  <c r="D11" i="57"/>
  <c r="E11" i="57"/>
  <c r="F11" i="57"/>
  <c r="G11" i="57"/>
  <c r="H11" i="57"/>
  <c r="A39" i="57"/>
  <c r="B39" i="57"/>
  <c r="C39" i="57"/>
  <c r="D39" i="57"/>
  <c r="E39" i="57"/>
  <c r="F39" i="57"/>
  <c r="G39" i="57"/>
  <c r="H39" i="57"/>
  <c r="A28" i="57"/>
  <c r="B28" i="57"/>
  <c r="C28" i="57"/>
  <c r="D28" i="57"/>
  <c r="E28" i="57"/>
  <c r="F28" i="57"/>
  <c r="G28" i="57"/>
  <c r="H28" i="57"/>
  <c r="H68" i="57"/>
  <c r="A68" i="57"/>
  <c r="B68" i="57"/>
  <c r="C68" i="57"/>
  <c r="D68" i="57"/>
  <c r="E68" i="57"/>
  <c r="F68" i="57"/>
  <c r="G68" i="57"/>
  <c r="A22" i="57"/>
  <c r="B22" i="57"/>
  <c r="C22" i="57"/>
  <c r="D22" i="57"/>
  <c r="E22" i="57"/>
  <c r="F22" i="57"/>
  <c r="H22" i="57"/>
  <c r="G22" i="57"/>
  <c r="H58" i="57"/>
  <c r="A58" i="57"/>
  <c r="B58" i="57"/>
  <c r="C58" i="57"/>
  <c r="D58" i="57"/>
  <c r="E58" i="57"/>
  <c r="F58" i="57"/>
  <c r="G58" i="57"/>
  <c r="A57" i="57"/>
  <c r="B57" i="57"/>
  <c r="C57" i="57"/>
  <c r="D57" i="57"/>
  <c r="E57" i="57"/>
  <c r="F57" i="57"/>
  <c r="G57" i="57"/>
  <c r="H57" i="57"/>
  <c r="A37" i="57"/>
  <c r="B37" i="57"/>
  <c r="C37" i="57"/>
  <c r="D37" i="57"/>
  <c r="E37" i="57"/>
  <c r="F37" i="57"/>
  <c r="G37" i="57"/>
  <c r="H37" i="57"/>
  <c r="A43" i="57"/>
  <c r="B43" i="57"/>
  <c r="C43" i="57"/>
  <c r="D43" i="57"/>
  <c r="E43" i="57"/>
  <c r="F43" i="57"/>
  <c r="G43" i="57"/>
  <c r="H43" i="57"/>
  <c r="A35" i="57"/>
  <c r="B35" i="57"/>
  <c r="C35" i="57"/>
  <c r="D35" i="57"/>
  <c r="E35" i="57"/>
  <c r="F35" i="57"/>
  <c r="G35" i="57"/>
  <c r="H35" i="57"/>
  <c r="A67" i="57"/>
  <c r="B67" i="57"/>
  <c r="C67" i="57"/>
  <c r="D67" i="57"/>
  <c r="E67" i="57"/>
  <c r="F67" i="57"/>
  <c r="G67" i="57"/>
  <c r="H67" i="57"/>
  <c r="A21" i="57"/>
  <c r="B21" i="57"/>
  <c r="C21" i="57"/>
  <c r="D21" i="57"/>
  <c r="E21" i="57"/>
  <c r="F21" i="57"/>
  <c r="G21" i="57"/>
  <c r="H21" i="57"/>
  <c r="A4" i="57"/>
  <c r="B4" i="57"/>
  <c r="C4" i="57"/>
  <c r="D4" i="57"/>
  <c r="E4" i="57"/>
  <c r="F4" i="57"/>
  <c r="G4" i="57"/>
  <c r="H4" i="57"/>
  <c r="A7" i="57"/>
  <c r="B7" i="57"/>
  <c r="C7" i="57"/>
  <c r="D7" i="57"/>
  <c r="E7" i="57"/>
  <c r="F7" i="57"/>
  <c r="G7" i="57"/>
  <c r="H7" i="57"/>
  <c r="A29" i="57"/>
  <c r="B29" i="57"/>
  <c r="C29" i="57"/>
  <c r="D29" i="57"/>
  <c r="E29" i="57"/>
  <c r="F29" i="57"/>
  <c r="G29" i="57"/>
  <c r="H29" i="57"/>
  <c r="A66" i="57"/>
  <c r="B66" i="57"/>
  <c r="C66" i="57"/>
  <c r="D66" i="57"/>
  <c r="E66" i="57"/>
  <c r="F66" i="57"/>
  <c r="H66" i="57"/>
  <c r="G66" i="57"/>
  <c r="A6" i="57"/>
  <c r="B6" i="57"/>
  <c r="C6" i="57"/>
  <c r="D6" i="57"/>
  <c r="E6" i="57"/>
  <c r="F6" i="57"/>
  <c r="H6" i="57"/>
  <c r="G6" i="57"/>
  <c r="A9" i="57"/>
  <c r="B9" i="57"/>
  <c r="C9" i="57"/>
  <c r="D9" i="57"/>
  <c r="E9" i="57"/>
  <c r="F9" i="57"/>
  <c r="G9" i="57"/>
  <c r="H9" i="57"/>
  <c r="A33" i="57"/>
  <c r="B33" i="57"/>
  <c r="C33" i="57"/>
  <c r="D33" i="57"/>
  <c r="E33" i="57"/>
  <c r="F33" i="57"/>
  <c r="G33" i="57"/>
  <c r="H33" i="57"/>
  <c r="A17" i="57"/>
  <c r="B17" i="57"/>
  <c r="C17" i="57"/>
  <c r="D17" i="57"/>
  <c r="E17" i="57"/>
  <c r="F17" i="57"/>
  <c r="G17" i="57"/>
  <c r="H17" i="57"/>
  <c r="H50" i="57"/>
  <c r="A50" i="57"/>
  <c r="B50" i="57"/>
  <c r="C50" i="57"/>
  <c r="D50" i="57"/>
  <c r="E50" i="57"/>
  <c r="F50" i="57"/>
  <c r="G50" i="57"/>
  <c r="A69" i="57"/>
  <c r="B69" i="57"/>
  <c r="C69" i="57"/>
  <c r="D69" i="57"/>
  <c r="E69" i="57"/>
  <c r="F69" i="57"/>
  <c r="G69" i="57"/>
  <c r="H69" i="57"/>
  <c r="A65" i="57"/>
  <c r="B65" i="57"/>
  <c r="C65" i="57"/>
  <c r="D65" i="57"/>
  <c r="E65" i="57"/>
  <c r="F65" i="57"/>
  <c r="G65" i="57"/>
  <c r="H65" i="57"/>
  <c r="H48" i="57"/>
  <c r="A48" i="57"/>
  <c r="B48" i="57"/>
  <c r="C48" i="57"/>
  <c r="D48" i="57"/>
  <c r="E48" i="57"/>
  <c r="F48" i="57"/>
  <c r="G48" i="57"/>
  <c r="A26" i="57"/>
  <c r="B26" i="57"/>
  <c r="C26" i="57"/>
  <c r="D26" i="57"/>
  <c r="E26" i="57"/>
  <c r="F26" i="57"/>
  <c r="H26" i="57"/>
  <c r="G26" i="57"/>
  <c r="H64" i="57"/>
  <c r="A64" i="57"/>
  <c r="B64" i="57"/>
  <c r="C64" i="57"/>
  <c r="D64" i="57"/>
  <c r="E64" i="57"/>
  <c r="F64" i="57"/>
  <c r="G64" i="57"/>
  <c r="H56" i="57"/>
  <c r="A56" i="57"/>
  <c r="B56" i="57"/>
  <c r="C56" i="57"/>
  <c r="D56" i="57"/>
  <c r="E56" i="57"/>
  <c r="F56" i="57"/>
  <c r="G56" i="57"/>
  <c r="A20" i="57"/>
  <c r="B20" i="57"/>
  <c r="C20" i="57"/>
  <c r="D20" i="57"/>
  <c r="E20" i="57"/>
  <c r="F20" i="57"/>
  <c r="G20" i="57"/>
  <c r="H20" i="57"/>
  <c r="A36" i="57"/>
  <c r="B36" i="57"/>
  <c r="C36" i="57"/>
  <c r="D36" i="57"/>
  <c r="E36" i="57"/>
  <c r="F36" i="57"/>
  <c r="G36" i="57"/>
  <c r="H36" i="57"/>
  <c r="H14" i="57"/>
  <c r="A14" i="57"/>
  <c r="B14" i="57"/>
  <c r="C14" i="57"/>
  <c r="D14" i="57"/>
  <c r="E14" i="57"/>
  <c r="F14" i="57"/>
  <c r="G14" i="57"/>
  <c r="A31" i="57"/>
  <c r="B31" i="57"/>
  <c r="C31" i="57"/>
  <c r="D31" i="57"/>
  <c r="E31" i="57"/>
  <c r="F31" i="57"/>
  <c r="G31" i="57"/>
  <c r="H31" i="57"/>
  <c r="A8" i="57"/>
  <c r="H8" i="57"/>
  <c r="B8" i="57"/>
  <c r="C8" i="57"/>
  <c r="D8" i="57"/>
  <c r="E8" i="57"/>
  <c r="F8" i="57"/>
  <c r="G8" i="57"/>
  <c r="A49" i="57"/>
  <c r="B49" i="57"/>
  <c r="C49" i="57"/>
  <c r="D49" i="57"/>
  <c r="E49" i="57"/>
  <c r="F49" i="57"/>
  <c r="G49" i="57"/>
  <c r="H49" i="57"/>
  <c r="A52" i="57"/>
  <c r="H52" i="57"/>
  <c r="B52" i="57"/>
  <c r="C52" i="57"/>
  <c r="D52" i="57"/>
  <c r="E52" i="57"/>
  <c r="F52" i="57"/>
  <c r="G52" i="57"/>
  <c r="H54" i="57"/>
  <c r="A54" i="57"/>
  <c r="B54" i="57"/>
  <c r="C54" i="57"/>
  <c r="D54" i="57"/>
  <c r="E54" i="57"/>
  <c r="F54" i="57"/>
  <c r="G54" i="57"/>
  <c r="A41" i="57"/>
  <c r="B41" i="57"/>
  <c r="C41" i="57"/>
  <c r="D41" i="57"/>
  <c r="E41" i="57"/>
  <c r="F41" i="57"/>
  <c r="G41" i="57"/>
  <c r="H41" i="57"/>
  <c r="A24" i="57"/>
  <c r="B24" i="57"/>
  <c r="C24" i="57"/>
  <c r="D24" i="57"/>
  <c r="E24" i="57"/>
  <c r="F24" i="57"/>
  <c r="G24" i="57"/>
  <c r="H24" i="57"/>
  <c r="A61" i="57"/>
  <c r="B61" i="57"/>
  <c r="C61" i="57"/>
  <c r="D61" i="57"/>
  <c r="E61" i="57"/>
  <c r="F61" i="57"/>
  <c r="G61" i="57"/>
  <c r="H61" i="57"/>
  <c r="A19" i="57"/>
  <c r="B19" i="57"/>
  <c r="C19" i="57"/>
  <c r="D19" i="57"/>
  <c r="E19" i="57"/>
  <c r="F19" i="57"/>
  <c r="G19" i="57"/>
  <c r="H19" i="57"/>
  <c r="A47" i="57"/>
  <c r="B47" i="57"/>
  <c r="C47" i="57"/>
  <c r="D47" i="57"/>
  <c r="E47" i="57"/>
  <c r="F47" i="57"/>
  <c r="G47" i="57"/>
  <c r="H47" i="57"/>
  <c r="H12" i="57"/>
  <c r="A12" i="57"/>
  <c r="B12" i="57"/>
  <c r="C12" i="57"/>
  <c r="D12" i="57"/>
  <c r="E12" i="57"/>
  <c r="F12" i="57"/>
  <c r="G12" i="57"/>
  <c r="A46" i="57"/>
  <c r="B46" i="57"/>
  <c r="C46" i="57"/>
  <c r="D46" i="57"/>
  <c r="E46" i="57"/>
  <c r="F46" i="57"/>
  <c r="H46" i="57"/>
  <c r="G46" i="57"/>
  <c r="A13" i="57"/>
  <c r="B13" i="57"/>
  <c r="C13" i="57"/>
  <c r="D13" i="57"/>
  <c r="E13" i="57"/>
  <c r="F13" i="57"/>
  <c r="G13" i="57"/>
  <c r="H13" i="57"/>
  <c r="A55" i="57"/>
  <c r="B55" i="57"/>
  <c r="C55" i="57"/>
  <c r="D55" i="57"/>
  <c r="E55" i="57"/>
  <c r="F55" i="57"/>
  <c r="G55" i="57"/>
  <c r="H55" i="57"/>
  <c r="A40" i="57"/>
  <c r="B40" i="57"/>
  <c r="C40" i="57"/>
  <c r="H40" i="57"/>
  <c r="D40" i="57"/>
  <c r="E40" i="57"/>
  <c r="F40" i="57"/>
  <c r="G40" i="57"/>
  <c r="A27" i="57"/>
  <c r="B27" i="57"/>
  <c r="C27" i="57"/>
  <c r="D27" i="57"/>
  <c r="E27" i="57"/>
  <c r="F27" i="57"/>
  <c r="G27" i="57"/>
  <c r="H27" i="57"/>
  <c r="A5" i="57"/>
  <c r="B5" i="57"/>
  <c r="C5" i="57"/>
  <c r="D5" i="57"/>
  <c r="E5" i="57"/>
  <c r="F5" i="57"/>
  <c r="G5" i="57"/>
  <c r="H5" i="57"/>
  <c r="A63" i="57"/>
  <c r="B63" i="57"/>
  <c r="C63" i="57"/>
  <c r="D63" i="57"/>
  <c r="E63" i="57"/>
  <c r="F63" i="57"/>
  <c r="G63" i="57"/>
  <c r="H63" i="57"/>
  <c r="H10" i="57"/>
  <c r="A10" i="57"/>
  <c r="B10" i="57"/>
  <c r="C10" i="57"/>
  <c r="D10" i="57"/>
  <c r="E10" i="57"/>
  <c r="F10" i="57"/>
  <c r="G10" i="57"/>
  <c r="A34" i="57"/>
  <c r="B34" i="57"/>
  <c r="C34" i="57"/>
  <c r="D34" i="57"/>
  <c r="E34" i="57"/>
  <c r="F34" i="57"/>
  <c r="H34" i="57"/>
  <c r="G34" i="57"/>
  <c r="A44" i="57"/>
  <c r="B44" i="57"/>
  <c r="C44" i="57"/>
  <c r="D44" i="57"/>
  <c r="E44" i="57"/>
  <c r="H44" i="57"/>
  <c r="F44" i="57"/>
  <c r="G44" i="57"/>
  <c r="A25" i="57"/>
  <c r="B25" i="57"/>
  <c r="C25" i="57"/>
  <c r="D25" i="57"/>
  <c r="E25" i="57"/>
  <c r="F25" i="57"/>
  <c r="G25" i="57"/>
  <c r="H25" i="57"/>
  <c r="A53" i="57"/>
  <c r="B53" i="57"/>
  <c r="C53" i="57"/>
  <c r="D53" i="57"/>
  <c r="E53" i="57"/>
  <c r="F53" i="57"/>
  <c r="G53" i="57"/>
  <c r="H53" i="57"/>
  <c r="A59" i="57"/>
  <c r="B59" i="57"/>
  <c r="C59" i="57"/>
  <c r="D59" i="57"/>
  <c r="E59" i="57"/>
  <c r="F59" i="57"/>
  <c r="G59" i="57"/>
  <c r="H59" i="57"/>
  <c r="A42" i="57"/>
  <c r="B42" i="57"/>
  <c r="C42" i="57"/>
  <c r="D42" i="57"/>
  <c r="H42" i="57"/>
  <c r="E42" i="57"/>
  <c r="F42" i="57"/>
  <c r="G42" i="57"/>
  <c r="A32" i="57"/>
  <c r="B32" i="57"/>
  <c r="C32" i="57"/>
  <c r="D32" i="57"/>
  <c r="E32" i="57"/>
  <c r="F32" i="57"/>
  <c r="G32" i="57"/>
  <c r="H32" i="57"/>
  <c r="H60" i="57"/>
  <c r="A60" i="57"/>
  <c r="B60" i="57"/>
  <c r="C60" i="57"/>
  <c r="D60" i="57"/>
  <c r="E60" i="57"/>
  <c r="F60" i="57"/>
  <c r="G60" i="57"/>
  <c r="A45" i="57"/>
  <c r="B45" i="57"/>
  <c r="C45" i="57"/>
  <c r="D45" i="57"/>
  <c r="E45" i="57"/>
  <c r="F45" i="57"/>
  <c r="G45" i="57"/>
  <c r="H45" i="57"/>
  <c r="A23" i="57"/>
  <c r="B23" i="57"/>
  <c r="C23" i="57"/>
  <c r="D23" i="57"/>
  <c r="E23" i="57"/>
  <c r="F23" i="57"/>
  <c r="G23" i="57"/>
  <c r="H23" i="57"/>
  <c r="H16" i="57"/>
  <c r="A16" i="57"/>
  <c r="B16" i="57"/>
  <c r="C16" i="57"/>
  <c r="D16" i="57"/>
  <c r="E16" i="57"/>
  <c r="F16" i="57"/>
  <c r="G16" i="57"/>
  <c r="I242" i="48"/>
  <c r="P242" i="48"/>
  <c r="P362" i="48"/>
  <c r="I362" i="48"/>
  <c r="I122" i="48"/>
  <c r="I180" i="48"/>
  <c r="N18" i="51"/>
  <c r="M18" i="51"/>
  <c r="I17" i="51"/>
  <c r="M17" i="51" s="1"/>
  <c r="J30" i="44"/>
  <c r="I30" i="44" s="1"/>
  <c r="J13" i="54"/>
  <c r="J17" i="54"/>
  <c r="J12" i="54"/>
  <c r="J16" i="54"/>
  <c r="J11" i="54"/>
  <c r="J15" i="54"/>
  <c r="J10" i="54"/>
  <c r="J18" i="54"/>
  <c r="J14" i="54"/>
  <c r="I13" i="54"/>
  <c r="N13" i="54" s="1"/>
  <c r="I17" i="54"/>
  <c r="N17" i="54" s="1"/>
  <c r="I12" i="54"/>
  <c r="N12" i="54" s="1"/>
  <c r="I16" i="54"/>
  <c r="N16" i="54" s="1"/>
  <c r="I11" i="54"/>
  <c r="N11" i="54" s="1"/>
  <c r="I15" i="54"/>
  <c r="N15" i="54" s="1"/>
  <c r="I10" i="54"/>
  <c r="N10" i="54" s="1"/>
  <c r="I18" i="54"/>
  <c r="N18" i="54" s="1"/>
  <c r="I14" i="54"/>
  <c r="N14" i="54" s="1"/>
  <c r="S2" i="52"/>
  <c r="T2" i="52"/>
  <c r="V2" i="52"/>
  <c r="I2" i="52"/>
  <c r="N86" i="51"/>
  <c r="M86" i="51"/>
  <c r="N67" i="51"/>
  <c r="M67" i="51"/>
  <c r="M50" i="51"/>
  <c r="N50" i="51"/>
  <c r="M85" i="51"/>
  <c r="N85" i="51"/>
  <c r="M33" i="51"/>
  <c r="N33" i="51"/>
  <c r="N35" i="51"/>
  <c r="M35" i="51"/>
  <c r="N84" i="51"/>
  <c r="M84" i="51"/>
  <c r="N34" i="51"/>
  <c r="M34" i="51"/>
  <c r="I480" i="48"/>
  <c r="P422" i="48"/>
  <c r="S422" i="48"/>
  <c r="Q422" i="48"/>
  <c r="I422" i="48"/>
  <c r="S542" i="48"/>
  <c r="I542" i="48"/>
  <c r="Q542" i="48"/>
  <c r="I600" i="48"/>
  <c r="P542" i="48"/>
  <c r="I540" i="48"/>
  <c r="Q482" i="48"/>
  <c r="S482" i="48"/>
  <c r="P482" i="48"/>
  <c r="I482" i="48"/>
  <c r="I360" i="48"/>
  <c r="I302" i="48"/>
  <c r="S302" i="48"/>
  <c r="Q302" i="48"/>
  <c r="P302" i="48"/>
  <c r="I120" i="48"/>
  <c r="S62" i="48"/>
  <c r="I62" i="48"/>
  <c r="Q62" i="48"/>
  <c r="P62" i="48"/>
  <c r="I240" i="48"/>
  <c r="S182" i="48"/>
  <c r="P182" i="48"/>
  <c r="Q182" i="48"/>
  <c r="I182" i="48"/>
  <c r="J49" i="44"/>
  <c r="I49" i="44" s="1"/>
  <c r="J39" i="44"/>
  <c r="I39" i="44" s="1"/>
  <c r="J21" i="44"/>
  <c r="I21" i="44" s="1"/>
  <c r="T32" i="43"/>
  <c r="Q32" i="43"/>
  <c r="I32" i="43"/>
  <c r="Q132" i="43"/>
  <c r="I132" i="43"/>
  <c r="I82" i="43"/>
  <c r="T82" i="43"/>
  <c r="Q82" i="43"/>
  <c r="T2" i="43"/>
  <c r="I2" i="43"/>
  <c r="P2" i="48"/>
  <c r="Q2" i="48"/>
  <c r="S2" i="48"/>
  <c r="I60" i="48"/>
  <c r="I2" i="48"/>
  <c r="I8" i="54"/>
  <c r="N8" i="54" s="1"/>
  <c r="I6" i="54"/>
  <c r="N6" i="54" s="1"/>
  <c r="I4" i="54"/>
  <c r="N4" i="54" s="1"/>
  <c r="I2" i="54"/>
  <c r="N2" i="54" s="1"/>
  <c r="I5" i="54"/>
  <c r="N5" i="54" s="1"/>
  <c r="I9" i="54"/>
  <c r="N9" i="54" s="1"/>
  <c r="I3" i="54"/>
  <c r="N3" i="54" s="1"/>
  <c r="I7" i="54"/>
  <c r="N7" i="54" s="1"/>
  <c r="J8" i="54"/>
  <c r="J6" i="54"/>
  <c r="J4" i="54"/>
  <c r="J2" i="54"/>
  <c r="J9" i="54"/>
  <c r="J7" i="54"/>
  <c r="J5" i="54"/>
  <c r="J3" i="54"/>
  <c r="J12" i="44"/>
  <c r="I12" i="44" s="1"/>
  <c r="I3" i="44"/>
  <c r="I182" i="43"/>
  <c r="T182" i="43"/>
  <c r="Q182" i="43"/>
  <c r="M51" i="51" l="1"/>
  <c r="N51" i="51"/>
  <c r="B49" i="44"/>
  <c r="C49" i="44" s="1"/>
  <c r="D49" i="44"/>
  <c r="A49" i="44"/>
  <c r="E49" i="44"/>
  <c r="H49" i="44"/>
  <c r="G49" i="44"/>
  <c r="F49" i="44"/>
  <c r="A39" i="44"/>
  <c r="B39" i="44"/>
  <c r="C39" i="44"/>
  <c r="D39" i="44"/>
  <c r="H39" i="44"/>
  <c r="F39" i="44"/>
  <c r="E39" i="44"/>
  <c r="G39" i="44"/>
  <c r="A30" i="44"/>
  <c r="B30" i="44"/>
  <c r="C30" i="44"/>
  <c r="D30" i="44"/>
  <c r="E30" i="44"/>
  <c r="F30" i="44"/>
  <c r="H30" i="44"/>
  <c r="G30" i="44"/>
  <c r="C21" i="44"/>
  <c r="B21" i="44"/>
  <c r="A21" i="44"/>
  <c r="D21" i="44"/>
  <c r="E21" i="44"/>
  <c r="G21" i="44"/>
  <c r="F21" i="44"/>
  <c r="H21" i="44"/>
  <c r="A12" i="44"/>
  <c r="B12" i="44"/>
  <c r="C12" i="44"/>
  <c r="D12" i="44"/>
  <c r="E12" i="44"/>
  <c r="H12" i="44"/>
  <c r="G12" i="44"/>
  <c r="F12" i="44"/>
  <c r="A3" i="44"/>
  <c r="B3" i="44"/>
  <c r="C3" i="44" s="1"/>
  <c r="D3" i="44"/>
  <c r="F3" i="44"/>
  <c r="E3" i="44"/>
  <c r="G3" i="44"/>
  <c r="H3" i="44"/>
  <c r="A82" i="43"/>
  <c r="B82" i="43"/>
  <c r="C82" i="43" s="1"/>
  <c r="D82" i="43"/>
  <c r="E82" i="43"/>
  <c r="H82" i="43"/>
  <c r="G82" i="43"/>
  <c r="F82" i="43"/>
  <c r="A32" i="43"/>
  <c r="B32" i="43"/>
  <c r="C32" i="43" s="1"/>
  <c r="D32" i="43"/>
  <c r="E32" i="43"/>
  <c r="F32" i="43"/>
  <c r="G32" i="43"/>
  <c r="H32" i="43"/>
  <c r="D2" i="43"/>
  <c r="B2" i="43"/>
  <c r="C2" i="43" s="1"/>
  <c r="A2" i="43"/>
  <c r="E2" i="43"/>
  <c r="H2" i="43"/>
  <c r="G2" i="43"/>
  <c r="F2" i="43"/>
  <c r="A182" i="43"/>
  <c r="B182" i="43"/>
  <c r="C182" i="43" s="1"/>
  <c r="D182" i="43"/>
  <c r="E182" i="43"/>
  <c r="H182" i="43"/>
  <c r="G182" i="43"/>
  <c r="F182" i="43"/>
  <c r="A132" i="43"/>
  <c r="B132" i="43"/>
  <c r="C132" i="43" s="1"/>
  <c r="D132" i="43"/>
  <c r="G132" i="43"/>
  <c r="E132" i="43"/>
  <c r="H132" i="43"/>
  <c r="F132" i="43"/>
  <c r="A600" i="48"/>
  <c r="B600" i="48"/>
  <c r="C600" i="48"/>
  <c r="D600" i="48"/>
  <c r="E600" i="48"/>
  <c r="F600" i="48"/>
  <c r="G600" i="48"/>
  <c r="H600" i="48"/>
  <c r="A542" i="48"/>
  <c r="B542" i="48"/>
  <c r="C542" i="48"/>
  <c r="D542" i="48"/>
  <c r="E542" i="48"/>
  <c r="F542" i="48"/>
  <c r="G542" i="48"/>
  <c r="H542" i="48"/>
  <c r="A482" i="48"/>
  <c r="B482" i="48"/>
  <c r="C482" i="48"/>
  <c r="D482" i="48"/>
  <c r="E482" i="48"/>
  <c r="F482" i="48"/>
  <c r="G482" i="48"/>
  <c r="H482" i="48"/>
  <c r="A540" i="48"/>
  <c r="B540" i="48"/>
  <c r="C540" i="48"/>
  <c r="D540" i="48"/>
  <c r="E540" i="48"/>
  <c r="F540" i="48"/>
  <c r="G540" i="48"/>
  <c r="H540" i="48"/>
  <c r="A480" i="48"/>
  <c r="B480" i="48"/>
  <c r="C480" i="48"/>
  <c r="D480" i="48"/>
  <c r="E480" i="48"/>
  <c r="F480" i="48"/>
  <c r="G480" i="48"/>
  <c r="H480" i="48"/>
  <c r="A422" i="48"/>
  <c r="B422" i="48"/>
  <c r="C422" i="48"/>
  <c r="D422" i="48"/>
  <c r="E422" i="48"/>
  <c r="F422" i="48"/>
  <c r="G422" i="48"/>
  <c r="H422" i="48"/>
  <c r="A362" i="48"/>
  <c r="B362" i="48"/>
  <c r="C362" i="48"/>
  <c r="D362" i="48"/>
  <c r="E362" i="48"/>
  <c r="F362" i="48"/>
  <c r="G362" i="48"/>
  <c r="H362" i="48"/>
  <c r="A302" i="48"/>
  <c r="B302" i="48"/>
  <c r="C302" i="48"/>
  <c r="D302" i="48"/>
  <c r="E302" i="48"/>
  <c r="F302" i="48"/>
  <c r="G302" i="48"/>
  <c r="H302" i="48"/>
  <c r="A360" i="48"/>
  <c r="B360" i="48"/>
  <c r="C360" i="48"/>
  <c r="D360" i="48"/>
  <c r="E360" i="48"/>
  <c r="F360" i="48"/>
  <c r="G360" i="48"/>
  <c r="H360" i="48"/>
  <c r="A242" i="48"/>
  <c r="B242" i="48"/>
  <c r="C242" i="48"/>
  <c r="D242" i="48"/>
  <c r="E242" i="48"/>
  <c r="F242" i="48"/>
  <c r="G242" i="48"/>
  <c r="H242" i="48"/>
  <c r="A240" i="48"/>
  <c r="B240" i="48"/>
  <c r="C240" i="48"/>
  <c r="D240" i="48"/>
  <c r="E240" i="48"/>
  <c r="F240" i="48"/>
  <c r="G240" i="48"/>
  <c r="H240" i="48"/>
  <c r="A182" i="48"/>
  <c r="B182" i="48"/>
  <c r="C182" i="48"/>
  <c r="D182" i="48"/>
  <c r="E182" i="48"/>
  <c r="F182" i="48"/>
  <c r="G182" i="48"/>
  <c r="H182" i="48"/>
  <c r="A122" i="48"/>
  <c r="B122" i="48"/>
  <c r="C122" i="48"/>
  <c r="D122" i="48"/>
  <c r="E122" i="48"/>
  <c r="F122" i="48"/>
  <c r="G122" i="48"/>
  <c r="H122" i="48"/>
  <c r="A180" i="48"/>
  <c r="B180" i="48"/>
  <c r="C180" i="48"/>
  <c r="D180" i="48"/>
  <c r="E180" i="48"/>
  <c r="F180" i="48"/>
  <c r="G180" i="48"/>
  <c r="H180" i="48"/>
  <c r="A62" i="48"/>
  <c r="B62" i="48"/>
  <c r="C62" i="48"/>
  <c r="D62" i="48"/>
  <c r="E62" i="48"/>
  <c r="F62" i="48"/>
  <c r="G62" i="48"/>
  <c r="H62" i="48"/>
  <c r="A120" i="48"/>
  <c r="B120" i="48"/>
  <c r="C120" i="48"/>
  <c r="D120" i="48"/>
  <c r="E120" i="48"/>
  <c r="F120" i="48"/>
  <c r="G120" i="48"/>
  <c r="H120" i="48"/>
  <c r="H2" i="48"/>
  <c r="G2" i="48"/>
  <c r="F2" i="48"/>
  <c r="E2" i="48"/>
  <c r="D2" i="48"/>
  <c r="B2" i="48"/>
  <c r="C2" i="48" s="1"/>
  <c r="A2" i="48"/>
  <c r="H60" i="48"/>
  <c r="A60" i="48"/>
  <c r="B60" i="48"/>
  <c r="C60" i="48"/>
  <c r="D60" i="48"/>
  <c r="E60" i="48"/>
  <c r="F60" i="48"/>
  <c r="G60" i="48"/>
  <c r="H2" i="52"/>
  <c r="G2" i="52"/>
  <c r="F2" i="52"/>
  <c r="E2" i="52"/>
  <c r="D2" i="52"/>
  <c r="B2" i="52"/>
  <c r="C2" i="52" s="1"/>
  <c r="A2" i="52"/>
  <c r="A17" i="51"/>
  <c r="B17" i="51"/>
  <c r="C17" i="51" s="1"/>
  <c r="D17" i="51"/>
  <c r="E17" i="51"/>
  <c r="F17" i="51"/>
  <c r="G17" i="51"/>
  <c r="H17" i="51"/>
  <c r="D16" i="51"/>
  <c r="E16" i="51"/>
  <c r="F16" i="51"/>
  <c r="G16" i="51"/>
  <c r="H16" i="51"/>
  <c r="B16" i="51"/>
  <c r="C16" i="51" s="1"/>
  <c r="A16" i="51"/>
  <c r="N16" i="51"/>
  <c r="M16" i="51"/>
  <c r="N17" i="5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<sst xmlns="http://schemas.openxmlformats.org/spreadsheetml/2006/main" count="13550" uniqueCount="2896">
  <si>
    <t>EG do PAPERSU</t>
  </si>
  <si>
    <t>Ano dos dados reportados</t>
  </si>
  <si>
    <t>Apresentação do Reporte</t>
  </si>
  <si>
    <t>Instruções gerais</t>
  </si>
  <si>
    <t>Definições</t>
  </si>
  <si>
    <t>EG</t>
  </si>
  <si>
    <t>Entidade gestora do sistema municipal ou multimunicipal alvo do preenchimento do presente reporte.</t>
  </si>
  <si>
    <t>Alojamento</t>
  </si>
  <si>
    <t>Residência familiar permanente.</t>
  </si>
  <si>
    <t>Canal HORECA e similares</t>
  </si>
  <si>
    <t>Utilizadores</t>
  </si>
  <si>
    <t>TIC</t>
  </si>
  <si>
    <r>
      <t xml:space="preserve">Tecnologia de Informação e Comunicação. Conjunto de recursos tecnológicos, incluindo </t>
    </r>
    <r>
      <rPr>
        <i/>
        <sz val="10"/>
        <color theme="1"/>
        <rFont val="Aptos Narrow"/>
        <family val="2"/>
        <scheme val="minor"/>
      </rPr>
      <t>hardware</t>
    </r>
    <r>
      <rPr>
        <sz val="10"/>
        <color theme="1"/>
        <rFont val="Aptos Narrow"/>
        <family val="2"/>
        <scheme val="minor"/>
      </rPr>
      <t xml:space="preserve">, </t>
    </r>
    <r>
      <rPr>
        <i/>
        <sz val="10"/>
        <color theme="1"/>
        <rFont val="Aptos Narrow"/>
        <family val="2"/>
        <scheme val="minor"/>
      </rPr>
      <t>software</t>
    </r>
    <r>
      <rPr>
        <sz val="10"/>
        <color theme="1"/>
        <rFont val="Aptos Narrow"/>
        <family val="2"/>
        <scheme val="minor"/>
      </rPr>
      <t>, sensores e outras tecnologias de recolha de informação, usado para gerir e processar informações, e que são integrados através de redes de comunicação.</t>
    </r>
  </si>
  <si>
    <t>Acompanhamento</t>
  </si>
  <si>
    <t xml:space="preserve">Brindes </t>
  </si>
  <si>
    <t>RVM</t>
  </si>
  <si>
    <t>Desconto fixo na tarifa</t>
  </si>
  <si>
    <t>Incentivos sociais</t>
  </si>
  <si>
    <t>Incentivos à Prevenção da produção de RU ou à separação para reciclagem através de recompensas à comunidade.</t>
  </si>
  <si>
    <t>Folha "Identificação da EG"</t>
  </si>
  <si>
    <t xml:space="preserve">Nesta folha são preenchidos os dados de identificação e caracterização da EG alvo deste reporte, assim como dados de caracterização do seu território, no ano de monitorização do PAPERSU. </t>
  </si>
  <si>
    <t>Folha "Prevenção"</t>
  </si>
  <si>
    <t xml:space="preserve">Esta folha agrega os programas de Prevenção por tipo, de forma a simplificar o reporte pela EG, organizados pelas seguintes categorias: </t>
  </si>
  <si>
    <t>Áreas de recolha e/ou armazenamento para reutilização</t>
  </si>
  <si>
    <t>Programas de criação de infraestruturas para recolha, receção e/ou armazenamento de materiais reutilizáveis, para futuro encaminhamento para destinos de reutilização. Inclui infraestruturas como áreas de receção em ecocentros/centros de recolha, com ou sem triagem destes materiais. Inclui também pontos de recolha em proximidade de materiais reutilizáveis.</t>
  </si>
  <si>
    <t>Lojas sociais/ mercados sociais</t>
  </si>
  <si>
    <t>Reparação (Repair Cafe)</t>
  </si>
  <si>
    <t>Programas de criação de espaços de reparação de bens, de forma continuada.</t>
  </si>
  <si>
    <r>
      <t xml:space="preserve">Plataformas </t>
    </r>
    <r>
      <rPr>
        <b/>
        <i/>
        <sz val="10"/>
        <color theme="1"/>
        <rFont val="Aptos Narrow"/>
        <family val="2"/>
        <scheme val="minor"/>
      </rPr>
      <t xml:space="preserve">online </t>
    </r>
    <r>
      <rPr>
        <b/>
        <sz val="10"/>
        <color theme="1"/>
        <rFont val="Aptos Narrow"/>
        <family val="2"/>
        <scheme val="minor"/>
      </rPr>
      <t>de troca/doação</t>
    </r>
  </si>
  <si>
    <r>
      <t xml:space="preserve">Programas de criação de plataformas </t>
    </r>
    <r>
      <rPr>
        <i/>
        <sz val="10"/>
        <color theme="1"/>
        <rFont val="Aptos Narrow"/>
        <family val="2"/>
        <scheme val="minor"/>
      </rPr>
      <t>online</t>
    </r>
    <r>
      <rPr>
        <sz val="10"/>
        <color theme="1"/>
        <rFont val="Aptos Narrow"/>
        <family val="2"/>
        <scheme val="minor"/>
      </rPr>
      <t xml:space="preserve"> para troca, doação e/ou reparação.</t>
    </r>
  </si>
  <si>
    <t>Distribuição de refeições sobrantes</t>
  </si>
  <si>
    <t xml:space="preserve">Outros </t>
  </si>
  <si>
    <t>Outros programas criados pela EG alvo para combate ao desperdício alimentar. Ex.: programas de adesão do Canal HORECA e similares à implementação de medidas para diminuir o desperdício durante a preparação de refeições e/ou entrega ao cliente de caixa com a refeição não consumida.</t>
  </si>
  <si>
    <t>Folha "Infraestruturas"</t>
  </si>
  <si>
    <t xml:space="preserve">Nesta folha são preenchidos dados referentes às infraestruturas  disponíveis no território, no ano de monitorização, para a gestão das atividades desenvolvidas de responsabilidade legal da EG. </t>
  </si>
  <si>
    <t>São preenchidos, também, dados referentes à participação dos utilizadores domésticos (UD) e não domésticos (UND) na utilização destas infraestruturas.</t>
  </si>
  <si>
    <t>Folha "Campanhas C&amp;S"</t>
  </si>
  <si>
    <t xml:space="preserve">Nesta folha são preenchidos dados referentes às campanhas de comunicação e sensibilização realizadas durante o ano dos dados reportados, com o objetivo de mobilizar os utilizadores domésticos (UD) e </t>
  </si>
  <si>
    <t>não domésticos (UND) para a Prevenção da produção de RU, a separação para a reciclagem de RU, e/ou para o modelo tarifário de incentivo à Prevenção e/ou reciclagem de RU.</t>
  </si>
  <si>
    <t>Folha "Divulgação do Desempenho"</t>
  </si>
  <si>
    <t xml:space="preserve">Nesta folha são preenchidos dados referentes à realização da divulgação do desempenho da EG alvo, quanto à implementação das medidas do PAPERSU e resultados do sistema de gestão de RU, no ano </t>
  </si>
  <si>
    <t>dos dados reportados.</t>
  </si>
  <si>
    <t>Folha "Incentivos"</t>
  </si>
  <si>
    <t>Nesta folha são preenchidos dados referentes à implementação do modelo tarifário dissociado da fatura da água, de incentivo à Prevenção da produção de RU e/ou reciclagem, no ano dos dados reportados.</t>
  </si>
  <si>
    <t>Folha "Investimentos"</t>
  </si>
  <si>
    <t>Entidade gestora do sistema municipal e multimunicipal</t>
  </si>
  <si>
    <t>Nº canal HORECA e similares</t>
  </si>
  <si>
    <t>Atividades desenvolvidas</t>
  </si>
  <si>
    <t>Prevenção</t>
  </si>
  <si>
    <t>Campanhas C&amp;S</t>
  </si>
  <si>
    <t>Divulgação do Desempenho</t>
  </si>
  <si>
    <t>Incentivos</t>
  </si>
  <si>
    <t>Investimentos</t>
  </si>
  <si>
    <t>Identificação da entidade gestora</t>
  </si>
  <si>
    <r>
      <t xml:space="preserve">Atenção: </t>
    </r>
    <r>
      <rPr>
        <i/>
        <sz val="10"/>
        <rFont val="Aptos Narrow"/>
        <family val="2"/>
        <scheme val="minor"/>
      </rPr>
      <t>selecione a entidade gestora (EG) alvo deste reporte.</t>
    </r>
  </si>
  <si>
    <t>Região</t>
  </si>
  <si>
    <t>SGRU</t>
  </si>
  <si>
    <t>INOVA – Empresa de Desenvolvimento Económico e Social de Cantanhede</t>
  </si>
  <si>
    <t>População</t>
  </si>
  <si>
    <t>Dimensão do Agregado Familiar</t>
  </si>
  <si>
    <t>Estabelecimentos no território da EG</t>
  </si>
  <si>
    <t>Nº escolas</t>
  </si>
  <si>
    <r>
      <t xml:space="preserve">Atenção: </t>
    </r>
    <r>
      <rPr>
        <i/>
        <sz val="10"/>
        <rFont val="Aptos Narrow"/>
        <family val="2"/>
        <scheme val="minor"/>
      </rPr>
      <t>preencha o quadro para indicar e caracterizar as atividades de recolha de resíduos urbanos realizadas no território da EG alvo.</t>
    </r>
  </si>
  <si>
    <t>Tipo de atividades</t>
  </si>
  <si>
    <t>Atividade desenvolvida no território da EG</t>
  </si>
  <si>
    <t>Responsabilidade legal pela atividade</t>
  </si>
  <si>
    <t>Operador que executa a atividade</t>
  </si>
  <si>
    <t>Operador contratado/protocolado</t>
  </si>
  <si>
    <t>Observações</t>
  </si>
  <si>
    <t>Recolha indiferenciada</t>
  </si>
  <si>
    <t>(máximo 300 carateres)</t>
  </si>
  <si>
    <t>Recolha seletiva multimaterial</t>
  </si>
  <si>
    <t>Recolha seletiva de biorresíduos alimentares</t>
  </si>
  <si>
    <t>Recolha seletiva de biorresíduos verdes</t>
  </si>
  <si>
    <t>Recolha seletiva de resíduos urbanos perigosos</t>
  </si>
  <si>
    <t>Recolha seletiva de têxteis</t>
  </si>
  <si>
    <t>Recolha seletiva de óleos alimentares usados</t>
  </si>
  <si>
    <t>Recolha seletiva de REEE</t>
  </si>
  <si>
    <t>Recolha seletiva de madeira</t>
  </si>
  <si>
    <t>Tratamento de biorresíduos na origem</t>
  </si>
  <si>
    <t>Outras atividades</t>
  </si>
  <si>
    <t>Programa de reutilização material</t>
  </si>
  <si>
    <t>Fluxos de resíduos abrangidos</t>
  </si>
  <si>
    <t>Tipo de participante</t>
  </si>
  <si>
    <t>Participantes (nº)</t>
  </si>
  <si>
    <t>Materiais recebidos (nº)</t>
  </si>
  <si>
    <t>Materiais doados/reparados (nº)</t>
  </si>
  <si>
    <t>Materiais recebidos (t)</t>
  </si>
  <si>
    <t>Materiais doados/reparados (t)</t>
  </si>
  <si>
    <t>Programa de combate ao desperdício alimentar</t>
  </si>
  <si>
    <t>Nº de participantes</t>
  </si>
  <si>
    <r>
      <t xml:space="preserve">Atenção: </t>
    </r>
    <r>
      <rPr>
        <i/>
        <sz val="10"/>
        <rFont val="Aptos Narrow"/>
        <family val="2"/>
        <scheme val="minor"/>
      </rPr>
      <t xml:space="preserve">preencha o quadro abaixo com o número total de estabelecimentos participantes nos programas de combate ao desperdício alimentar. </t>
    </r>
  </si>
  <si>
    <t>Total de participantes (nº)</t>
  </si>
  <si>
    <r>
      <t xml:space="preserve">Atenção: </t>
    </r>
    <r>
      <rPr>
        <i/>
        <sz val="10"/>
        <rFont val="Aptos Narrow"/>
        <family val="2"/>
        <scheme val="minor"/>
      </rPr>
      <t xml:space="preserve">preencha o quadro abaixo com as quantidades de biorresíduos produzidos pelos estabelecimentos participantes antes e após adesão aos programas de combate ao desperdício alimentar. </t>
    </r>
  </si>
  <si>
    <t>Biorresíduos produzidos antes da adesão (t)</t>
  </si>
  <si>
    <t>Biorresíduos produzidos depois da adesão (t)</t>
  </si>
  <si>
    <t>Técnicos envolvidos (nº)</t>
  </si>
  <si>
    <r>
      <t xml:space="preserve">Atenção: </t>
    </r>
    <r>
      <rPr>
        <i/>
        <sz val="10"/>
        <rFont val="Aptos Narrow"/>
        <family val="2"/>
        <scheme val="minor"/>
      </rPr>
      <t xml:space="preserve">preencha o quadro abaixo com observações relevantes para a caracterização dos programas de Prevenção de RU. </t>
    </r>
  </si>
  <si>
    <t>Instalações</t>
  </si>
  <si>
    <t>Prevenção de resíduos</t>
  </si>
  <si>
    <r>
      <t xml:space="preserve">Atenção: </t>
    </r>
    <r>
      <rPr>
        <i/>
        <sz val="10"/>
        <rFont val="Aptos Narrow"/>
        <family val="2"/>
        <scheme val="minor"/>
      </rPr>
      <t>preencha o quadro abaixo para caracterizar as infraestruturas geridas pela EG alvo, no âmbito dos programas de Prevenção da produção de RU.</t>
    </r>
  </si>
  <si>
    <t>Área de receção para reutilização em ecocentros (n.º)</t>
  </si>
  <si>
    <t>Pontos de recolha para reutilização (nº)</t>
  </si>
  <si>
    <t>Locais de reparação (n.º)</t>
  </si>
  <si>
    <t>Receção de resíduos</t>
  </si>
  <si>
    <r>
      <t xml:space="preserve">Atenção: </t>
    </r>
    <r>
      <rPr>
        <i/>
        <sz val="10"/>
        <rFont val="Aptos Narrow"/>
        <family val="2"/>
        <scheme val="minor"/>
      </rPr>
      <t>preencha o quadro abaixo para caracterizar as infraestruturas geridas pela EG alvo, para receção e/ou armazenamento de RU.</t>
    </r>
  </si>
  <si>
    <t>Tratamento na origem</t>
  </si>
  <si>
    <r>
      <t xml:space="preserve">Atenção: </t>
    </r>
    <r>
      <rPr>
        <i/>
        <sz val="10"/>
        <rFont val="Aptos Narrow"/>
        <family val="2"/>
        <scheme val="minor"/>
      </rPr>
      <t>preencha o quadro para caracterizar as infraestruturas de deposição cuja recolha é da responsabilidade legal da EG, incluindo as infraestruturas dos operadores contratados/protocolados.</t>
    </r>
  </si>
  <si>
    <r>
      <t xml:space="preserve">Atenção: </t>
    </r>
    <r>
      <rPr>
        <i/>
        <sz val="10"/>
        <rFont val="Aptos Narrow"/>
        <family val="2"/>
        <scheme val="minor"/>
      </rPr>
      <t>preencha o quadro para caracterizar as infraestruturas de deposição, cuja recolha é da responsabilidade legal da EG, incluindo as infraestruturas dos operadores contratados/protocolados.</t>
    </r>
  </si>
  <si>
    <r>
      <t xml:space="preserve">Atenção: </t>
    </r>
    <r>
      <rPr>
        <i/>
        <sz val="10"/>
        <rFont val="Aptos Narrow"/>
        <family val="2"/>
        <scheme val="minor"/>
      </rPr>
      <t>preencha o quadro para caracterizar a recolha através das infraestruturas geridas pela EG alvo, incluindo as infraestruturas dos operadores contratados/protocolados.</t>
    </r>
  </si>
  <si>
    <r>
      <t xml:space="preserve">Atenção: </t>
    </r>
    <r>
      <rPr>
        <i/>
        <sz val="10"/>
        <rFont val="Aptos Narrow"/>
        <family val="2"/>
        <scheme val="minor"/>
      </rPr>
      <t>preencha o quadro para caracterizar a recolha com as infraestruturas da responsabilidade legal da EG, incluindo as infraestruturas dos operadores contratados/protocolados</t>
    </r>
    <r>
      <rPr>
        <b/>
        <i/>
        <sz val="10"/>
        <rFont val="Aptos Narrow"/>
        <family val="2"/>
        <scheme val="minor"/>
      </rPr>
      <t>.</t>
    </r>
  </si>
  <si>
    <t>Tipo de deposição</t>
  </si>
  <si>
    <t>Controlo de acesso</t>
  </si>
  <si>
    <t>Nº de contentores</t>
  </si>
  <si>
    <t>Dedicada/co-coleção</t>
  </si>
  <si>
    <t>Infraestrutura de deposição</t>
  </si>
  <si>
    <t>Ecocentro móvel</t>
  </si>
  <si>
    <t>Responsável pela processo da compostagem</t>
  </si>
  <si>
    <t>Viaturas de recolha adquiridas (n.º)</t>
  </si>
  <si>
    <t>Outras viaturas adquiridas (n.º)</t>
  </si>
  <si>
    <t>Tratatamento local</t>
  </si>
  <si>
    <r>
      <t xml:space="preserve">Atenção: </t>
    </r>
    <r>
      <rPr>
        <i/>
        <sz val="10"/>
        <rFont val="Aptos Narrow"/>
        <family val="2"/>
        <scheme val="minor"/>
      </rPr>
      <t>preencha o quadro abaixo para caracterizar as infraestruturas geridas pela EG alvo, para tratamento local de biorresíduos.</t>
    </r>
  </si>
  <si>
    <r>
      <t xml:space="preserve">Atenção: </t>
    </r>
    <r>
      <rPr>
        <i/>
        <sz val="10"/>
        <rFont val="Aptos Narrow"/>
        <family val="2"/>
        <scheme val="minor"/>
      </rPr>
      <t>indentifique no quadro abaixo o(s) tipo(s) de TIC utilizados pela EG alvo.</t>
    </r>
  </si>
  <si>
    <t>Identificação de contentores (Chips, tags, RFID, QRCODE)</t>
  </si>
  <si>
    <t>Identificação do utilizador (cartões de acesso)</t>
  </si>
  <si>
    <t>SIG</t>
  </si>
  <si>
    <t>Sensores nos contentores (peso/volume/IoT)</t>
  </si>
  <si>
    <t>Sensores/sistemas de pesagem nas viaturas</t>
  </si>
  <si>
    <t>Sistemas de tratamento de informação</t>
  </si>
  <si>
    <t>Identificação do contentor (Chips, tags, RFID, QRCODE)</t>
  </si>
  <si>
    <r>
      <t xml:space="preserve">Atenção: </t>
    </r>
    <r>
      <rPr>
        <i/>
        <sz val="10"/>
        <rFont val="Aptos Narrow"/>
        <family val="2"/>
        <scheme val="minor"/>
      </rPr>
      <t>preencha o quadro abaixo com os objetivos associados ao TIC, caso aplicável</t>
    </r>
    <r>
      <rPr>
        <b/>
        <i/>
        <sz val="10"/>
        <rFont val="Aptos Narrow"/>
        <family val="2"/>
        <scheme val="minor"/>
      </rPr>
      <t>.</t>
    </r>
  </si>
  <si>
    <t>Objetivo do TIC</t>
  </si>
  <si>
    <t>Fluxo</t>
  </si>
  <si>
    <t xml:space="preserve">Nº de TIC </t>
  </si>
  <si>
    <t>Biorresíduos alimentares (recolha seletiva)</t>
  </si>
  <si>
    <t>Multimaterial</t>
  </si>
  <si>
    <t>Resíduos indiferenciados</t>
  </si>
  <si>
    <r>
      <rPr>
        <b/>
        <sz val="10"/>
        <color theme="1"/>
        <rFont val="Aptos Narrow"/>
        <family val="2"/>
        <scheme val="minor"/>
      </rPr>
      <t>Atenção:</t>
    </r>
    <r>
      <rPr>
        <sz val="10"/>
        <color theme="1"/>
        <rFont val="Aptos Narrow"/>
        <family val="2"/>
        <scheme val="minor"/>
      </rPr>
      <t xml:space="preserve"> </t>
    </r>
    <r>
      <rPr>
        <i/>
        <sz val="10"/>
        <rFont val="Aptos Narrow"/>
        <family val="2"/>
        <scheme val="minor"/>
      </rPr>
      <t>preencha no quadro abaixo o nome da campanha de comunicão e sensibilização realizada pela EG alvo no ano dos dados reportados.</t>
    </r>
  </si>
  <si>
    <t>Tema</t>
  </si>
  <si>
    <t>Subtema</t>
  </si>
  <si>
    <t>Troca/doação</t>
  </si>
  <si>
    <t>Reciclagem</t>
  </si>
  <si>
    <t>Recolha seletiva porta-a-porta</t>
  </si>
  <si>
    <t>Biorresíduos alimentares</t>
  </si>
  <si>
    <t>Biorresíduos verdes</t>
  </si>
  <si>
    <t>Canal</t>
  </si>
  <si>
    <t>Instrumento</t>
  </si>
  <si>
    <t>Tipo de população abrangida</t>
  </si>
  <si>
    <t>Nº população abrangida</t>
  </si>
  <si>
    <t>Nº materiais distribuidos</t>
  </si>
  <si>
    <t>Comunicação coletiva</t>
  </si>
  <si>
    <t>Reuniões/fóruns</t>
  </si>
  <si>
    <t>Palestras</t>
  </si>
  <si>
    <t>Escolas</t>
  </si>
  <si>
    <r>
      <t xml:space="preserve">Atenção: </t>
    </r>
    <r>
      <rPr>
        <i/>
        <sz val="10"/>
        <rFont val="Aptos Narrow"/>
        <family val="2"/>
        <scheme val="minor"/>
      </rPr>
      <t xml:space="preserve">preencha o quadro abaixo com o número de população total abrangida pela campanha. </t>
    </r>
  </si>
  <si>
    <t>População total abrangida (nº)</t>
  </si>
  <si>
    <r>
      <t xml:space="preserve">Atenção: </t>
    </r>
    <r>
      <rPr>
        <i/>
        <sz val="10"/>
        <rFont val="Aptos Narrow"/>
        <family val="2"/>
        <scheme val="minor"/>
      </rPr>
      <t xml:space="preserve">preencha o quadro abaixo com o número de dias efetivos de intervenção junto da população. </t>
    </r>
  </si>
  <si>
    <t>Duração da campanha (dias)</t>
  </si>
  <si>
    <r>
      <t xml:space="preserve">Atenção: </t>
    </r>
    <r>
      <rPr>
        <i/>
        <sz val="10"/>
        <rFont val="Aptos Narrow"/>
        <family val="2"/>
        <scheme val="minor"/>
      </rPr>
      <t xml:space="preserve">preencha o quadro abaixo com observações relevantes sobre a campanha. </t>
    </r>
  </si>
  <si>
    <t>Município</t>
  </si>
  <si>
    <r>
      <t xml:space="preserve">Atenção: </t>
    </r>
    <r>
      <rPr>
        <i/>
        <sz val="10"/>
        <rFont val="Calibri"/>
        <family val="2"/>
      </rPr>
      <t>preencha o quadro abaixo com SIM ou NÃO.</t>
    </r>
  </si>
  <si>
    <t>Divulgação da implementação do PAPERSU</t>
  </si>
  <si>
    <t>Divulgação dos resultados da gestão de resíduos</t>
  </si>
  <si>
    <t>Acompanhamento dos Programas de Prevenção da Produção de RU</t>
  </si>
  <si>
    <r>
      <t xml:space="preserve">Atenção: </t>
    </r>
    <r>
      <rPr>
        <i/>
        <sz val="10"/>
        <rFont val="Aptos Narrow"/>
        <family val="2"/>
        <scheme val="minor"/>
      </rPr>
      <t xml:space="preserve">preencha no quadro abaixo os Programas de Prevenção geridos pela EG alvo para os quais foi realizado acompanhamento </t>
    </r>
  </si>
  <si>
    <t>dos resultados obtidos e os respetivos métodos de acompanhamento utilizados, no ano dos dados reportados.</t>
  </si>
  <si>
    <t>Programas de Prevenção</t>
  </si>
  <si>
    <t>Método de acompanhamento</t>
  </si>
  <si>
    <r>
      <t xml:space="preserve">Atenção: </t>
    </r>
    <r>
      <rPr>
        <i/>
        <sz val="10"/>
        <rFont val="Aptos Narrow"/>
        <family val="2"/>
        <scheme val="minor"/>
      </rPr>
      <t>preencha o quadro abaixo com o número de dias efetivos de acompanhamento dos Programas de Prevenção, no ano dos</t>
    </r>
  </si>
  <si>
    <t xml:space="preserve"> dados reportados.</t>
  </si>
  <si>
    <t>Duração do acompanhamento (dias)</t>
  </si>
  <si>
    <r>
      <t xml:space="preserve">Atenção: </t>
    </r>
    <r>
      <rPr>
        <i/>
        <sz val="10"/>
        <rFont val="Aptos Narrow"/>
        <family val="2"/>
        <scheme val="minor"/>
      </rPr>
      <t xml:space="preserve">preencha o quadro abaixo com observações relevantes sobre o acompanhamento. </t>
    </r>
  </si>
  <si>
    <r>
      <t xml:space="preserve">Atenção: </t>
    </r>
    <r>
      <rPr>
        <i/>
        <sz val="10"/>
        <rFont val="Aptos Narrow"/>
        <family val="2"/>
        <scheme val="minor"/>
      </rPr>
      <t>preencha o quadro abaixo com o fluxo de resíduos alvo de acompanhamento a nível da qualidade e/ou operacionalização do</t>
    </r>
  </si>
  <si>
    <t xml:space="preserve"> serviço prestado, e/ou da participação da população, no ano dos dados reportados. </t>
  </si>
  <si>
    <t xml:space="preserve"> serviço prestado, e/ou da participação  da população, no ano dos dados reportados. </t>
  </si>
  <si>
    <t>Fluxo de resíduos</t>
  </si>
  <si>
    <t>alvo de acompanhamento no ano dos dados reportados.</t>
  </si>
  <si>
    <t>Tipologia de recolha e/ou TO</t>
  </si>
  <si>
    <t>Tipo de utilizador</t>
  </si>
  <si>
    <r>
      <t xml:space="preserve">Atenção: </t>
    </r>
    <r>
      <rPr>
        <i/>
        <sz val="10"/>
        <rFont val="Aptos Narrow"/>
        <family val="2"/>
        <scheme val="minor"/>
      </rPr>
      <t>preencha o quadro abaixo com o número de dias efetivos de acompanhamento deste fluxo de resíduos,</t>
    </r>
  </si>
  <si>
    <t xml:space="preserve"> no ano dos dados reportados. </t>
  </si>
  <si>
    <r>
      <t xml:space="preserve">Atenção: </t>
    </r>
    <r>
      <rPr>
        <i/>
        <sz val="10"/>
        <rFont val="Aptos Narrow"/>
        <family val="2"/>
        <scheme val="minor"/>
      </rPr>
      <t xml:space="preserve">preencha o quadro abaixo com o número de técnicos envolvidos no acompanhamento deste fluxo de resíduos, </t>
    </r>
  </si>
  <si>
    <t xml:space="preserve">no ano dos dados reportados. </t>
  </si>
  <si>
    <r>
      <t xml:space="preserve">Atenção: </t>
    </r>
    <r>
      <rPr>
        <i/>
        <sz val="10"/>
        <rFont val="Aptos Narrow"/>
        <family val="2"/>
        <scheme val="minor"/>
      </rPr>
      <t xml:space="preserve">preencha o quadro abaixo com o número de técnicos alvo de formação sobre </t>
    </r>
  </si>
  <si>
    <t xml:space="preserve">resíduos, no ano dos dados reportados. </t>
  </si>
  <si>
    <t>Técnicos formados (nº)</t>
  </si>
  <si>
    <r>
      <t xml:space="preserve">Atenção: </t>
    </r>
    <r>
      <rPr>
        <i/>
        <sz val="10"/>
        <rFont val="Calibri"/>
        <family val="2"/>
      </rPr>
      <t>preencha o quadro abaixo para caracterizar o modelo tarifário de incentivos da EG, no ano dos dados reportados.</t>
    </r>
  </si>
  <si>
    <t>Tipo de Tarifa / Incentivo</t>
  </si>
  <si>
    <t>Estado atual de execução</t>
  </si>
  <si>
    <t>Nº da medida</t>
  </si>
  <si>
    <t>Medidas do plano de ação</t>
  </si>
  <si>
    <t>Identificação EG</t>
  </si>
  <si>
    <t>Infraestruturas</t>
  </si>
  <si>
    <t>Grupo SGRU</t>
  </si>
  <si>
    <t>Outras recolha</t>
  </si>
  <si>
    <t>Tipo de fluxo específico</t>
  </si>
  <si>
    <t>Tem TIC?</t>
  </si>
  <si>
    <t>Fluxo TIC</t>
  </si>
  <si>
    <t>Informação</t>
  </si>
  <si>
    <t>Divulgação</t>
  </si>
  <si>
    <t>AGERE</t>
  </si>
  <si>
    <t>ESGRA</t>
  </si>
  <si>
    <t>BRAVAL</t>
  </si>
  <si>
    <t>Área predominantemente urbana</t>
  </si>
  <si>
    <t>Norte</t>
  </si>
  <si>
    <t>Tratamento local de biorresíduos verdes</t>
  </si>
  <si>
    <t>Sim</t>
  </si>
  <si>
    <t>EG com responsabilidade legal</t>
  </si>
  <si>
    <t>Coletiva por proximidade</t>
  </si>
  <si>
    <t>UD</t>
  </si>
  <si>
    <t>Mecânico</t>
  </si>
  <si>
    <t>Dedicada</t>
  </si>
  <si>
    <t>EG alvo</t>
  </si>
  <si>
    <t>Volumosos</t>
  </si>
  <si>
    <t>Otimização da recolha</t>
  </si>
  <si>
    <t>Cartas/folhetos/guias</t>
  </si>
  <si>
    <t>Visitas porta-a-porta</t>
  </si>
  <si>
    <t>Áreas de reutilização em ecocentros</t>
  </si>
  <si>
    <t>Inquéritos</t>
  </si>
  <si>
    <t>Porta-a-porta</t>
  </si>
  <si>
    <t>Plano estruturado de acompanhamento</t>
  </si>
  <si>
    <t>PAYT</t>
  </si>
  <si>
    <t>NA</t>
  </si>
  <si>
    <t>Águas da Covilhã</t>
  </si>
  <si>
    <t>EGF</t>
  </si>
  <si>
    <t>RESIESTRELA</t>
  </si>
  <si>
    <t>Área predominantemente rural</t>
  </si>
  <si>
    <t>Centro</t>
  </si>
  <si>
    <t>Não</t>
  </si>
  <si>
    <t>UND</t>
  </si>
  <si>
    <t>Co-coleção</t>
  </si>
  <si>
    <t>Têxteis</t>
  </si>
  <si>
    <t>Acompanhamento da deposição</t>
  </si>
  <si>
    <t>Plataformas online de troca/doação</t>
  </si>
  <si>
    <t>Reparação</t>
  </si>
  <si>
    <t>Recolha seletiva em proximidade</t>
  </si>
  <si>
    <t>Sites/APP</t>
  </si>
  <si>
    <t>Observação in loco</t>
  </si>
  <si>
    <t>Acompanhamento por TIC</t>
  </si>
  <si>
    <t>SAYT</t>
  </si>
  <si>
    <t>Em estudo</t>
  </si>
  <si>
    <t>Águas de Gaia</t>
  </si>
  <si>
    <t>SULDOURO</t>
  </si>
  <si>
    <t>Recolha seletiva de cápsulas de café</t>
  </si>
  <si>
    <t>Outra entidade</t>
  </si>
  <si>
    <t>Ambos</t>
  </si>
  <si>
    <t>UD e UND</t>
  </si>
  <si>
    <t>Sem controlo de acesso</t>
  </si>
  <si>
    <t>Ecocentro/Centro de recolha</t>
  </si>
  <si>
    <t>Vidro</t>
  </si>
  <si>
    <t>Resíduos urbanos perigosos</t>
  </si>
  <si>
    <t>Biorresíduos alimentares (tratamento na origem)</t>
  </si>
  <si>
    <t>Empresas e instituições</t>
  </si>
  <si>
    <t>Outros</t>
  </si>
  <si>
    <t>Combate ao desperdício alimentar</t>
  </si>
  <si>
    <t>Comunicação PaP</t>
  </si>
  <si>
    <t>Cartazes/mupis/outdoor</t>
  </si>
  <si>
    <t>Formação/workshop</t>
  </si>
  <si>
    <t>Registo do número de participantes</t>
  </si>
  <si>
    <t>Observação do contentor</t>
  </si>
  <si>
    <t>RAYT</t>
  </si>
  <si>
    <t>Projeto-piloto</t>
  </si>
  <si>
    <t>AMBIOLHÃO - Empresa Municipal de Ambiente de Olhão</t>
  </si>
  <si>
    <t>ALGAR</t>
  </si>
  <si>
    <t>Área mediamente urbana</t>
  </si>
  <si>
    <t>Algarve</t>
  </si>
  <si>
    <t>Ecobags</t>
  </si>
  <si>
    <t>OAU</t>
  </si>
  <si>
    <t>Redução do consumo</t>
  </si>
  <si>
    <t>Redes sociais</t>
  </si>
  <si>
    <t>Registo do número de materiais/refeições entradas/saídas</t>
  </si>
  <si>
    <t>Observação da descarga</t>
  </si>
  <si>
    <t>Em alargamento</t>
  </si>
  <si>
    <t>APIN</t>
  </si>
  <si>
    <t>ERSUC</t>
  </si>
  <si>
    <t>Recolha seletiva de plásticos rígidos</t>
  </si>
  <si>
    <t>Sem infraestrutura</t>
  </si>
  <si>
    <t>Comunicação social</t>
  </si>
  <si>
    <t>Todos</t>
  </si>
  <si>
    <t>Pesagem das entradas/saídas</t>
  </si>
  <si>
    <t>Compostagem doméstica</t>
  </si>
  <si>
    <t>Fiscalização</t>
  </si>
  <si>
    <t>Implementado</t>
  </si>
  <si>
    <t>Associação de Municípios da Região do Planalto Beirão</t>
  </si>
  <si>
    <t>Recolha seletiva de resíduos de autocuidados</t>
  </si>
  <si>
    <t>Brindes</t>
  </si>
  <si>
    <t>Estudos de avaliação pontuais</t>
  </si>
  <si>
    <t>Compostagem comunitária</t>
  </si>
  <si>
    <t>Caracterizações físicas de RU</t>
  </si>
  <si>
    <t>CM da Lousã</t>
  </si>
  <si>
    <t>Recolha seletiva de rolhas de cortiça</t>
  </si>
  <si>
    <t>Madeira</t>
  </si>
  <si>
    <t>Técnico de compostagem</t>
  </si>
  <si>
    <t>CM da Sertã</t>
  </si>
  <si>
    <t>VALNOR</t>
  </si>
  <si>
    <t>Recolha seletiva de tinteiros/tonners</t>
  </si>
  <si>
    <t>Contato telefónico/online</t>
  </si>
  <si>
    <t>CM de Águeda</t>
  </si>
  <si>
    <t>Recolha seletivade velas e círios</t>
  </si>
  <si>
    <t>Visitas in loco</t>
  </si>
  <si>
    <t>CM de Alandroal</t>
  </si>
  <si>
    <t>Alentejo</t>
  </si>
  <si>
    <t>Cápsulas de café</t>
  </si>
  <si>
    <t>CM de Albergaria-a-Velha</t>
  </si>
  <si>
    <t>Rolhas de cortiça</t>
  </si>
  <si>
    <t>CM de Albufeira</t>
  </si>
  <si>
    <t>Tinteiros/tonners</t>
  </si>
  <si>
    <t>CM de Alcácer do Sal</t>
  </si>
  <si>
    <t>Velas e círios</t>
  </si>
  <si>
    <t>CM de Alcanena</t>
  </si>
  <si>
    <t>Lisboa e Vale do Tejo</t>
  </si>
  <si>
    <t>CM de Alcobaça</t>
  </si>
  <si>
    <t>VALORSUL</t>
  </si>
  <si>
    <t>CM de Alcochete</t>
  </si>
  <si>
    <t>AMARSUL</t>
  </si>
  <si>
    <t>CM de Alcoutim</t>
  </si>
  <si>
    <t>CM de Alenquer</t>
  </si>
  <si>
    <t>CM de Alfândega da Fé</t>
  </si>
  <si>
    <t>CM de Alijó</t>
  </si>
  <si>
    <t>RESINORTE</t>
  </si>
  <si>
    <t>CM de Aljezur</t>
  </si>
  <si>
    <t>CM de Aljustrel</t>
  </si>
  <si>
    <t>CM de Almada</t>
  </si>
  <si>
    <t>CM de Almeida</t>
  </si>
  <si>
    <t>CM de Almodôvar</t>
  </si>
  <si>
    <t>CM de Alter do Chão</t>
  </si>
  <si>
    <t>CM de Alvito</t>
  </si>
  <si>
    <t>CM de Amadora</t>
  </si>
  <si>
    <t>CM de Amarante</t>
  </si>
  <si>
    <t>CM de Amares</t>
  </si>
  <si>
    <t>CM de Anadia</t>
  </si>
  <si>
    <t>CM de Arcos de Valdevez</t>
  </si>
  <si>
    <t>RESULIMA</t>
  </si>
  <si>
    <t>CM de Arganil</t>
  </si>
  <si>
    <t>CM de Armamar</t>
  </si>
  <si>
    <t>CM de Arouca</t>
  </si>
  <si>
    <t>CM de Arraiolos</t>
  </si>
  <si>
    <t>CM de Arronches</t>
  </si>
  <si>
    <t>CM de Arruda dos Vinhos</t>
  </si>
  <si>
    <t>CM de Aveiro</t>
  </si>
  <si>
    <t>CM de Avis</t>
  </si>
  <si>
    <t>CM de Azambuja</t>
  </si>
  <si>
    <t>CM de Baião</t>
  </si>
  <si>
    <t>CM de Barcelos</t>
  </si>
  <si>
    <t>CM de Barrancos</t>
  </si>
  <si>
    <t>CM de Barreiro</t>
  </si>
  <si>
    <t>CM de Batalha</t>
  </si>
  <si>
    <t>VALORLIS</t>
  </si>
  <si>
    <t>CM de Beja</t>
  </si>
  <si>
    <t>CM de Belmonte</t>
  </si>
  <si>
    <t>CM de Bombarral</t>
  </si>
  <si>
    <t>CM de Borba</t>
  </si>
  <si>
    <t>CM de Boticas</t>
  </si>
  <si>
    <t>CM de Bragança</t>
  </si>
  <si>
    <t>CM de Cabeceiras de Basto</t>
  </si>
  <si>
    <t>CM de Cadaval</t>
  </si>
  <si>
    <t>CM de Caminha</t>
  </si>
  <si>
    <t>VALORMINHO</t>
  </si>
  <si>
    <t>CM de Campo Maior</t>
  </si>
  <si>
    <t>CM de Carrazeda de Ansiães</t>
  </si>
  <si>
    <t>CM de Castelo de Paiva</t>
  </si>
  <si>
    <t>CM de Castelo de Vide</t>
  </si>
  <si>
    <t>CM de Castro Marim</t>
  </si>
  <si>
    <t>CM de Castro Verde</t>
  </si>
  <si>
    <t>CM de Celorico da Beira</t>
  </si>
  <si>
    <t>CM de Celorico de Basto</t>
  </si>
  <si>
    <t>CM de Chamusca</t>
  </si>
  <si>
    <t>CM de Chaves</t>
  </si>
  <si>
    <t>CM de Cinfães</t>
  </si>
  <si>
    <t>CM de Coimbra</t>
  </si>
  <si>
    <t>CM de Condeixa-a-Nova</t>
  </si>
  <si>
    <t>CM de Constância</t>
  </si>
  <si>
    <t>CM de Crato</t>
  </si>
  <si>
    <t>CM de Cuba</t>
  </si>
  <si>
    <t>CM de Elvas</t>
  </si>
  <si>
    <t>CM de Entroncamento</t>
  </si>
  <si>
    <t>CM de Espinho</t>
  </si>
  <si>
    <t>CM de Esposende</t>
  </si>
  <si>
    <t>CM de Estarreja</t>
  </si>
  <si>
    <t>CM de Estremoz</t>
  </si>
  <si>
    <t>CM de Évora</t>
  </si>
  <si>
    <t>CM de Fafe</t>
  </si>
  <si>
    <t>CM de Felgueiras</t>
  </si>
  <si>
    <t>CM de Ferreira do Alentejo</t>
  </si>
  <si>
    <t>CM de Figueira da Foz</t>
  </si>
  <si>
    <t>CM de Figueira de Castelo Rodrigo</t>
  </si>
  <si>
    <t>CM de Fornos de Algodres</t>
  </si>
  <si>
    <t>CM de Freixo de Espada à Cinta</t>
  </si>
  <si>
    <t>CM de Fronteira</t>
  </si>
  <si>
    <t>CM de Fundão</t>
  </si>
  <si>
    <t>CM de Gavião</t>
  </si>
  <si>
    <t>CM de Góis</t>
  </si>
  <si>
    <t>CM de Golegã</t>
  </si>
  <si>
    <t>CM de Gondomar</t>
  </si>
  <si>
    <t>CM de Grândola</t>
  </si>
  <si>
    <t>CM de Guarda</t>
  </si>
  <si>
    <t>CM de Guimarães</t>
  </si>
  <si>
    <t>CM de Idanha-a-Nova</t>
  </si>
  <si>
    <t>CM de Ílhavo</t>
  </si>
  <si>
    <t>CM de Lagoa</t>
  </si>
  <si>
    <t>CM de Lagos</t>
  </si>
  <si>
    <t>CM de Lamego</t>
  </si>
  <si>
    <t>CM de Leiria</t>
  </si>
  <si>
    <t>CM de Lisboa</t>
  </si>
  <si>
    <t>CM de Loulé</t>
  </si>
  <si>
    <t>CM de Lourinhã</t>
  </si>
  <si>
    <t>CM de Lousada</t>
  </si>
  <si>
    <t>CM de Macedo de Cavaleiros</t>
  </si>
  <si>
    <t>CM de Mafra</t>
  </si>
  <si>
    <t>CM de Manteigas</t>
  </si>
  <si>
    <t>CM de Marco de Canaveses</t>
  </si>
  <si>
    <t>CM de Marinha Grande</t>
  </si>
  <si>
    <t>CM de Marvão</t>
  </si>
  <si>
    <t>CM de Matosinhos</t>
  </si>
  <si>
    <t>CM de Mealhada</t>
  </si>
  <si>
    <t>CM de Mêda</t>
  </si>
  <si>
    <t>CM de Melgaço</t>
  </si>
  <si>
    <t>CM de Mértola</t>
  </si>
  <si>
    <t>CM de Mesão Frio</t>
  </si>
  <si>
    <t>CM de Mira</t>
  </si>
  <si>
    <t>CM de Miranda do Corvo</t>
  </si>
  <si>
    <t>CM de Miranda do Douro</t>
  </si>
  <si>
    <t>CM de Mirandela</t>
  </si>
  <si>
    <t>CM de Mogadouro</t>
  </si>
  <si>
    <t>CM de Moimenta da Beira</t>
  </si>
  <si>
    <t>CM de Moita</t>
  </si>
  <si>
    <t>CM de Monção</t>
  </si>
  <si>
    <t>CM de Monchique</t>
  </si>
  <si>
    <t>CM de Mondim de Basto</t>
  </si>
  <si>
    <t>CM de Monforte</t>
  </si>
  <si>
    <t>CM de Montalegre</t>
  </si>
  <si>
    <t>CM de Montemor-o-Novo</t>
  </si>
  <si>
    <t>CM de Montemor-o-Velho</t>
  </si>
  <si>
    <t>CM de Montijo</t>
  </si>
  <si>
    <t>CM de Mora</t>
  </si>
  <si>
    <t>CM de Moura</t>
  </si>
  <si>
    <t>CM de Mourão</t>
  </si>
  <si>
    <t>CM de Murça</t>
  </si>
  <si>
    <t>CM de Murtosa</t>
  </si>
  <si>
    <t>CM de Nisa</t>
  </si>
  <si>
    <t>CM de Óbidos</t>
  </si>
  <si>
    <t>CM de Odemira</t>
  </si>
  <si>
    <t>CM de Oeiras</t>
  </si>
  <si>
    <t>CM de Oleiros</t>
  </si>
  <si>
    <t>CM de Oliveira de Azeméis</t>
  </si>
  <si>
    <t>CM de Oliveira do Bairro</t>
  </si>
  <si>
    <t>CM de Ourique</t>
  </si>
  <si>
    <t>CM de Ovar</t>
  </si>
  <si>
    <t>CM de Paços de Ferreira</t>
  </si>
  <si>
    <t>CM de Palmela</t>
  </si>
  <si>
    <t>CM de Paredes</t>
  </si>
  <si>
    <t>CM de Paredes de Coura</t>
  </si>
  <si>
    <t>CM de Penacova</t>
  </si>
  <si>
    <t>CM de Penafiel</t>
  </si>
  <si>
    <t>CM de Penamacor</t>
  </si>
  <si>
    <t>CM de Penedono</t>
  </si>
  <si>
    <t>CM de Peniche</t>
  </si>
  <si>
    <t>CM de Peso da Régua</t>
  </si>
  <si>
    <t>CM de Pinhel</t>
  </si>
  <si>
    <t>CM de Pombal</t>
  </si>
  <si>
    <t>CM de Ponte da Barca</t>
  </si>
  <si>
    <t>CM de Ponte de Lima</t>
  </si>
  <si>
    <t>CM de Ponte de Sor</t>
  </si>
  <si>
    <t>CM de Portalegre</t>
  </si>
  <si>
    <t>CM de Portel</t>
  </si>
  <si>
    <t>CM de Porto de Mós</t>
  </si>
  <si>
    <t>CM de Póvoa de Lanhoso</t>
  </si>
  <si>
    <t>CM de Póvoa de Varzim</t>
  </si>
  <si>
    <t>CM de Proença-a-Nova</t>
  </si>
  <si>
    <t>CM de Redondo</t>
  </si>
  <si>
    <t>CM de Reguengos de Monsaraz</t>
  </si>
  <si>
    <t>CM de Resende</t>
  </si>
  <si>
    <t>CM de Ribeira de Pena</t>
  </si>
  <si>
    <t>CM de Rio Maior</t>
  </si>
  <si>
    <t>CM de Sabrosa</t>
  </si>
  <si>
    <t>CM de Sabugal</t>
  </si>
  <si>
    <t>CM de Santa Maria da Feira</t>
  </si>
  <si>
    <t>CM de Santa Marta de Penaguião</t>
  </si>
  <si>
    <t>CM de Santarém</t>
  </si>
  <si>
    <t>CM de Santiago do Cacém</t>
  </si>
  <si>
    <t>CM de Santo Tirso</t>
  </si>
  <si>
    <t>CM de São Brás de Alportel</t>
  </si>
  <si>
    <t>CM de São João da Madeira</t>
  </si>
  <si>
    <t>CM de São João da Pesqueira</t>
  </si>
  <si>
    <t>CM de Seixal</t>
  </si>
  <si>
    <t>CM de Sernancelhe</t>
  </si>
  <si>
    <t>CM de Serpa</t>
  </si>
  <si>
    <t>CM de Sesimbra</t>
  </si>
  <si>
    <t>CM de Sever do Vouga</t>
  </si>
  <si>
    <t>CM de Silves</t>
  </si>
  <si>
    <t>CM de Sines</t>
  </si>
  <si>
    <t>CM de Sobral de Monte Agraço</t>
  </si>
  <si>
    <t>CM de Soure</t>
  </si>
  <si>
    <t>CM de Sousel</t>
  </si>
  <si>
    <t>CM de Tabuaço</t>
  </si>
  <si>
    <t>CM de Tarouca</t>
  </si>
  <si>
    <t>CM de Terras de Bouro</t>
  </si>
  <si>
    <t>CM de Torre de Moncorvo</t>
  </si>
  <si>
    <t>CM de Torres Novas</t>
  </si>
  <si>
    <t>CM de Trancoso</t>
  </si>
  <si>
    <t>CM de Vagos</t>
  </si>
  <si>
    <t>CM de Vale de Cambra</t>
  </si>
  <si>
    <t>CM de Valença</t>
  </si>
  <si>
    <t>CM de Valongo</t>
  </si>
  <si>
    <t>CM de Valpaços</t>
  </si>
  <si>
    <t>CM de Vendas Novas</t>
  </si>
  <si>
    <t>CM de Viana do Alentejo</t>
  </si>
  <si>
    <t>CM de Vidigueira</t>
  </si>
  <si>
    <t>CM de Vieira do Minho</t>
  </si>
  <si>
    <t>CM de Vila de Rei</t>
  </si>
  <si>
    <t>CM de Vila do Bispo</t>
  </si>
  <si>
    <t>CM de Vila do Conde</t>
  </si>
  <si>
    <t>CM de Vila Flor</t>
  </si>
  <si>
    <t>CM de Vila Franca de Xira</t>
  </si>
  <si>
    <t>CM de Vila Nova de Cerveira</t>
  </si>
  <si>
    <t>CM de Vila Nova de Famalicão</t>
  </si>
  <si>
    <t>CM de Vila Nova de Foz Côa</t>
  </si>
  <si>
    <t>CM de Vila Nova de Poiares</t>
  </si>
  <si>
    <t>CM de Vila Pouca de Aguiar</t>
  </si>
  <si>
    <t>CM de Vila Real</t>
  </si>
  <si>
    <t>CM de Vila Real de Santo António</t>
  </si>
  <si>
    <t>CM de Vila Velha de Ródão</t>
  </si>
  <si>
    <t>CM de Vila Verde</t>
  </si>
  <si>
    <t>CM de Vila Viçosa</t>
  </si>
  <si>
    <t>CM de Vimioso</t>
  </si>
  <si>
    <t>CM de Vinhais</t>
  </si>
  <si>
    <t>CM de Vizela</t>
  </si>
  <si>
    <t>Ecolezíria / CM de Almeirim</t>
  </si>
  <si>
    <t>Ecolezíria / CM de Alpiarça</t>
  </si>
  <si>
    <t>Ecolezíria / CM de Benavente</t>
  </si>
  <si>
    <t>Ecolezíria / CM de Cartaxo</t>
  </si>
  <si>
    <t>Ecolezíria / CM de Coruche</t>
  </si>
  <si>
    <t>Ecolezíria / CM de Salvaterra de Magos</t>
  </si>
  <si>
    <t>EMAC</t>
  </si>
  <si>
    <t>EMAP - Empresa Municipal de Ambiente do Porto</t>
  </si>
  <si>
    <t>EMAR de Portimão</t>
  </si>
  <si>
    <t>FAGAR - Faro</t>
  </si>
  <si>
    <t>Maiambiente</t>
  </si>
  <si>
    <t>SIMAR de Loures e Odivelas</t>
  </si>
  <si>
    <t>SM de Abrantes</t>
  </si>
  <si>
    <t>SM de Castelo Branco</t>
  </si>
  <si>
    <t>SM de Nazaré</t>
  </si>
  <si>
    <t>SM de Setúbal</t>
  </si>
  <si>
    <t>SM de Viana do Castelo</t>
  </si>
  <si>
    <t>SMAS de Caldas da Rainha</t>
  </si>
  <si>
    <t>SMAS de Sintra</t>
  </si>
  <si>
    <t>SMAS de Torres Vedras</t>
  </si>
  <si>
    <t>Taviraverde</t>
  </si>
  <si>
    <t>Tejo Ambiente / CM do Sardoal</t>
  </si>
  <si>
    <t>Tejo Ambiente / CM Ferreira do Zêzere</t>
  </si>
  <si>
    <t>TrofAmbiente</t>
  </si>
  <si>
    <t>Código INE</t>
  </si>
  <si>
    <t>População Residente 2021 (APA)</t>
  </si>
  <si>
    <t>Nº de alojamentos familiares (2021 - NUTS2024)</t>
  </si>
  <si>
    <t>1601</t>
  </si>
  <si>
    <t>Arcos de Valdevez</t>
  </si>
  <si>
    <t>1602</t>
  </si>
  <si>
    <t>Caminha</t>
  </si>
  <si>
    <t>1603</t>
  </si>
  <si>
    <t>Melgaço</t>
  </si>
  <si>
    <t>1604</t>
  </si>
  <si>
    <t>Monção</t>
  </si>
  <si>
    <t>1605</t>
  </si>
  <si>
    <t>Paredes de Coura</t>
  </si>
  <si>
    <t>1606</t>
  </si>
  <si>
    <t>Ponte da Barca</t>
  </si>
  <si>
    <t>1607</t>
  </si>
  <si>
    <t>Ponte de Lima</t>
  </si>
  <si>
    <t>1608</t>
  </si>
  <si>
    <t>Valença</t>
  </si>
  <si>
    <t>1609</t>
  </si>
  <si>
    <t>Viana do Castelo</t>
  </si>
  <si>
    <t>1610</t>
  </si>
  <si>
    <t>Vila Nova de Cerveira</t>
  </si>
  <si>
    <t>0301</t>
  </si>
  <si>
    <t>Amares</t>
  </si>
  <si>
    <t>0302</t>
  </si>
  <si>
    <t>Barcelos</t>
  </si>
  <si>
    <t>0303</t>
  </si>
  <si>
    <t>Braga</t>
  </si>
  <si>
    <t>0306</t>
  </si>
  <si>
    <t>Esposende</t>
  </si>
  <si>
    <t>0310</t>
  </si>
  <si>
    <t>Terras de Bouro</t>
  </si>
  <si>
    <t>0313</t>
  </si>
  <si>
    <t>Vila Verde</t>
  </si>
  <si>
    <t>0304</t>
  </si>
  <si>
    <t>Cabeceiras de Basto</t>
  </si>
  <si>
    <t>0307</t>
  </si>
  <si>
    <t>Fafe</t>
  </si>
  <si>
    <t>0308</t>
  </si>
  <si>
    <t>Guimarães</t>
  </si>
  <si>
    <t>1705</t>
  </si>
  <si>
    <t>Mondim de Basto</t>
  </si>
  <si>
    <t>0309</t>
  </si>
  <si>
    <t>Póvoa de Lanhoso</t>
  </si>
  <si>
    <t>0311</t>
  </si>
  <si>
    <t>Vieira do Minho</t>
  </si>
  <si>
    <t>0312</t>
  </si>
  <si>
    <t>Vila Nova de Famalicão</t>
  </si>
  <si>
    <t>0314</t>
  </si>
  <si>
    <t>Vizela</t>
  </si>
  <si>
    <t>0104</t>
  </si>
  <si>
    <t>Arouca</t>
  </si>
  <si>
    <t>0107</t>
  </si>
  <si>
    <t>Espinho</t>
  </si>
  <si>
    <t>1304</t>
  </si>
  <si>
    <t>Gondomar</t>
  </si>
  <si>
    <t>1306</t>
  </si>
  <si>
    <t>Maia</t>
  </si>
  <si>
    <t>1308</t>
  </si>
  <si>
    <t>Matosinhos</t>
  </si>
  <si>
    <t>0113</t>
  </si>
  <si>
    <t>Oliveira de Azeméis</t>
  </si>
  <si>
    <t>1310</t>
  </si>
  <si>
    <t>Paredes</t>
  </si>
  <si>
    <t>1312</t>
  </si>
  <si>
    <t>Porto</t>
  </si>
  <si>
    <t>1313</t>
  </si>
  <si>
    <t>Póvoa de Varzim</t>
  </si>
  <si>
    <t>0109</t>
  </si>
  <si>
    <t>Santa Maria da Feira</t>
  </si>
  <si>
    <t>1314</t>
  </si>
  <si>
    <t>Santo Tirso</t>
  </si>
  <si>
    <t>0116</t>
  </si>
  <si>
    <t>São João da Madeira</t>
  </si>
  <si>
    <t>1318</t>
  </si>
  <si>
    <t>Trofa</t>
  </si>
  <si>
    <t>0119</t>
  </si>
  <si>
    <t>Vale de Cambra</t>
  </si>
  <si>
    <t>1315</t>
  </si>
  <si>
    <t>Valongo</t>
  </si>
  <si>
    <t>1316</t>
  </si>
  <si>
    <t>Vila do Conde</t>
  </si>
  <si>
    <t>1317</t>
  </si>
  <si>
    <t>Vila Nova de Gaia</t>
  </si>
  <si>
    <t>1702</t>
  </si>
  <si>
    <t>Boticas</t>
  </si>
  <si>
    <t>1703</t>
  </si>
  <si>
    <t>Chaves</t>
  </si>
  <si>
    <t>1706</t>
  </si>
  <si>
    <t>Montalegre</t>
  </si>
  <si>
    <t>1709</t>
  </si>
  <si>
    <t>Ribeira de Pena</t>
  </si>
  <si>
    <t>1712</t>
  </si>
  <si>
    <t>Valpaços</t>
  </si>
  <si>
    <t>1713</t>
  </si>
  <si>
    <t>Vila Pouca de Aguiar</t>
  </si>
  <si>
    <t>1301</t>
  </si>
  <si>
    <t>Amarante</t>
  </si>
  <si>
    <t>1302</t>
  </si>
  <si>
    <t>Baião</t>
  </si>
  <si>
    <t>0106</t>
  </si>
  <si>
    <t>Castelo de Paiva</t>
  </si>
  <si>
    <t>0305</t>
  </si>
  <si>
    <t>Celorico de Basto</t>
  </si>
  <si>
    <t>1804</t>
  </si>
  <si>
    <t>Cinfães</t>
  </si>
  <si>
    <t>1303</t>
  </si>
  <si>
    <t>Felgueiras</t>
  </si>
  <si>
    <t>1305</t>
  </si>
  <si>
    <t>Lousada</t>
  </si>
  <si>
    <t>1307</t>
  </si>
  <si>
    <t>Marco de Canaveses</t>
  </si>
  <si>
    <t>1309</t>
  </si>
  <si>
    <t>Paços de Ferreira</t>
  </si>
  <si>
    <t>1311</t>
  </si>
  <si>
    <t>Penafiel</t>
  </si>
  <si>
    <t>1813</t>
  </si>
  <si>
    <t>Resende</t>
  </si>
  <si>
    <t>1701</t>
  </si>
  <si>
    <t>Alijó</t>
  </si>
  <si>
    <t>1801</t>
  </si>
  <si>
    <t>Armamar</t>
  </si>
  <si>
    <t>0403</t>
  </si>
  <si>
    <t>Carrazeda de Ansiães</t>
  </si>
  <si>
    <t>0404</t>
  </si>
  <si>
    <t>Freixo de Espada à Cinta</t>
  </si>
  <si>
    <t>1805</t>
  </si>
  <si>
    <t>Lamego</t>
  </si>
  <si>
    <t>1704</t>
  </si>
  <si>
    <t>Mesão Frio</t>
  </si>
  <si>
    <t>1807</t>
  </si>
  <si>
    <t>Moimenta da Beira</t>
  </si>
  <si>
    <t>1707</t>
  </si>
  <si>
    <t>Murça</t>
  </si>
  <si>
    <t>1812</t>
  </si>
  <si>
    <t>Penedono</t>
  </si>
  <si>
    <t>1708</t>
  </si>
  <si>
    <t>Peso da Régua</t>
  </si>
  <si>
    <t>1710</t>
  </si>
  <si>
    <t>Sabrosa</t>
  </si>
  <si>
    <t>1711</t>
  </si>
  <si>
    <t>Santa Marta de Penaguião</t>
  </si>
  <si>
    <t>1815</t>
  </si>
  <si>
    <t>São João da Pesqueira</t>
  </si>
  <si>
    <t>1818</t>
  </si>
  <si>
    <t>Sernancelhe</t>
  </si>
  <si>
    <t>1819</t>
  </si>
  <si>
    <t>Tabuaço</t>
  </si>
  <si>
    <t>1820</t>
  </si>
  <si>
    <t>Tarouca</t>
  </si>
  <si>
    <t>0409</t>
  </si>
  <si>
    <t>Torre de Moncorvo</t>
  </si>
  <si>
    <t>0914</t>
  </si>
  <si>
    <t>Vila Nova de Foz Côa</t>
  </si>
  <si>
    <t>1714</t>
  </si>
  <si>
    <t>Vila Real</t>
  </si>
  <si>
    <t>0401</t>
  </si>
  <si>
    <t>Alfândega da Fé</t>
  </si>
  <si>
    <t>0402</t>
  </si>
  <si>
    <t>Bragança</t>
  </si>
  <si>
    <t>0405</t>
  </si>
  <si>
    <t>Macedo de Cavaleiros</t>
  </si>
  <si>
    <t>0406</t>
  </si>
  <si>
    <t>Miranda do Douro</t>
  </si>
  <si>
    <t>0407</t>
  </si>
  <si>
    <t>Mirandela</t>
  </si>
  <si>
    <t>0408</t>
  </si>
  <si>
    <t>Mogadouro</t>
  </si>
  <si>
    <t>0410</t>
  </si>
  <si>
    <t>Vila Flor</t>
  </si>
  <si>
    <t>0411</t>
  </si>
  <si>
    <t>Vimioso</t>
  </si>
  <si>
    <t>0412</t>
  </si>
  <si>
    <t>Vinhais</t>
  </si>
  <si>
    <t>1001</t>
  </si>
  <si>
    <t>Alcobaça</t>
  </si>
  <si>
    <t>1101</t>
  </si>
  <si>
    <t>Alenquer</t>
  </si>
  <si>
    <t>1102</t>
  </si>
  <si>
    <t>Arruda dos Vinhos</t>
  </si>
  <si>
    <t>1005</t>
  </si>
  <si>
    <t>Bombarral</t>
  </si>
  <si>
    <t>1104</t>
  </si>
  <si>
    <t>Cadaval</t>
  </si>
  <si>
    <t>1006</t>
  </si>
  <si>
    <t>Caldas da Rainha</t>
  </si>
  <si>
    <t>1108</t>
  </si>
  <si>
    <t>Lourinhã</t>
  </si>
  <si>
    <t>1011</t>
  </si>
  <si>
    <t>Nazaré</t>
  </si>
  <si>
    <t>1012</t>
  </si>
  <si>
    <t>Óbidos</t>
  </si>
  <si>
    <t>1014</t>
  </si>
  <si>
    <t>Peniche</t>
  </si>
  <si>
    <t>1112</t>
  </si>
  <si>
    <t>Sobral de Monte Agraço</t>
  </si>
  <si>
    <t>1113</t>
  </si>
  <si>
    <t>Torres Vedras</t>
  </si>
  <si>
    <t>0101</t>
  </si>
  <si>
    <t>Águeda</t>
  </si>
  <si>
    <t>0102</t>
  </si>
  <si>
    <t>Albergaria-a-Velha</t>
  </si>
  <si>
    <t>0103</t>
  </si>
  <si>
    <t>Anadia</t>
  </si>
  <si>
    <t>0105</t>
  </si>
  <si>
    <t>Aveiro</t>
  </si>
  <si>
    <t>0108</t>
  </si>
  <si>
    <t>Estarreja</t>
  </si>
  <si>
    <t>0110</t>
  </si>
  <si>
    <t>Ílhavo</t>
  </si>
  <si>
    <t>0112</t>
  </si>
  <si>
    <t>Murtosa</t>
  </si>
  <si>
    <t>0114</t>
  </si>
  <si>
    <t>Oliveira do Bairro</t>
  </si>
  <si>
    <t>0115</t>
  </si>
  <si>
    <t>Ovar</t>
  </si>
  <si>
    <t>0117</t>
  </si>
  <si>
    <t>Sever do Vouga</t>
  </si>
  <si>
    <t>0118</t>
  </si>
  <si>
    <t>Vagos</t>
  </si>
  <si>
    <t>0601</t>
  </si>
  <si>
    <t>Arganil</t>
  </si>
  <si>
    <t>0602</t>
  </si>
  <si>
    <t>Cantanhede</t>
  </si>
  <si>
    <t>0603</t>
  </si>
  <si>
    <t>Coimbra</t>
  </si>
  <si>
    <t>0604</t>
  </si>
  <si>
    <t>Condeixa-a-Nova</t>
  </si>
  <si>
    <t>0605</t>
  </si>
  <si>
    <t>Figueira da Foz</t>
  </si>
  <si>
    <t>0606</t>
  </si>
  <si>
    <t>Góis</t>
  </si>
  <si>
    <t>0607</t>
  </si>
  <si>
    <t>Lousã</t>
  </si>
  <si>
    <t>0111</t>
  </si>
  <si>
    <t>Mealhada</t>
  </si>
  <si>
    <t>0608</t>
  </si>
  <si>
    <t>Mira</t>
  </si>
  <si>
    <t>0609</t>
  </si>
  <si>
    <t>Miranda do Corvo</t>
  </si>
  <si>
    <t>0610</t>
  </si>
  <si>
    <t>Montemor-o-Velho</t>
  </si>
  <si>
    <t>1808</t>
  </si>
  <si>
    <t>Mortágua</t>
  </si>
  <si>
    <t>0611</t>
  </si>
  <si>
    <t>Oliveira do Hospital</t>
  </si>
  <si>
    <t>0612</t>
  </si>
  <si>
    <t>Pampilhosa da Serra</t>
  </si>
  <si>
    <t>0613</t>
  </si>
  <si>
    <t>Penacova</t>
  </si>
  <si>
    <t>0614</t>
  </si>
  <si>
    <t>Penela</t>
  </si>
  <si>
    <t>0615</t>
  </si>
  <si>
    <t>Soure</t>
  </si>
  <si>
    <t>0616</t>
  </si>
  <si>
    <t>Tábua</t>
  </si>
  <si>
    <t>0617</t>
  </si>
  <si>
    <t>Vila Nova de Poiares</t>
  </si>
  <si>
    <t>1002</t>
  </si>
  <si>
    <t>Alvaiázere</t>
  </si>
  <si>
    <t>1003</t>
  </si>
  <si>
    <t>Ansião</t>
  </si>
  <si>
    <t>1004</t>
  </si>
  <si>
    <t>Batalha</t>
  </si>
  <si>
    <t>1007</t>
  </si>
  <si>
    <t>Castanheira de Pêra</t>
  </si>
  <si>
    <t>1008</t>
  </si>
  <si>
    <t>Figueiró dos Vinhos</t>
  </si>
  <si>
    <t>1009</t>
  </si>
  <si>
    <t>Leiria</t>
  </si>
  <si>
    <t>1010</t>
  </si>
  <si>
    <t>Marinha Grande</t>
  </si>
  <si>
    <t>1013</t>
  </si>
  <si>
    <t>Pedrógão Grande</t>
  </si>
  <si>
    <t>1015</t>
  </si>
  <si>
    <t>Pombal</t>
  </si>
  <si>
    <t>1016</t>
  </si>
  <si>
    <t>Porto de Mós</t>
  </si>
  <si>
    <t>0901</t>
  </si>
  <si>
    <t>Aguiar da Beira</t>
  </si>
  <si>
    <t>1802</t>
  </si>
  <si>
    <t>Carregal do Sal</t>
  </si>
  <si>
    <t>1803</t>
  </si>
  <si>
    <t>Castro Daire</t>
  </si>
  <si>
    <t>1806</t>
  </si>
  <si>
    <t>Mangualde</t>
  </si>
  <si>
    <t>1809</t>
  </si>
  <si>
    <t>Nelas</t>
  </si>
  <si>
    <t>1810</t>
  </si>
  <si>
    <t>Oliveira de Frades</t>
  </si>
  <si>
    <t>1811</t>
  </si>
  <si>
    <t>Penalva do Castelo</t>
  </si>
  <si>
    <t>1814</t>
  </si>
  <si>
    <t>Santa Comba Dão</t>
  </si>
  <si>
    <t>1816</t>
  </si>
  <si>
    <t>São Pedro do Sul</t>
  </si>
  <si>
    <t>1817</t>
  </si>
  <si>
    <t>Sátão</t>
  </si>
  <si>
    <t>1821</t>
  </si>
  <si>
    <t>Tondela</t>
  </si>
  <si>
    <t>1822</t>
  </si>
  <si>
    <t>Vila Nova de Paiva</t>
  </si>
  <si>
    <t>1823</t>
  </si>
  <si>
    <t>Viseu</t>
  </si>
  <si>
    <t>1824</t>
  </si>
  <si>
    <t>Vouzela</t>
  </si>
  <si>
    <t>0502</t>
  </si>
  <si>
    <t>Castelo Branco</t>
  </si>
  <si>
    <t>0505</t>
  </si>
  <si>
    <t>Idanha-a-Nova</t>
  </si>
  <si>
    <t>0506</t>
  </si>
  <si>
    <t>Oleiros</t>
  </si>
  <si>
    <t>0507</t>
  </si>
  <si>
    <t>Penamacor</t>
  </si>
  <si>
    <t>0508</t>
  </si>
  <si>
    <t>Proença-a-Nova</t>
  </si>
  <si>
    <t>0511</t>
  </si>
  <si>
    <t>Vila Velha de Ródão</t>
  </si>
  <si>
    <t>1401</t>
  </si>
  <si>
    <t>Abrantes</t>
  </si>
  <si>
    <t>1402</t>
  </si>
  <si>
    <t>Alcanena</t>
  </si>
  <si>
    <t>1408</t>
  </si>
  <si>
    <t>Constância</t>
  </si>
  <si>
    <t>1410</t>
  </si>
  <si>
    <t>Entroncamento</t>
  </si>
  <si>
    <t>1411</t>
  </si>
  <si>
    <t>Ferreira do Zêzere</t>
  </si>
  <si>
    <t>1413</t>
  </si>
  <si>
    <t>1421</t>
  </si>
  <si>
    <t>1417</t>
  </si>
  <si>
    <t>Sardoal</t>
  </si>
  <si>
    <t>0509</t>
  </si>
  <si>
    <t>Sertã</t>
  </si>
  <si>
    <t>1418</t>
  </si>
  <si>
    <t>1419</t>
  </si>
  <si>
    <t>Torres Novas</t>
  </si>
  <si>
    <t>0510</t>
  </si>
  <si>
    <t>Vila de Rei</t>
  </si>
  <si>
    <t>1420</t>
  </si>
  <si>
    <t>Vila Nova da Barquinha</t>
  </si>
  <si>
    <t>0902</t>
  </si>
  <si>
    <t>Almeida</t>
  </si>
  <si>
    <t>0501</t>
  </si>
  <si>
    <t>Belmonte</t>
  </si>
  <si>
    <t>0903</t>
  </si>
  <si>
    <t>Celorico da Beira</t>
  </si>
  <si>
    <t>0503</t>
  </si>
  <si>
    <t>Covilhã</t>
  </si>
  <si>
    <t>0904</t>
  </si>
  <si>
    <t>Figueira de Castelo Rodrigo</t>
  </si>
  <si>
    <t>0905</t>
  </si>
  <si>
    <t>Fornos de Algodres</t>
  </si>
  <si>
    <t>0504</t>
  </si>
  <si>
    <t>Fundão</t>
  </si>
  <si>
    <t>0906</t>
  </si>
  <si>
    <t>Gouveia</t>
  </si>
  <si>
    <t>0907</t>
  </si>
  <si>
    <t>Guarda</t>
  </si>
  <si>
    <t>0908</t>
  </si>
  <si>
    <t>Manteigas</t>
  </si>
  <si>
    <t>0909</t>
  </si>
  <si>
    <t>0910</t>
  </si>
  <si>
    <t>Pinhel</t>
  </si>
  <si>
    <t>0911</t>
  </si>
  <si>
    <t>Sabugal</t>
  </si>
  <si>
    <t>0912</t>
  </si>
  <si>
    <t>Seia</t>
  </si>
  <si>
    <t>0913</t>
  </si>
  <si>
    <t>Trancoso</t>
  </si>
  <si>
    <t>1502</t>
  </si>
  <si>
    <t>Alcochete</t>
  </si>
  <si>
    <t>1503</t>
  </si>
  <si>
    <t>Almada</t>
  </si>
  <si>
    <t>1115</t>
  </si>
  <si>
    <t>Amadora</t>
  </si>
  <si>
    <t>1504</t>
  </si>
  <si>
    <t>Barreiro</t>
  </si>
  <si>
    <t>1105</t>
  </si>
  <si>
    <t>Cascais</t>
  </si>
  <si>
    <t>1106</t>
  </si>
  <si>
    <t>Lisboa</t>
  </si>
  <si>
    <t>1107</t>
  </si>
  <si>
    <t>Loures</t>
  </si>
  <si>
    <t>1109</t>
  </si>
  <si>
    <t>Mafra</t>
  </si>
  <si>
    <t>1506</t>
  </si>
  <si>
    <t>Moita</t>
  </si>
  <si>
    <t>1507</t>
  </si>
  <si>
    <t>Montijo</t>
  </si>
  <si>
    <t>1116</t>
  </si>
  <si>
    <t>Odivelas</t>
  </si>
  <si>
    <t>1110</t>
  </si>
  <si>
    <t>Oeiras</t>
  </si>
  <si>
    <t>1508</t>
  </si>
  <si>
    <t>Palmela</t>
  </si>
  <si>
    <t>1510</t>
  </si>
  <si>
    <t>Seixal</t>
  </si>
  <si>
    <t>1511</t>
  </si>
  <si>
    <t>Sesimbra</t>
  </si>
  <si>
    <t>1512</t>
  </si>
  <si>
    <t>Setúbal</t>
  </si>
  <si>
    <t>1111</t>
  </si>
  <si>
    <t>Sintra</t>
  </si>
  <si>
    <t>1114</t>
  </si>
  <si>
    <t>Vila Franca de Xira</t>
  </si>
  <si>
    <t>1501</t>
  </si>
  <si>
    <t>Alcácer do Sal</t>
  </si>
  <si>
    <t>1505</t>
  </si>
  <si>
    <t>Grândola</t>
  </si>
  <si>
    <t>0211</t>
  </si>
  <si>
    <t>Odemira</t>
  </si>
  <si>
    <t>1509</t>
  </si>
  <si>
    <t>Santiago do Cacém</t>
  </si>
  <si>
    <t>1513</t>
  </si>
  <si>
    <t>Sines</t>
  </si>
  <si>
    <t>0201</t>
  </si>
  <si>
    <t>Aljustrel</t>
  </si>
  <si>
    <t>0202</t>
  </si>
  <si>
    <t>Almodôvar</t>
  </si>
  <si>
    <t>0203</t>
  </si>
  <si>
    <t>Alvito</t>
  </si>
  <si>
    <t>0204</t>
  </si>
  <si>
    <t>Barrancos</t>
  </si>
  <si>
    <t>0205</t>
  </si>
  <si>
    <t>Beja</t>
  </si>
  <si>
    <t>0206</t>
  </si>
  <si>
    <t>Castro Verde</t>
  </si>
  <si>
    <t>0207</t>
  </si>
  <si>
    <t>Cuba</t>
  </si>
  <si>
    <t>0208</t>
  </si>
  <si>
    <t>Ferreira do Alentejo</t>
  </si>
  <si>
    <t>0209</t>
  </si>
  <si>
    <t>Mértola</t>
  </si>
  <si>
    <t>0210</t>
  </si>
  <si>
    <t>Moura</t>
  </si>
  <si>
    <t>0212</t>
  </si>
  <si>
    <t>Ourique</t>
  </si>
  <si>
    <t>0213</t>
  </si>
  <si>
    <t>Serpa</t>
  </si>
  <si>
    <t>0214</t>
  </si>
  <si>
    <t>Vidigueira</t>
  </si>
  <si>
    <t>1403</t>
  </si>
  <si>
    <t>Almeirim</t>
  </si>
  <si>
    <t>1404</t>
  </si>
  <si>
    <t>Alpiarça</t>
  </si>
  <si>
    <t>1103</t>
  </si>
  <si>
    <t>Azambuja</t>
  </si>
  <si>
    <t>1405</t>
  </si>
  <si>
    <t>Benavente</t>
  </si>
  <si>
    <t>1406</t>
  </si>
  <si>
    <t>Cartaxo</t>
  </si>
  <si>
    <t>1407</t>
  </si>
  <si>
    <t>Chamusca</t>
  </si>
  <si>
    <t>1409</t>
  </si>
  <si>
    <t>Coruche</t>
  </si>
  <si>
    <t>1412</t>
  </si>
  <si>
    <t>Golegã</t>
  </si>
  <si>
    <t>1414</t>
  </si>
  <si>
    <t>Rio Maior</t>
  </si>
  <si>
    <t>1415</t>
  </si>
  <si>
    <t>Salvaterra de Magos</t>
  </si>
  <si>
    <t>1416</t>
  </si>
  <si>
    <t>Santarém</t>
  </si>
  <si>
    <t>1201</t>
  </si>
  <si>
    <t>Alter do Chão</t>
  </si>
  <si>
    <t>1202</t>
  </si>
  <si>
    <t>Arronches</t>
  </si>
  <si>
    <t>1203</t>
  </si>
  <si>
    <t>Avis</t>
  </si>
  <si>
    <t>1204</t>
  </si>
  <si>
    <t>Campo Maior</t>
  </si>
  <si>
    <t>1205</t>
  </si>
  <si>
    <t>Castelo de Vide</t>
  </si>
  <si>
    <t>1206</t>
  </si>
  <si>
    <t>Crato</t>
  </si>
  <si>
    <t>1207</t>
  </si>
  <si>
    <t>Elvas</t>
  </si>
  <si>
    <t>1208</t>
  </si>
  <si>
    <t>Fronteira</t>
  </si>
  <si>
    <t>1209</t>
  </si>
  <si>
    <t>Gavião</t>
  </si>
  <si>
    <t>1210</t>
  </si>
  <si>
    <t>Marvão</t>
  </si>
  <si>
    <t>1211</t>
  </si>
  <si>
    <t>Monforte</t>
  </si>
  <si>
    <t>1212</t>
  </si>
  <si>
    <t>Nisa</t>
  </si>
  <si>
    <t>1213</t>
  </si>
  <si>
    <t>Ponte de Sor</t>
  </si>
  <si>
    <t>1214</t>
  </si>
  <si>
    <t>Portalegre</t>
  </si>
  <si>
    <t>1215</t>
  </si>
  <si>
    <t>Sousel</t>
  </si>
  <si>
    <t>0701</t>
  </si>
  <si>
    <t>Alandroal</t>
  </si>
  <si>
    <t>0702</t>
  </si>
  <si>
    <t>Arraiolos</t>
  </si>
  <si>
    <t>0703</t>
  </si>
  <si>
    <t>Borba</t>
  </si>
  <si>
    <t>0704</t>
  </si>
  <si>
    <t>Estremoz</t>
  </si>
  <si>
    <t>0705</t>
  </si>
  <si>
    <t>Évora</t>
  </si>
  <si>
    <t>0706</t>
  </si>
  <si>
    <t>Montemor-o-Novo</t>
  </si>
  <si>
    <t>0707</t>
  </si>
  <si>
    <t>Mora</t>
  </si>
  <si>
    <t>0708</t>
  </si>
  <si>
    <t>Mourão</t>
  </si>
  <si>
    <t>0709</t>
  </si>
  <si>
    <t>Portel</t>
  </si>
  <si>
    <t>0710</t>
  </si>
  <si>
    <t>Redondo</t>
  </si>
  <si>
    <t>0711</t>
  </si>
  <si>
    <t>Reguengos de Monsaraz</t>
  </si>
  <si>
    <t>0712</t>
  </si>
  <si>
    <t>Vendas Novas</t>
  </si>
  <si>
    <t>0713</t>
  </si>
  <si>
    <t>Viana do Alentejo</t>
  </si>
  <si>
    <t>0714</t>
  </si>
  <si>
    <t>Vila Viçosa</t>
  </si>
  <si>
    <t>0801</t>
  </si>
  <si>
    <t>Albufeira</t>
  </si>
  <si>
    <t>0802</t>
  </si>
  <si>
    <t>Alcoutim</t>
  </si>
  <si>
    <t>0803</t>
  </si>
  <si>
    <t>Aljezur</t>
  </si>
  <si>
    <t>0804</t>
  </si>
  <si>
    <t>Castro Marim</t>
  </si>
  <si>
    <t>0805</t>
  </si>
  <si>
    <t>Faro</t>
  </si>
  <si>
    <t>0806</t>
  </si>
  <si>
    <t>Lagoa</t>
  </si>
  <si>
    <t>0807</t>
  </si>
  <si>
    <t>Lagos</t>
  </si>
  <si>
    <t>0808</t>
  </si>
  <si>
    <t>Loulé</t>
  </si>
  <si>
    <t>0809</t>
  </si>
  <si>
    <t>Monchique</t>
  </si>
  <si>
    <t>0810</t>
  </si>
  <si>
    <t>Olhão</t>
  </si>
  <si>
    <t>0811</t>
  </si>
  <si>
    <t>Portimão</t>
  </si>
  <si>
    <t>0812</t>
  </si>
  <si>
    <t>São Brás de Alportel</t>
  </si>
  <si>
    <t>0813</t>
  </si>
  <si>
    <t>Silves</t>
  </si>
  <si>
    <t>0814</t>
  </si>
  <si>
    <t>Tavira</t>
  </si>
  <si>
    <t>0815</t>
  </si>
  <si>
    <t>Vila do Bispo</t>
  </si>
  <si>
    <t>0816</t>
  </si>
  <si>
    <t>Vila Real de Santo António</t>
  </si>
  <si>
    <t>Medida</t>
  </si>
  <si>
    <t>Descrição</t>
  </si>
  <si>
    <t>M01</t>
  </si>
  <si>
    <t>Aumentar o número de ecopontos</t>
  </si>
  <si>
    <t>M02</t>
  </si>
  <si>
    <t>Alargar a rede de recolha seletiva de óleos alimentares usados</t>
  </si>
  <si>
    <t>M03</t>
  </si>
  <si>
    <t>Alargar a recolha seletiva a outros fluxos de resíduos especiais (recolha de rolhas, cápsulas de café, tinteiros e toners);</t>
  </si>
  <si>
    <t>M04</t>
  </si>
  <si>
    <t>Aumentar a recolha seletiva de resíduos verdes</t>
  </si>
  <si>
    <t>M05</t>
  </si>
  <si>
    <t>Promover o tratamento de biorresiduos na origem</t>
  </si>
  <si>
    <t>M06</t>
  </si>
  <si>
    <t>Promover ações de formação e sensibilização</t>
  </si>
  <si>
    <t>M07</t>
  </si>
  <si>
    <t>Promover a caracterização dos resíduos recolhidos seletivamente e avaliação do grau de contaminação dos mesmos</t>
  </si>
  <si>
    <t>M08</t>
  </si>
  <si>
    <t>Disponibilização de um ecocentro móvel ação da alta</t>
  </si>
  <si>
    <t>M09</t>
  </si>
  <si>
    <t>Reforço da recolha seletiva de têxteis, resíduos perigosos e MONOS</t>
  </si>
  <si>
    <t>M10</t>
  </si>
  <si>
    <t>Modernização da gestão da recolha de resíduos</t>
  </si>
  <si>
    <t>M11</t>
  </si>
  <si>
    <t>Aplicação do princípio do poluidor-pagador, pela diferenciação de sistemas tarifários (sistemas PAYT, SAYT ou RAYT). até 2025 para canal Horeca (restantes até 2030)</t>
  </si>
  <si>
    <t>M12</t>
  </si>
  <si>
    <t xml:space="preserve">Reforço na fiscalização </t>
  </si>
  <si>
    <t>M13</t>
  </si>
  <si>
    <t>Rever o Regulamento de Resíduos Urbanos de Abrantes</t>
  </si>
  <si>
    <t>M14</t>
  </si>
  <si>
    <t xml:space="preserve">Produzir materiais de comunicação
</t>
  </si>
  <si>
    <t>M15</t>
  </si>
  <si>
    <t xml:space="preserve">Dispor de local onde os municipes possam recolher MONOS
</t>
  </si>
  <si>
    <t>M16</t>
  </si>
  <si>
    <t xml:space="preserve">Promover parcerias para doação de produtos
</t>
  </si>
  <si>
    <t>Medida 3.1 – Construção do Centro de Recolha de Resíduos - CRR</t>
  </si>
  <si>
    <t>Medida 3.2 – Recolha seletiva de biorresíduos</t>
  </si>
  <si>
    <t>Medida 3.3 – Projeto Águeda Recicla+</t>
  </si>
  <si>
    <t>Medida 1.4 – Ações e projetos de sensibilização</t>
  </si>
  <si>
    <t>Medida 1.1 – Estudo para implementação de sistema PAYT</t>
  </si>
  <si>
    <t>Medida 1.2 – Centro de Educação Ambiental</t>
  </si>
  <si>
    <t>Medida 1.3 – Projeto de promoção da circularidade</t>
  </si>
  <si>
    <t>Medida 2.2 – Ilhas de compostagem comunitária</t>
  </si>
  <si>
    <t>Medida 2.1 – Aquisição de equipamentos para recolha de recicláveis – serviço Porta-a-Porta</t>
  </si>
  <si>
    <t>Medida 2.3 – Compostagem Doméstica</t>
  </si>
  <si>
    <t xml:space="preserve"> Compostagem doméstica</t>
  </si>
  <si>
    <t xml:space="preserve"> Compostagem comunitária</t>
  </si>
  <si>
    <t>Ecocentros Municipais</t>
  </si>
  <si>
    <t>Rede de recolha para reutilização e/ou recuperação</t>
  </si>
  <si>
    <t>Revisão dos Regulamentos Municipais de Gestão de Resíduos</t>
  </si>
  <si>
    <t>M01 - Promoção da troca/doação de produtos, componentes e materiais</t>
  </si>
  <si>
    <t>M02 - Prevenção e combate do desperdício alimentar junto de empresas de produção e distribuição alimentos</t>
  </si>
  <si>
    <t>M03 - Promoção da criação de uma rede de pontos de reparação para mobiliário e pequenos eletrodomésticos</t>
  </si>
  <si>
    <t>M04 - Promoção da utilização de produtos menstruais reutilizáveis e biodegradáveis</t>
  </si>
  <si>
    <t>M05 - Promoção de atividades de comunicação, sensibilização e educação ambiental para a promoção da reutilização e prevenção da produção de resíduos urbanos</t>
  </si>
  <si>
    <t>M06 - Implementação do modelo de recolha seletiva porta-a-porta de biorresíduos alimentares em utilizadores não-domésticos com tarifação SAYT</t>
  </si>
  <si>
    <t>M07 - Implementação do modelo de recolha seletiva porta-a-porta de biorresíduos alimentares em utilizadores domésticos com tarifação SAYT</t>
  </si>
  <si>
    <t>M08 - Implementação do modelo de recolha seletiva de biorresíduos verdes</t>
  </si>
  <si>
    <t>M09 - Implementação de sistemas de reciclagem na origem de biorresíduos: compostagem doméstica com tarifação SAYT</t>
  </si>
  <si>
    <t>M10 - Implementação de sistemas de reciclagem na origem de biorresíduos: compostagem comunitária com tarifação SAYT</t>
  </si>
  <si>
    <t>M11 - Implementação de uma rede de deposição e recolha de resíduos perigosos</t>
  </si>
  <si>
    <t>M12 - Implementação de soluções de recolha seletiva de produtos e resíduos têxteis</t>
  </si>
  <si>
    <t>M13 - Implementação de soluções de recolha seletiva de resíduos volumosos</t>
  </si>
  <si>
    <t>M14 - Implementação de soluções de recolha resíduos de madeira, REEE, RPA, OAU e RCD</t>
  </si>
  <si>
    <t>M15 - Disponibilização de equipamentos móveis de deposição seletiva</t>
  </si>
  <si>
    <t>M16 - Promoção de compras verdes sustentáveis</t>
  </si>
  <si>
    <t>M17</t>
  </si>
  <si>
    <t>M17 - Desenvolvimento de ações de verificação e sensibilização para a separação de resíduos recicláveis</t>
  </si>
  <si>
    <t>M18</t>
  </si>
  <si>
    <t>M18 - Criação de espaços para aumento da capacidade de receção de resíduos recicláveis, resíduos perigosos; e entrega de produtos, componentes e materiais reutilizáveis</t>
  </si>
  <si>
    <t>M19</t>
  </si>
  <si>
    <t>M19 - Promoção de atividades de comunicação, sensibilização e educação ambiental para a separação na fonte de resíduos recicláveis e resíduos perigosos</t>
  </si>
  <si>
    <t>M20</t>
  </si>
  <si>
    <t>M20 - Eletrificação e gaseificação da frota de viaturas (motorização a biometano ou elétrica)</t>
  </si>
  <si>
    <t>M21</t>
  </si>
  <si>
    <t>M21 - Digitalização do serviço de gestão de resíduos</t>
  </si>
  <si>
    <t>M22</t>
  </si>
  <si>
    <t>M22 - Desenvolvimento de uma estratégia tarifária que promova os objetivos de sustentabilidade (económica, social e ambiental) da EG</t>
  </si>
  <si>
    <t>M23</t>
  </si>
  <si>
    <t>M23 - Implementação de um programa de verificação e fiscalização da qualidade dos contratos externos de provisionamento do serviço de gestão de resíduos urbanos</t>
  </si>
  <si>
    <t>M24</t>
  </si>
  <si>
    <t>M24 - Dinamização do papel do Conselho Consultivo do SGRU na articulação das responsabilidades das EG em alta e em baixa</t>
  </si>
  <si>
    <t>M25</t>
  </si>
  <si>
    <t>M25 - Avaliação de perspetivas de agregação intermunicipal de atividades de gestão em baixa dos resíduos urbanos</t>
  </si>
  <si>
    <t>Fomento e apoio ao estabelecimento de redes de doação, de troca e de reparação</t>
  </si>
  <si>
    <t>Disponibilização nos ecocentros de áreas para receção de produtos para reutilização</t>
  </si>
  <si>
    <t>Implementação de boas práticas para a prevenção e redução da produção de resíduos</t>
  </si>
  <si>
    <t>Implementação de soluções de recolha seletiva de biorresíduos</t>
  </si>
  <si>
    <t>Promover e operacionalizar a recolha seletiva multimaterial e de outros fluxos</t>
  </si>
  <si>
    <t>Otimização das operações de recolha</t>
  </si>
  <si>
    <t>Promover soluções de compostagem doméstica e comunitária</t>
  </si>
  <si>
    <t>Adoção de instrumentos económico-financeiros</t>
  </si>
  <si>
    <t>Implementação de ações de fiscalização</t>
  </si>
  <si>
    <t>Desenvolvimento de campanhas de sensibilização</t>
  </si>
  <si>
    <t>Desenvolvimento de materiais de comunicação e de sensibilização</t>
  </si>
  <si>
    <t>Estabelecer uma estratégia de comunicação regular</t>
  </si>
  <si>
    <t>Promover ações de combate ao desperdício alimentar</t>
  </si>
  <si>
    <t>Apoiar a criação de redes de troca, doação, reparação e reutilização de produtos e equipamentos</t>
  </si>
  <si>
    <t>Recolher seletivamente biorresíduos</t>
  </si>
  <si>
    <t>Promover a compostagem local de biorresíduos</t>
  </si>
  <si>
    <t xml:space="preserve">Reforçar as redes de recolha seletiva de outros fluxos específicos </t>
  </si>
  <si>
    <t xml:space="preserve">Otimizar e modernizar os serviços de recolha de resíduos urbanos </t>
  </si>
  <si>
    <t xml:space="preserve">Definir e aplicar um novo modelo tarifário ao utilizador final </t>
  </si>
  <si>
    <t>Promover ações no âmbito do combate ao desperdício alimentar</t>
  </si>
  <si>
    <t>Apoiar a operacionalização das redes de doação e objetos fora de uso</t>
  </si>
  <si>
    <t>Promoção da desmaterialização de processos e do associativismo municipal</t>
  </si>
  <si>
    <t>Promover o tratamento na origem de biorresíduos</t>
  </si>
  <si>
    <t>Implementar a recolha seletiva de biorresíduos</t>
  </si>
  <si>
    <t>Reforço da recolha seletiva de fluxos específicos e emergentes de resíduos urbanos</t>
  </si>
  <si>
    <t>Aplicação de novo modelo tarifário ao utilizador final</t>
  </si>
  <si>
    <t>Monitorização da qualidade de serviço</t>
  </si>
  <si>
    <t>Atualização do regulamento municipal</t>
  </si>
  <si>
    <t>Promoção de ações de combate ao desperdício alimentar</t>
  </si>
  <si>
    <t>Apoio à operacionalização de redes de reutilização e doação de objetos fora de uso</t>
  </si>
  <si>
    <t>Tratamento na origem de biorresíduos</t>
  </si>
  <si>
    <t>Recolha seletiva de biorresíduos</t>
  </si>
  <si>
    <t>Reforço da recolha de fluxos específicos e emergentes</t>
  </si>
  <si>
    <t>Aplicação de novos modelos tarifários ao utilizador final</t>
  </si>
  <si>
    <t>Capacitação da Câmara</t>
  </si>
  <si>
    <t>Capacitação do Cidadão</t>
  </si>
  <si>
    <t>Produção de conhecimento no âmbito da recolha e tratamento de resíduos</t>
  </si>
  <si>
    <t>Apoio a projetos identificados no presente plano</t>
  </si>
  <si>
    <t>Produção de conhecimento com vista a uma melhor capacitação e respetiva atuação dos intervenientes</t>
  </si>
  <si>
    <t xml:space="preserve">Disponibilização de uma rede de recolha seletiva capilar </t>
  </si>
  <si>
    <t>Reforço da atuação dos municípios</t>
  </si>
  <si>
    <t>Desenvolvimento de competências no sector dos resíduos</t>
  </si>
  <si>
    <t>Criação de infraestruturas para receção de resíduos</t>
  </si>
  <si>
    <t>Tratamento na origem de biorresíduos, no âmbito do projeto 'Do Prato ao Prado'</t>
  </si>
  <si>
    <t>Reforço da rede de recolha de fluxos específicos e emergentes de resíduos</t>
  </si>
  <si>
    <t xml:space="preserve">Recolha seletiva de biorresíduos </t>
  </si>
  <si>
    <t xml:space="preserve">Promoção de ações de formação e capacitação dos cidadãos </t>
  </si>
  <si>
    <t>Operacionalização de redes de reutilização, reparação e doação de objetos</t>
  </si>
  <si>
    <t>Ações de sensiblização na comunidade escolar</t>
  </si>
  <si>
    <t>Monitorização da qualidade do serviço</t>
  </si>
  <si>
    <t xml:space="preserve">Promoção de economia circular </t>
  </si>
  <si>
    <t xml:space="preserve">Promoção da redução de desperdício alimentar </t>
  </si>
  <si>
    <t>Promoção da prevenção da produção de recicláveis em eventos</t>
  </si>
  <si>
    <t>Promoção da redução da produção de embalagens de bebidas</t>
  </si>
  <si>
    <t>Promoção de mercados de 2ª mão</t>
  </si>
  <si>
    <t>Promoção da deposição seletiva de resíduos verdes</t>
  </si>
  <si>
    <t>Delegação da recolha seletiva de Volumosos, Têxteis, OAU, REEE, RPA, RCD e PQRP</t>
  </si>
  <si>
    <t xml:space="preserve">Implementação de Sistemas de Informação e Gestão para a Operacionalização e Monitorização do Sector </t>
  </si>
  <si>
    <t>Implementação de Projetos PAYT/RAYT</t>
  </si>
  <si>
    <t>Implementação de Sistemas Tarifários Sustentáveis</t>
  </si>
  <si>
    <t xml:space="preserve">Promoção da Capacitação dos Recursos Humanos </t>
  </si>
  <si>
    <t>Reforço da Fiscalização do Cumprimento das Regras do Regulamento Municipal</t>
  </si>
  <si>
    <t>Comunicação e Sensibilização</t>
  </si>
  <si>
    <t>Divulgação de Informação e Boas Práticas de Gestão de Resíduos através de Plataformas Eletrónicas</t>
  </si>
  <si>
    <t>Capacitação de Públicos-Alvo para a Prevenção da Produção de Resíduos</t>
  </si>
  <si>
    <t>Formação de Públicos-Alvo para a Gestão de Resíduos</t>
  </si>
  <si>
    <t>Desenvolvimento de Campanhas de Informação, Divulgação e Sensibilização</t>
  </si>
  <si>
    <t>Reforço da Reciclagem na Origem</t>
  </si>
  <si>
    <t>Implementação da Rede de Recolha Seletiva de Biorresíduos</t>
  </si>
  <si>
    <t>Reforço da Rede de Recolha Seletiva de Óleos Alimentares Usados (OAU)</t>
  </si>
  <si>
    <t>Reforço da Rede de Recolha Seletiva de Resíduos Têxteis</t>
  </si>
  <si>
    <t>Implementação de Rede de Recolha Seletiva de Velas</t>
  </si>
  <si>
    <t>Requalificação e Substituição de Contentores de Indiferenciados e Recicláveis</t>
  </si>
  <si>
    <t>Construção de Ecocentro</t>
  </si>
  <si>
    <t>Transição para Modelo PAYT / SAYT / RAYT / Outro</t>
  </si>
  <si>
    <t>Implementação de Soluções Baseadas em Tecnologias de Informação e Comunicação (TIC)</t>
  </si>
  <si>
    <t>Reforçar a recolha seletiva multimaterial</t>
  </si>
  <si>
    <t>Reforçar as redes de recolha seletiva de outros fluxos específicos</t>
  </si>
  <si>
    <t>Otimizar e modernizar os serviços de recolha de resíduos urbanos</t>
  </si>
  <si>
    <t>Definir e aplicar um novo modelo tarifário ao utilizador final</t>
  </si>
  <si>
    <t>Iniciativa Limpar Almada</t>
  </si>
  <si>
    <t>Comemorações da Semana Europeia da Prevenção de Resíduos</t>
  </si>
  <si>
    <t>Ampliação da Loja Circular</t>
  </si>
  <si>
    <t>Oficinas de reutilização/recuperação de resíduos volumosos e REEE</t>
  </si>
  <si>
    <t>Inclusão de critérios ambientais nos processos aquisitivos</t>
  </si>
  <si>
    <t>Alargamento da rede de recolha seletiva de biorresíduos</t>
  </si>
  <si>
    <t>Alargamento da rede de recolha de REEE e RPA</t>
  </si>
  <si>
    <t>Alargamento da Rede de Recolha de Óleos Alimentares usadas</t>
  </si>
  <si>
    <t>Ampliação da rede de ecocentros móveis</t>
  </si>
  <si>
    <t>Criação de Centros de Apoio à Operação da Higiene Urbana (CAOHU)</t>
  </si>
  <si>
    <t>Almada, vamos compostar - Compostagem comunitária</t>
  </si>
  <si>
    <t>Almada, vamos compostar - Compostagem doméstica</t>
  </si>
  <si>
    <t>Recolha seletiva nos edifícios municipais</t>
  </si>
  <si>
    <t>Sistema de gestão de resíduos</t>
  </si>
  <si>
    <t>Estudo para definição de uma Metodologia de Apuramento de Custos e Proveitos Operacionais da Higiene Urbana</t>
  </si>
  <si>
    <t>Definição de novo tarifário do serviço de gestão de RU com vista a afetar a tarifa diretamente à produção de resíduos</t>
  </si>
  <si>
    <t>Projetos piloto PAYT/SAYT</t>
  </si>
  <si>
    <t>Revisão do Regulamento Municipal de Resíduos Urbanos</t>
  </si>
  <si>
    <t>Formação contínua dos recursos humanos envolvidos na gestão de resíduos</t>
  </si>
  <si>
    <t>Desenvolvimento de materiais e campanhas de sensibilização sobre resíduos</t>
  </si>
  <si>
    <t>M01: Promoção de iniciativas "circulares" para a prevenção da produção e perigosidade dos RU</t>
  </si>
  <si>
    <t>M02: Capacitação e sensibilização do cidadão (e setores-chave) para a prevenção da produção e perigosidade dos RU</t>
  </si>
  <si>
    <t>M03: Capacitação para o tratamento na origem (compostagem doméstica e comunitária) e para a recolha seletiva de biorresíduos</t>
  </si>
  <si>
    <t>M04: Implementação de uma rede de recolha seletiva de biorresíduos, conjugada com tratamento na origem (compostagem doméstica e comunitária)</t>
  </si>
  <si>
    <t>M05: Ampliação / reforço da rede de recolha seletiva de outras frações específicas</t>
  </si>
  <si>
    <t>M06: Otimização das operações de recolha, numa lógica de gestão inteligente de resíduos</t>
  </si>
  <si>
    <t>M07: Adaptação do regulamento municipal e do modelo tarifário às novas exigências legais e de estratégia</t>
  </si>
  <si>
    <t>M08: Desenvolvimento de competências no sector dos resíduos</t>
  </si>
  <si>
    <t>M09: Reforço da atuação do município em matéria de fiscalização</t>
  </si>
  <si>
    <t>M10: Promoção de campanhas de informação e sensibilização</t>
  </si>
  <si>
    <t>M11: Monitorização da implementação do PAPERSU</t>
  </si>
  <si>
    <t>RecolhaBio - Implementação Apoio à Implementação de Projetos de Recolha Seletiva de Biorresíduos</t>
  </si>
  <si>
    <t>Aquisição de viatura de 3500 kg para a recolha de resíduos verdes</t>
  </si>
  <si>
    <t>Renovação de viatura de recolha de resíduos indiferenciados</t>
  </si>
  <si>
    <t>Comunicação e sensibilização para a prevenção de produção de resíduos</t>
  </si>
  <si>
    <t>Optimização da gestão de resíduos no município de Almeirim</t>
  </si>
  <si>
    <t>Aquisição de compostores domésticos - 880 unidades</t>
  </si>
  <si>
    <t>Promoção e apoio à criação de redes de doação, troca, reparação e reutilização de produtos</t>
  </si>
  <si>
    <t>Estabelecimento de uma estratégia de comunicação contínua para a prevenção e gestão dos RU</t>
  </si>
  <si>
    <t>Reforço e melhoria da recolha seletiva de biorresíduos e promoção da sua valorização</t>
  </si>
  <si>
    <t>Promoção da compostagem local de biorresíduos</t>
  </si>
  <si>
    <t>Reforço e melhoria da recolha seletiva multimaterial</t>
  </si>
  <si>
    <t>Reforço e melhoria da recolha seletiva de fluxos específicos e emergentes</t>
  </si>
  <si>
    <t>Definição e aplicação de novo modelo tarifário ao utilizador final</t>
  </si>
  <si>
    <t>Otimização e modernização dos serviços de recolha de resíduos urbanos</t>
  </si>
  <si>
    <t>PROJETO BIORRESÍDUOS - Fundo Ambiental</t>
  </si>
  <si>
    <t>Projeto NOVOS COMPOSTORES COMUNITÁRIOS</t>
  </si>
  <si>
    <t>Projeto DIVULGAÇÃO BIORRESÍDUOS (2024-2030)</t>
  </si>
  <si>
    <t>Projeto PREVENÇÃO RESÍDUOS (2025-2030)</t>
  </si>
  <si>
    <t>Reabilitação do Ecocentro de Alvito</t>
  </si>
  <si>
    <t>Construção de Ecocentro em Vila Nova da Baronia</t>
  </si>
  <si>
    <t>Aquisição de viatura para recolha dos biorresíduos</t>
  </si>
  <si>
    <t>Implementação do Sistema PayT</t>
  </si>
  <si>
    <t>Hortas Comunitárias</t>
  </si>
  <si>
    <t>Distribuição de compostores pelas habitações em espaço rural</t>
  </si>
  <si>
    <t>Aquisição de triturador para cedência aos municipes</t>
  </si>
  <si>
    <t>Aquisição de viatura ligeira elétrica</t>
  </si>
  <si>
    <t>Educação e Sensibilização Ambiental</t>
  </si>
  <si>
    <t>Aquisição de Ecocentros Móveis</t>
  </si>
  <si>
    <t>Aquisição de contentores 40L para MM e Fração Resto</t>
  </si>
  <si>
    <t>Revisão ao Regulamento Municipal de Gestão de Resíduos</t>
  </si>
  <si>
    <t>Substituição das Papeleiras</t>
  </si>
  <si>
    <t>Aquisição de Contentor de RCD</t>
  </si>
  <si>
    <t>Aquisição de viatura ligeira elétrica para recolha de resíduos e limpeza urbana</t>
  </si>
  <si>
    <t>Alargamento da recolha seletiva de biorresíduos</t>
  </si>
  <si>
    <t>Implementação da recolha seletiva na origem (compostagem)</t>
  </si>
  <si>
    <t>Reforço da recolha de resíduos verdes</t>
  </si>
  <si>
    <t>Reforço da rede de recolha seletiva através da disponibilização de ecocentros móveis</t>
  </si>
  <si>
    <t>Reforço da recolha seletiva de óleos alimentares usados (OAU)</t>
  </si>
  <si>
    <t>Reforço da recolha de REEEs</t>
  </si>
  <si>
    <t>Implementação da recolha seletiva de  têxteis</t>
  </si>
  <si>
    <t xml:space="preserve">Desenvolvimento de campanhas de informação/sensibilização sobre biorresiduos junto da população </t>
  </si>
  <si>
    <t>Modernização e otimização da gestão de recolha de resíduos</t>
  </si>
  <si>
    <t>Promoção de ações sensibilização sobre "combate ao desperdício alimentar"</t>
  </si>
  <si>
    <t xml:space="preserve">Reforço da recolha seletiva de fluxos específicos de resíduos </t>
  </si>
  <si>
    <t xml:space="preserve">Monitorização da qualidade do serviço </t>
  </si>
  <si>
    <t xml:space="preserve">Aplicação de novo modelo tarifário ao utilizador final </t>
  </si>
  <si>
    <t>MB01 - Promoção da troca/doação de produtos, componentes e materiais</t>
  </si>
  <si>
    <t>MB02 - Prevenção e combate do desperdício alimentar junto de empresas de produção e distribuição alimentos</t>
  </si>
  <si>
    <t>MB03 - Promoção da criação de uma rede de pontos de reparação para mobiliário e pequenos eletrodomésticos</t>
  </si>
  <si>
    <t>MB04 - Promoção da utilização de produtos menstruais reutilizáveis</t>
  </si>
  <si>
    <t>MB05 -Promoção de atividades de comunicação, sensibilização e educação ambiental para a promoção da reutilização e prevenção da produção de resíduos urbanos</t>
  </si>
  <si>
    <t>MB06 - Implementação do modelo de recolha seletiva porta-a-porta de biorresíduos alimentares em utilizadores domésticos</t>
  </si>
  <si>
    <t>MB07 - Implementação do modelo de recolha seletiva porta-a-porta de biorresíduos alimentares em utilizadores domésticos</t>
  </si>
  <si>
    <t>MB08 - Implementação do modelo de recolha seletiva na via pública de biorresíduos alimentares em utilizadores domésticos</t>
  </si>
  <si>
    <t>MB09 - Implementação do modelo de recolha seletiva de biorresíduos verdes</t>
  </si>
  <si>
    <t>MB10 - Implementação de sistemas de reciclagem na origem de biorresíduos: compostagem doméstica</t>
  </si>
  <si>
    <t>MB11 - Implementação de sistemas de reciclagem na origem de biorresíduos: compostagem comunitária</t>
  </si>
  <si>
    <t>MB12 - Implementação de uma rede de deposição e recolha de resíduos perigosos</t>
  </si>
  <si>
    <t>MB13 - Implementação de soluções de recolha seletiva de produtos e resíduos têxteis</t>
  </si>
  <si>
    <t>MB14 - Implementação de soluções de recolha seletiva de resíduos volumosos</t>
  </si>
  <si>
    <t>MB15 - Implementação de soluções de recolha resíduos de madeira, REEE, RPA, OAU e RCD</t>
  </si>
  <si>
    <t>MB16 - Promoção de compras verdes sustentáveis</t>
  </si>
  <si>
    <t>MB17 - Promoção de atividades de comunicação, sensibilização e educação ambiental para a separação na fonte de resíduos recicláveis e resíduos perigosos</t>
  </si>
  <si>
    <t>MB18 - Eletrificação e gaseificação da frota de viaturas</t>
  </si>
  <si>
    <t>MB19 - Digitalização do serviço de gestão de resíduos</t>
  </si>
  <si>
    <t>MB20 - Adequação do Regulamento de Serviço e da estrutura tarifária ao enquadramento legal/regulatório, a lógicas de tarifação PAYT (ou equivalentes) do serviço de gestão de RU e a uma trajetória de sustentabilidade e acessibilidade económica dos utilizadores</t>
  </si>
  <si>
    <t>MB21 - Implementação de programa de melhoria da eficácia e da eficiência do provisionamento do serviço de gestão de RU</t>
  </si>
  <si>
    <t>Promoção e operacionalização da recolha seletiva multimaterial e de outros fluxos</t>
  </si>
  <si>
    <t>Promoção de soluções de compostagem doméstica e comunitária</t>
  </si>
  <si>
    <t>Redução do desperdício alimentar</t>
  </si>
  <si>
    <t>Caracterização dos resíduos</t>
  </si>
  <si>
    <t>Promover a recolha seletiva e tratamento adequado</t>
  </si>
  <si>
    <t>Recolha seletiva de Biorresíduos</t>
  </si>
  <si>
    <t>Reforço da atuação pela entidade gestora de resíduos</t>
  </si>
  <si>
    <t>Aplicação de tarifários adequados, legais e de estratégia</t>
  </si>
  <si>
    <t>Aplicação do sistema global PAYT</t>
  </si>
  <si>
    <t>Recolha de Óleos Alimentares Usados (OAU)</t>
  </si>
  <si>
    <t>Promover a reutilização e reparação</t>
  </si>
  <si>
    <t xml:space="preserve">Caracterização dos resíduos </t>
  </si>
  <si>
    <t>Ecocentros e Centros de Recolha</t>
  </si>
  <si>
    <t>Promoção de soluções de compostagem</t>
  </si>
  <si>
    <t>Reforço da recolha Monos, Têxteis, REEE, Óleos Alimentares Usados (OAU) e Monos</t>
  </si>
  <si>
    <t>Recolha de RCD - pequenas obras previstas no RGGR</t>
  </si>
  <si>
    <t>Recolha de Resíduos Verdes</t>
  </si>
  <si>
    <t>Modernização da gestão de resíduos</t>
  </si>
  <si>
    <t>Campanhas sensibilização</t>
  </si>
  <si>
    <t>Modelo de recolha do Estudo de Biorresíduos (2021)</t>
  </si>
  <si>
    <t>Recolha de indiferenciados - implementação de sistema PAYT.</t>
  </si>
  <si>
    <t>Recolha seletiva multimaterial - porta-a-porta / ecopontos</t>
  </si>
  <si>
    <t>Reduzir a produção dos resíduos urbanos</t>
  </si>
  <si>
    <t>Construção de locais para a reutilização e reparação de Monos e Outros Resíduos</t>
  </si>
  <si>
    <t>Ações de sensibilização e capacitação relativamente ao desperdício alimentar</t>
  </si>
  <si>
    <t xml:space="preserve"> Recolha de Fluxos Emergentes: Têxteis, REEE, resíduos perigosos em pequenas quantidades</t>
  </si>
  <si>
    <t>Programa de compostagem</t>
  </si>
  <si>
    <t>Recolha integrada de RCD e Monos</t>
  </si>
  <si>
    <t>Requalificação do Centro de Recolha de Resíduos /  Ecocentro</t>
  </si>
  <si>
    <t>Gestão de resíduos verdes</t>
  </si>
  <si>
    <t xml:space="preserve">Centros de Recolha de Resíduos e Unidades de Compostagem Municipal nas Freguesias </t>
  </si>
  <si>
    <t>Caracterização de resíduos. Plano Municipal de Gestão de Resíduos</t>
  </si>
  <si>
    <t>Qualificação dos recursos humanos e reforço da fiscalização</t>
  </si>
  <si>
    <t>Desenvolvimento de campanhas de comunicação e sensibilização</t>
  </si>
  <si>
    <t>Aplicação do sistema tarifário - recolha de indiferenciados</t>
  </si>
  <si>
    <t>Recolha seletiva PaP biorresíduos alimentares em utilizadores não domésticos</t>
  </si>
  <si>
    <t>I.1 - Aveiro Zero Resíduos</t>
  </si>
  <si>
    <t>I.2 - Repair Café e Mercado de Trocas nos Ecocentros Municipais</t>
  </si>
  <si>
    <t>I.3 - Sem Sobras - Sensibilização ambiental para combate ao desperdício alimentar</t>
  </si>
  <si>
    <t>II.1 - Capacitação sobre valorização de resíduos verdes</t>
  </si>
  <si>
    <t>II.2 - Campanhas de caracterização dos resíduos recolhidos seletivamente</t>
  </si>
  <si>
    <t>II.3 - Reforço da rede de Ecocentros Municipais</t>
  </si>
  <si>
    <t>II.4 - Sem Sobras - Reforço da implementação da compostagem doméstica</t>
  </si>
  <si>
    <t>II.5 - Reforço da recolha seletiva de proximidade de têxteis e OAU</t>
  </si>
  <si>
    <t>II.6 - Reforço da recolha seletiva porta-a-porta a pedido de volumosos, REEE e verdes</t>
  </si>
  <si>
    <t>II.7 - Extensão da recolha seletiva porta-a-porta de biorresíduos não domésticos a novos estabelecimentos</t>
  </si>
  <si>
    <t>II.8 - Implementação da recolha seletiva porta-a-porta de biorresíduos em domésticos (moradias)</t>
  </si>
  <si>
    <t>II.9 - Implementação da recolha seletiva de biorresíduos de proximidade</t>
  </si>
  <si>
    <t>III.1 - Diferenciação do sistema tarifário consoante a produção de resíduos (sistemas PAYT, SAYT e/ou RAYT)</t>
  </si>
  <si>
    <t>III.2 - Plano de ação para a fiscalização municipal da gestão de resíduos</t>
  </si>
  <si>
    <t>III.3 - Sem Sobras - Sensibilização ambiental para a recolha seletiva de biorresíduos</t>
  </si>
  <si>
    <t>III.4 - Campanhas de sensibilização ambiental para a prevenção e reciclagem de diversos resíduos</t>
  </si>
  <si>
    <t>III.5 - Reforço da Plataforma URBAN (vertente gestão de resíduos)</t>
  </si>
  <si>
    <t>Medida 1: Levantamento e divulgação de plataformas e/ou locais direcionadas para a preparação e/ou reutilização de produtos</t>
  </si>
  <si>
    <t>Medida 2:  Fomento e alargamento e de redes de doação, troca e reparação.</t>
  </si>
  <si>
    <t>Medida 3: Construção experimental de um ecocentro coberto e aberto permanentemente</t>
  </si>
  <si>
    <t>Medida 4: Divulgação de opções que contribuam para a prevenção e para o combate ao desperdício alimentar</t>
  </si>
  <si>
    <t xml:space="preserve">Medida 5: Caracterização física dos Biorresíduos e dos resíduos indiferenciados </t>
  </si>
  <si>
    <t>Medida 6: Colocação de 12 ecocentros fixos distribuídos pelo Conselho para assegurar a criação de uma rede de recolha seletiva para RPA, REEE, Perigosos e OUA</t>
  </si>
  <si>
    <t>Medida 7: Aquisição de 2 ecocentros móveis para recolha de resíduos de embalagens</t>
  </si>
  <si>
    <t>Media 8: Promoção de soluções locais de compostagem doméstica e comunitária</t>
  </si>
  <si>
    <t>Medida 9: Aquisição de contentores para recolha de biorresíduos e de resíduos</t>
  </si>
  <si>
    <t>Medida 10: Modernização da gestão da recolha de resíduos com recurso à implementação de tecnologias TIC.</t>
  </si>
  <si>
    <t>Medida 11: Qualificação de recursos humanos responsáveis pelas operações de recolha</t>
  </si>
  <si>
    <t>Medida 12: Reforço da Fiscalização-Contratação de serviços de fiscalização</t>
  </si>
  <si>
    <t xml:space="preserve">Medida 13: Realização de campanhas de sensibilização tradicionais no terreno </t>
  </si>
  <si>
    <t>Medida 14: Desenvolvimento e implementação de campanha de sensibilização digital regular/permanente</t>
  </si>
  <si>
    <t>Medida 15: Estudo de conceção de Modelo de Incentivos ao Produtor pela separação de resíduos na origem</t>
  </si>
  <si>
    <t>Medida 16: Estudo para a implementação de sistema PAYT/RAYT e para a desindexação da Tarifa ao consumo da água</t>
  </si>
  <si>
    <t>Medida 17: Aquisição de consultoria especializada em Gestão de Resíduos</t>
  </si>
  <si>
    <t>Divulgação, junto dos cidadãos, de opções que, nas suas atividade do dia-a-dia, contribuem para a prevenção, nomeadamente, no âmbito da reutilização e da reparação de bens.</t>
  </si>
  <si>
    <t>Divulgação, junto dos cidadãos, de opções que, nas suas atividade do dia-a-dia, contribuam para o combate ao desperdício alimentar.</t>
  </si>
  <si>
    <t>Capacitação do cidadão e qualificação de técnicos das juntas de freguesias e de empresas de jardinagem relativamente à compostagem doméstica e comunitária</t>
  </si>
  <si>
    <t>Criação de uma rede de recolha seletiva que assegure uma adequada capilaridade de recolha de RPA e REEE, resíduos urbanos perígosos, entre outros resíduos, contidos no RU</t>
  </si>
  <si>
    <t>Criação de uma rede de recolha seletiva multimaterial que assegure o aumento de recuperação de resíduos</t>
  </si>
  <si>
    <t>Promoção de soluções locais de compostagem e comunitária, nomeadamente, através de disponibilização de compostores em habitações com jardim e em espaços públicos, bem como a avaliação de atribuição de incentivos ou deduções (bonificações)</t>
  </si>
  <si>
    <t>Reforço da recolha seletiva dos fluxos de resíduos: Texteis</t>
  </si>
  <si>
    <t>Modernização da gestão da recolha de resíduos, incluíndo a digitalização e utilização de TIC, que permita sistemas e circuitos de recolha integrados, otimizados e dinâmicos assim como circuitos e frequência de limpeza urbana/varredura</t>
  </si>
  <si>
    <t>Assegurar a implementação do principio do poluidor-pagador e da hierarquia de resíduos</t>
  </si>
  <si>
    <t>Assegurar uma adequada recolha seletiva de biorresíduos</t>
  </si>
  <si>
    <t>Requalificação e ampliação dos contentores de deposição seletiva multimaterial, de forma a aplicar metodologias SAYT/RAYT nos tarifários ao utilizador final.</t>
  </si>
  <si>
    <t>Qualificação de capacitação no âmbito da gestão de resíduos e limpeza urbana, com periodicidade bienal.</t>
  </si>
  <si>
    <t>Atualização do Regulamento Municipal (Parte C do Código Regulamentar do Concelho de Baião) de acordo com o previsto no Decreto-Lei nº 194/2009, de 20 de agosto, contemplando as ações prevista nos planos de gestão de resíduos</t>
  </si>
  <si>
    <t>Desenvolvimento de campanhas de informação, de proximidade e regulares, sobre a participação na recolha seletiva, nomeadamente no que respeita aos biorresíduos, junto da população e produtores de RU, com vista a aumentar a quantidade e a qualidade dos resíduos recolhidos seletivamente.</t>
  </si>
  <si>
    <t>Disponibilização anual aos cidadãos e demais produtores de RU de informação sobre o desempenho do seu municipio quanto à evolução da recolha e tratamento de resíduos, assim como divulgação dos beneficios da separação na origem, da recolha seletiva e encaminhamento do material para tratamento, numa prespetiva de economia circular.</t>
  </si>
  <si>
    <t>Novo modelo de recolha de resíduos indiferenciados e recolha seletiva de biorresíduos</t>
  </si>
  <si>
    <t>Criação de uma rede de "Comércio Verde", com um registo de empresas e entidades que promovem a prevenção, a reparação, a reutilização e a reciclagem de resíduos</t>
  </si>
  <si>
    <t>Criação de espaços de reparação e formação</t>
  </si>
  <si>
    <t>Incentivar a redução dos resíduos alimentares e a reutilização dos excedentes alimentares</t>
  </si>
  <si>
    <t>Promoção da compostagem local</t>
  </si>
  <si>
    <t>Caracterização periódica de cada fracção</t>
  </si>
  <si>
    <t>Implantação de contentores para recolha diferenciada de REEE</t>
  </si>
  <si>
    <t>Implementação do serviço de ecocentro móvel</t>
  </si>
  <si>
    <t>Melhoria e ampliação da rede de ecocentros</t>
  </si>
  <si>
    <t>Bonificações na taxa de resíduos para favorecer a prevenção</t>
  </si>
  <si>
    <t>Aumento dos pontos de depósito de roupa usada</t>
  </si>
  <si>
    <t>Melhora do serviço de recolha de resíduos volumosos</t>
  </si>
  <si>
    <t>Digitalização do serviço: software de controlo e de apoio à decisão municipal</t>
  </si>
  <si>
    <t>Estudo de viabilidade e implementação de um sistema PAYT em todo o município</t>
  </si>
  <si>
    <t>Desenho de uma estratégia de comunicação contínua</t>
  </si>
  <si>
    <t>Promoção da prevenção de resíduos e fomento da compra verde na Administração Local</t>
  </si>
  <si>
    <t>Promoção da prevenção e redução de resíduos em festivais e eventos</t>
  </si>
  <si>
    <t>Recolha de resíduos verdes domésticos</t>
  </si>
  <si>
    <t>Reforço da recolha seletiva de Óleos Alimentares Usados (OUA)</t>
  </si>
  <si>
    <t>Qualificação dos recursos humanos</t>
  </si>
  <si>
    <t>Prevenção: estabelecimento de acordos com iniciativas de redução de resíduos alimentares a implementar no concelho do Barreiro: iniciativas ReFood e TooGoodToGo.</t>
  </si>
  <si>
    <t>Prevenção: realização campanhas de comunicação sobre a redução do desperdício alimentar</t>
  </si>
  <si>
    <t>Prevenção + preparação para a reutilização: criação de espaços de reparação e de intercâmbio de bens em segunda mão entre particulares.</t>
  </si>
  <si>
    <t>Prevenção: criação, promoção e consolidação de uma rede supervisionada que permita o conhecimento e a troca de experiências entre os intervenientes no domínio da prevenção de resíduos e a reparação de bens.</t>
  </si>
  <si>
    <t>Reparação: criação de um diretório de empresas ou particulares envolvidos na reparação de bems no concelho do Barreiro.</t>
  </si>
  <si>
    <t>Biorresíduos: acquição de equipamento para tratamento in situ de biorresíduos por compostagem doméstica e campanha de comunicação</t>
  </si>
  <si>
    <t>Biorresíduos: acquição de equipamento para tratamento in situ de biorresíduos por compostagem comunitária, capacitação do pessoal municipal em compostagem comunitária e campanha de comunicação</t>
  </si>
  <si>
    <t>Biorresíduos: aquisição de biotrituradores para poda para serviço de empréstimo domiciliário e elaboração de regulamento para o serviço de empréstimo.</t>
  </si>
  <si>
    <t>Biorresíduos: aquisão de equipamento para a implementação e operação da recolha selectiva bilateral de biorresíduos e campanha de comunicação</t>
  </si>
  <si>
    <t>Biorresíduos: aquisição de equipamento para a implementação da recolha selectiva traseira e porta a porta de biorresíduos  e campanha de comunicação</t>
  </si>
  <si>
    <t>Biorresíduos + indiferenciado: Aquisição de viaturas de recolha e operação das viaturas novas e existentes</t>
  </si>
  <si>
    <t>Biorresíduos e volumosos: aquisição de 2 viaturas para reforçar a recolha a pedido de resíduos de poda e volumosos</t>
  </si>
  <si>
    <t>Recolha indiferenciada: aquisição e manutenção de contentores de carga bilateral com controlo de acesso</t>
  </si>
  <si>
    <t>Recolha indiferenciada: aquisição e manutenção de contentores de carga traseira com controlo de acesso</t>
  </si>
  <si>
    <t>Recolha selectiva de biorresíduos e recolha indiferenciada: intrumentalização das viaturas da DRHU para iintegração com o Sistema de Gestão Inteligente</t>
  </si>
  <si>
    <t>Recolha selectiva de outros fluxos: negociação com a Humana Portugal e Eletrão para a expansão dos pontos de recolha de  resíduos têxteis e REEE.</t>
  </si>
  <si>
    <t>Recolha selectiva de outros fluxos: aquisição de ecopontos móveis</t>
  </si>
  <si>
    <t>Recolha selectiva de outros fluxos: campanha de comunicação específica junto dos munícipes sobre as opções disponíveis no Concelho do Barreiro para a recolha de óleos alimentares usados, pilhas, têxteis e REEE, quer em pontos de entrega quer a pedido.</t>
  </si>
  <si>
    <t>Fiscalidade: implementação do sistema PAYT para utilizadores domésticos e não domésticos.</t>
  </si>
  <si>
    <t>Fiscalidade: implementação de bonificações (sistemas SAYT) no tarifário</t>
  </si>
  <si>
    <t>Controlo: realização de caracterizações anuais, "em baixa", para conhecer a evolução da composição dos resíduos recolhidos.</t>
  </si>
  <si>
    <t>Controlo: formação de pessoal municipal para efetuar inspecções aos pequenos produtores para verificar a correcta separação na origem de determinados fluxos de resíduos urbanos.</t>
  </si>
  <si>
    <t xml:space="preserve">Controlo: criação de uma secção específica no site de resíduos do município do Barreiro para publicar mensalmente ou anualmente as quantidades de resíduos recolhidosde cada fluxo, a fim de manter aos munícipes informados </t>
  </si>
  <si>
    <t>Controlo: visitas de acompanhamento aos agregados familiares que efectuam compostagem doméstica e monitorização das recolhas PaP, incluindo a monitorização in situ dos contentores e a participação no sistema.</t>
  </si>
  <si>
    <t>Regulamentação:  modificação do tarifário actual para criar uma base jurídica para a aplicação dos sistemas PAYT/SAYT.</t>
  </si>
  <si>
    <t>Combater o desperdício alimentar</t>
  </si>
  <si>
    <t>Fomentar e apoiar o estabelecimento de redes de doação, de troca e de reparação</t>
  </si>
  <si>
    <t>Disponibilizar nos ecocentros, áreas para receção de produtos para reutilização</t>
  </si>
  <si>
    <t>Implementar boas práticas para a prevenção e redução da produção de resíduos</t>
  </si>
  <si>
    <t>Recolha Porta a Porta</t>
  </si>
  <si>
    <t>Recolha Bioresiduos</t>
  </si>
  <si>
    <t>Comunicação e sensibilização ambiental</t>
  </si>
  <si>
    <t>Aquisição de viatura</t>
  </si>
  <si>
    <t>Implementação da Recolha seletiva PaP biorresíduos alimentares em utilizadores não domésticos</t>
  </si>
  <si>
    <t>Implementação da Recolha seletiva na via publica de biorresíduos alimentares em utilizadores domésticos</t>
  </si>
  <si>
    <t>Implementação da Recolha seletiva de biorresíduos verdes</t>
  </si>
  <si>
    <t>Implementação da Compostagem doméstica</t>
  </si>
  <si>
    <t>Implementação da Compostagem comunitária</t>
  </si>
  <si>
    <t>Criação de Rede de recolha para reutilização e/ou recuperação</t>
  </si>
  <si>
    <t>Rede de Recolha Seletiva de Biorresíduos</t>
  </si>
  <si>
    <t>Aquisição de viatura de recolha seletiva de biorresíduos 100% elétrica</t>
  </si>
  <si>
    <t>Promoção de soluções de compostagem doméstica e/ou comunitária</t>
  </si>
  <si>
    <t>Promoção de ações de sensibilização junto da população</t>
  </si>
  <si>
    <t>Reforço da recolha seletiva nos seguintes fluxos de resíduos: têxteis, volumosos e REEE</t>
  </si>
  <si>
    <t>Adoção de novos instrumentos economico-financeiros</t>
  </si>
  <si>
    <t>Promoção da implementação do sistema de recolha seletiva biorresíduos</t>
  </si>
  <si>
    <t>Implementação de sistema de recolha de biorresíduos em grandes produtores</t>
  </si>
  <si>
    <t>Sistema de recolha seletiva de biorresíduos verdes urbanos</t>
  </si>
  <si>
    <t>Implementação de compostagem comunitária</t>
  </si>
  <si>
    <t>Implementação de sistema PAYT</t>
  </si>
  <si>
    <t>Implementação de recolha seletiva de resíduos têxteis</t>
  </si>
  <si>
    <t>Implementação de recolha seletiva de resíduos perigosos</t>
  </si>
  <si>
    <t>Digitalização do processo de recolha de resíduos</t>
  </si>
  <si>
    <t>Otimização das operações de recolha de RSU</t>
  </si>
  <si>
    <t>Reforço da Reciclagem na Origem (Compostagem Doméstica e Comunitária)</t>
  </si>
  <si>
    <t>Reforço da Rede de Recolha Seletiva de Biorresíduos</t>
  </si>
  <si>
    <t>Reforço da Rede de Recolha Seletiva de Resíduos de Equipamentos Elétricos e Eletrónicos (REEE)</t>
  </si>
  <si>
    <t>Reforço da Rede de Recolha Seletiva de Resíduos de Resíduos de Pilhas e Acumuladores (RPA)</t>
  </si>
  <si>
    <t>Reforço da Rede de Recolha Seletiva de Resíduos Volumosos</t>
  </si>
  <si>
    <t>Reforço da Rede de Recolha Seletiva de Resíduos de Construção e Demolição (RCD)</t>
  </si>
  <si>
    <t>Implementação de Rede de Recolha Seletiva de Resíduos Perigosos</t>
  </si>
  <si>
    <t>Reforço da Rede de Recolha Seletiva de Fluxos Específicos de Resíduos (Construção de Ecocentro)</t>
  </si>
  <si>
    <t>Reforço da recolha de Têxteis, REEE, Óleos Alimentares Usados (OAU)</t>
  </si>
  <si>
    <t>Recolha Seletiva de Biorresíduos</t>
  </si>
  <si>
    <t xml:space="preserve">Recolha Seletiva Multimaterial </t>
  </si>
  <si>
    <t xml:space="preserve">Promoção da valorização de Biorresiduos </t>
  </si>
  <si>
    <t>Recolha seletiva de biorresíduos - verdes</t>
  </si>
  <si>
    <t>Recolha selectiva de RCD</t>
  </si>
  <si>
    <t>Construção de ecocentro e melhoria da estação de transferencia</t>
  </si>
  <si>
    <t>Aquisição de compostores domésticos - 1500 unidades</t>
  </si>
  <si>
    <t>OB.I.5 Capacitação do cidadão</t>
  </si>
  <si>
    <t>OB.II.1 Produção de conhecimento no âmbito da recolha e tratamento de resíduos</t>
  </si>
  <si>
    <t>OB.II.3 Disponibilização de uma rede de recolha seletiva capilar</t>
  </si>
  <si>
    <t>OB.II.5 Otimização das operações de recolha</t>
  </si>
  <si>
    <t>OB.V.4 Reforço da regulação e implementação da estratégia</t>
  </si>
  <si>
    <t xml:space="preserve">OB.V.5 Desenvolvimento de competências no sector dos resíduos </t>
  </si>
  <si>
    <t>OB.V.7 Reforço da atuação dos municípios</t>
  </si>
  <si>
    <t>OB.VI.1 Campanhas de informação</t>
  </si>
  <si>
    <t xml:space="preserve">OB.VI.2 Divulgação de materiais de comunicação e de sensibilização </t>
  </si>
  <si>
    <t xml:space="preserve">Capacitação do cidadão </t>
  </si>
  <si>
    <t>Adequação dos tarifários às novas exigências legais e de estratégia</t>
  </si>
  <si>
    <t>Desenvolvimento de competências no setor de resíduos</t>
  </si>
  <si>
    <t>Campanhas de informação</t>
  </si>
  <si>
    <t xml:space="preserve">Divulgação de materiais de comunicação e de sensibilização </t>
  </si>
  <si>
    <t>I.1 - Apoio ao estabelecimento de redes de doação, troca e reparação de produtos</t>
  </si>
  <si>
    <t>I.2 - Campanha de sensibilização para o combate ao desperdício alimentar</t>
  </si>
  <si>
    <t>II.1 - Formação do cidadão e qualificação de técnicos em compostagem</t>
  </si>
  <si>
    <t>II.2 - Requalificação do Ecocentro e aquisição de ecocentros móveis</t>
  </si>
  <si>
    <t>II.3 - Expansão da compostagem doméstica</t>
  </si>
  <si>
    <t>II.4 - Expansão da compostagem comunitária</t>
  </si>
  <si>
    <t>II.5 - Implementação da recolha seletiva de biorresíduos porta-a-porta residencial</t>
  </si>
  <si>
    <t>II.6 - Implementação da recolha seletiva de biorresíduos porta-a-porta não residencial</t>
  </si>
  <si>
    <t>II.7 - Reforço de recolhas seletivas de verdes em cemitérios</t>
  </si>
  <si>
    <t>II.8 - Reforço de recolhas seletivas a pedido</t>
  </si>
  <si>
    <t>II.9 - Reforço da recolha seletiva de têxteis</t>
  </si>
  <si>
    <t>II.10 - Reforço da recolha seletiva de OAU</t>
  </si>
  <si>
    <t xml:space="preserve">III.1 - Estudo da aplicabilidade de sistemas PAYT </t>
  </si>
  <si>
    <t xml:space="preserve">III.2 - Qualificação de recursos humanos </t>
  </si>
  <si>
    <t>III.3 - Atualização do regulamento municipal</t>
  </si>
  <si>
    <t>III.4 - Reforço da fiscalização na área dos resíduos</t>
  </si>
  <si>
    <t>III.5 - Campanhas de sensibilização/informação</t>
  </si>
  <si>
    <t>III.6 - Disponibilização anual da informação aos cidadãos</t>
  </si>
  <si>
    <t>Desenvolvimento e reforço da Reciclagem na Origem (Compostagem Doméstica e Comunitária)</t>
  </si>
  <si>
    <t>Implementação de Rede de Recolha Seletiva de Resíduos de Construção e Demolição (RCD) e resíduos perigosos</t>
  </si>
  <si>
    <t>Aquisição de viatura elétrica para transporte de biorresíduos produzidos nos espaços verdes do município</t>
  </si>
  <si>
    <t>Estudo e Implementação de Sistemas "PAYT/SAYT/RAYT/Outro"</t>
  </si>
  <si>
    <t>Educação ambiental</t>
  </si>
  <si>
    <t>Apoio à operacionalização de redes circulares de prevenção de resíduos</t>
  </si>
  <si>
    <t xml:space="preserve">Reforço da recolha seletiva de fluxos específicos e emergentes de resíduos urbanos </t>
  </si>
  <si>
    <t>Apoio à implementação de novo modelo tarifário ao utilizador final</t>
  </si>
  <si>
    <t>Promoção de ações de monitorização da qualidade de serviço</t>
  </si>
  <si>
    <t>Capacitação do cidadão</t>
  </si>
  <si>
    <t>Produção de Conhecimento no âmbito da recolha e tratamento de resíduos</t>
  </si>
  <si>
    <t>Disponibilização de uma rede de recolha seletiva capilar</t>
  </si>
  <si>
    <t>Desenvolvimento de competências no setor dos resíduos</t>
  </si>
  <si>
    <t>Divulgação de materiais de comunicação e sensibilização</t>
  </si>
  <si>
    <t>Soluções de compostagem</t>
  </si>
  <si>
    <t>Soluções de Compostagem</t>
  </si>
  <si>
    <t>Utilização de TIC, Qualificação dos Recursos humanos e Reforço da Fiscalização​</t>
  </si>
  <si>
    <t>Apoiar a operacionalização de redes de reutilização e doação de objetos fora de uso</t>
  </si>
  <si>
    <t>Promover ações de monitorização e melhoria da qualidade de serviço</t>
  </si>
  <si>
    <t>Construção de ecoponto florestal</t>
  </si>
  <si>
    <t xml:space="preserve">Renovação de viatura de recolha de monos </t>
  </si>
  <si>
    <t>Renovação de varredoura mecânica</t>
  </si>
  <si>
    <t>Optimização da gestão de resíduos no município de Coruche</t>
  </si>
  <si>
    <t>Aquisição de 5010 compostores domésticos</t>
  </si>
  <si>
    <t xml:space="preserve">Aquisição e instalação de Biocompostores </t>
  </si>
  <si>
    <t>Recolha Seletiva Biorresíduos</t>
  </si>
  <si>
    <t>Ações de Sensibilização</t>
  </si>
  <si>
    <t>Digitalização e automatização dos sistemas de recolha de resíduos</t>
  </si>
  <si>
    <t>Modernização da frota de recolha de resíduos</t>
  </si>
  <si>
    <t>Aquisição de Viaturas para recolha de Biorresíduos</t>
  </si>
  <si>
    <t>Campanhas de sensibilização dos diversos fluxos de resíduos, com reforço anual até ao fim do projeto procurando sensibilizar a população para as boas práticas na gestão dos resíduos</t>
  </si>
  <si>
    <t xml:space="preserve">Requalificação do Ecocentro de Cuba </t>
  </si>
  <si>
    <t>Criação de Hortas Comunitárias</t>
  </si>
  <si>
    <t>Aquisição de Viaturas para recolha de Verdes</t>
  </si>
  <si>
    <t>Aquisição de Ecocentro Móvel + Viatura</t>
  </si>
  <si>
    <t>Banco de Bens e Loja Social "Cuba Circular" + Viatura</t>
  </si>
  <si>
    <t>Reforço do Circuito de Recolha de Textêis</t>
  </si>
  <si>
    <t>Implementação do Sistema PAYT</t>
  </si>
  <si>
    <t>Aquisição de Viatura com função de Varredoura + Lavadoura</t>
  </si>
  <si>
    <t>Requalificação da rede de papeleiras do Concelho de Cuba</t>
  </si>
  <si>
    <t>Revisão dos Regulamentos Municipais em Matéria de Resíduos e Higiene Urbana</t>
  </si>
  <si>
    <t>Apoiar a operacionalização das redes de reutilização e doação de objetos fora de uso</t>
  </si>
  <si>
    <t>Recolha seletiva de resíduos verdes e compostagem municipal</t>
  </si>
  <si>
    <t>Promover ações de monitorização e melhoria do serviço</t>
  </si>
  <si>
    <t>I.1 - Realização de campanha de sensibilização para o correto encaminhamento de resíduos no Município de Espinho</t>
  </si>
  <si>
    <t>I.2 - Criação de uma área de produtos para doação no Município - área a ser criada no Ecocentro de Silvalde</t>
  </si>
  <si>
    <t>I.3 - Criação de uma campanha de sensibilização para a temática do desperdício alimentar.</t>
  </si>
  <si>
    <t>II.3 - Criação de rede de recolha de RPA na via pública e instituições</t>
  </si>
  <si>
    <t xml:space="preserve">II.4 - Disponibilização e reforço de ecocentro móvel </t>
  </si>
  <si>
    <t>II.5 - Aumento da rede de compostagem caseira</t>
  </si>
  <si>
    <t>II.6 - Reforço da recolha de resíduos têxteis</t>
  </si>
  <si>
    <t>II.7 - Reforço da recolha de óleos alimentares usados</t>
  </si>
  <si>
    <t>II.8 - Reforço da recolha de resíduos volumosos</t>
  </si>
  <si>
    <t>II.7.1 - Implementação de recolha porta-a-porta para os fluxos (papel/cartão, embalagens, vidro, indiferenciado, alimentares e verdes) nas freguesias de Silvalde e Paramos</t>
  </si>
  <si>
    <t>II.7.2. - Alteração das capacidades disponíveis na zona PAP-Residencial de Anta e Guetim para otimização do sistema de recolha</t>
  </si>
  <si>
    <t>II.7.3 - Implementação de recolha dedicada em estabelecimentos porta-a-porta em todo o Município</t>
  </si>
  <si>
    <t xml:space="preserve">II.7.4 - Implementação de ilhas de resíduos na cidade de Espinho e uma parte da freguesia de Anta e Guetim com acesso condicionado </t>
  </si>
  <si>
    <t>II.7.6 - Reforço da recolha de resíduos verdes em ecocentro e a pedido</t>
  </si>
  <si>
    <t>II.7.7 - Reforço da recolha de verdes em cemitérios</t>
  </si>
  <si>
    <t xml:space="preserve">III.1 - Atualização do Regulamento Municipal </t>
  </si>
  <si>
    <t>III.2 - Criação de Polícia Municipal e reforço de fiscalização municipal para a área do Ambiente</t>
  </si>
  <si>
    <t>III.3 - Elaboração de estudo para a implementação de sistema PAYT nos setores residencial e não residencial</t>
  </si>
  <si>
    <t>III.4 - Criação de campanha de sensibilização para os biorresíduos</t>
  </si>
  <si>
    <t>III.5 - Criação de campanha de sensibilização para a prevenção de resíduos e realização de workshops</t>
  </si>
  <si>
    <t>III.6 - Disponibilização de relatório anual de estatística com contemplação dos quantitativos de recolha</t>
  </si>
  <si>
    <t>I. Compostagem Doméstica e Comunitária</t>
  </si>
  <si>
    <t>II. Recolha Seletiva de Biorresíduos - Setor Doméstico</t>
  </si>
  <si>
    <t>II. Recolha Seletiva de Biorresíduos - Setor Não doméstico</t>
  </si>
  <si>
    <t xml:space="preserve">IV. Recolha seletiva de resíduos verdes </t>
  </si>
  <si>
    <t>V. Promover o incremento das redes de doação, troca e de reparação</t>
  </si>
  <si>
    <t>VI. Promover o incremento das redes de doação de excedentes alimentares com vista ao combate ao desperdício alimentar</t>
  </si>
  <si>
    <t>VI. Educação Ambiental</t>
  </si>
  <si>
    <t>VIII. Campanhas de caracterização de resíduos</t>
  </si>
  <si>
    <t>IX.  Implementação de Recolha Seletiva de Novos Fluxos de Resíduos</t>
  </si>
  <si>
    <t xml:space="preserve">X. Definição e aplicação de novo modelo tarifário ao utilizador final </t>
  </si>
  <si>
    <t>XI. Implementação de Sistemas "PAYT/SAYT/RAYT/Outro"</t>
  </si>
  <si>
    <t>XII. Constituição de Equipa de Acompanhamento Ambiental</t>
  </si>
  <si>
    <t>Implementação de redes de reutilização e de doação de objetos</t>
  </si>
  <si>
    <t>Estabelecimento de acordos para doação de produtos alimentares (combate ao desperdício)</t>
  </si>
  <si>
    <t>Adoção de compras públicas sustentáveis e dos demais operadores</t>
  </si>
  <si>
    <t>Implementação da compostagem doméstica e comunitária</t>
  </si>
  <si>
    <t>Recolha seletiva de verdes</t>
  </si>
  <si>
    <t>Ampliação da recolha seletiva de fluxos específicos e emergentes</t>
  </si>
  <si>
    <t>Aplicação de novo modelo tarifário</t>
  </si>
  <si>
    <t xml:space="preserve">Promover ações de monitorização </t>
  </si>
  <si>
    <t>Recolha seletiva PaP de biorresíduos alimentares em utilizadores não domésticos</t>
  </si>
  <si>
    <t>Implementação do modelo de recolha seletiva de proximidade - Estremoz, Veiros e Arcos.</t>
  </si>
  <si>
    <t xml:space="preserve"> Comunicação e Sensibilização</t>
  </si>
  <si>
    <t>Combate ao Desperdício Bio</t>
  </si>
  <si>
    <t>Recolha seletiva de proximidade de biorresíduos alimentares em utilizadores domésticos</t>
  </si>
  <si>
    <t>Recolha seletiva de biorresíduos alimentares em utilizadores domésticos (Centro Histórico de Évora)</t>
  </si>
  <si>
    <t xml:space="preserve">Digitalização dos serviços </t>
  </si>
  <si>
    <t>Divulgação, junto dos cidadãos, de opções que, nas suas atividades do dia-a-dia, contribuam para a prevenção, nomeadamente no âmbito da reutilização e da reparação de bens</t>
  </si>
  <si>
    <t>Divulgação, junto dos cidadãos, de opções que, nas suas atividades do dia-a-dia, contribuam para o combate ao desperdício alimentar</t>
  </si>
  <si>
    <t>Capacitação e qualificação de técnicos das juntas de freguesias, IPSS, Escolas, Associações e outros relativamente à compostagem doméstica e comunitária</t>
  </si>
  <si>
    <t>Implementação de soluções locais de compostagem doméstica e comunitária, nomeadamente, através de disponibilização de compostores em habitações com jardim e em espaços públicos.</t>
  </si>
  <si>
    <t>Implementação da recolha seletiva de Biorresíduos</t>
  </si>
  <si>
    <t>Reforço da recolha seletiva de resíduos têxteis</t>
  </si>
  <si>
    <t>Implementação da recolha seletiva de OAU – Óleos Alimentares Usados</t>
  </si>
  <si>
    <t>Reforço da fiscalização do cumprimento das regras previstas nos Regulamentos Municipais direcionadas para gestão de resíduos</t>
  </si>
  <si>
    <t>Revisão do Regulamento de Serviço de Gestão de Resíduos Urbanos e Limpeza Urbana do Município de Fafe</t>
  </si>
  <si>
    <t>Desenvolvimento de campanhas de informação e sensibilização sobre a participação na recolha seletiva de biorresíduos, com vista a aumentar a quantidade e a qualidade dos resíduos recolhidos seletivamente</t>
  </si>
  <si>
    <t>Estudo para a implementação de um sistema PAYT no município</t>
  </si>
  <si>
    <t>Implementação da recolha seletiva de Resíduos Verdes</t>
  </si>
  <si>
    <t>Reforço da recolha seletiva Trifluxo nos edifícios públicos</t>
  </si>
  <si>
    <t>I.1 - Requalificação do Ecocentro de Várzea - construção de uma estrutura complementar, para o aumento da capacidade de receção de resíduos recicláveis e entrega de produtos, componentes e materiais reutilizáveis</t>
  </si>
  <si>
    <t>I.2 - Campanha de informação e sensibilização no âmbito do combate ao desperdício alimentar</t>
  </si>
  <si>
    <t>II.1 - Implementação do modelo de recolha seletiva porta-a-porta de biorresíduos em utilizadores não domésticos</t>
  </si>
  <si>
    <t>II.2 - Implementação do modelo de recolha seletiva porta-a-porta de biorresíduos em utilizadores domésticos</t>
  </si>
  <si>
    <t>II.3 - Implementação do modelo de recolha seletiva por proximidade de biorresíduos</t>
  </si>
  <si>
    <t>II.4 - Implementação do modelo de recolha seletiva de biorresíduos verdes</t>
  </si>
  <si>
    <t>II.5 - Reforço da rede de ecocentros</t>
  </si>
  <si>
    <t>II.6 - Disponibilização de um equipamento móvel de deposição seletiva de resíduos</t>
  </si>
  <si>
    <t>II.7 - Expansão do sistema de reciclagem na origem de biorresíduos: compostagem doméstica</t>
  </si>
  <si>
    <t>II.8 - Implementação de soluções de recolha seletiva de produtos e resíduos têxteis</t>
  </si>
  <si>
    <t>II.9 - Reforço da recolha seletiva de OAU</t>
  </si>
  <si>
    <t>II.10 - Modernização da gestão da recolha de resíduos (da responsabilidade do Município)</t>
  </si>
  <si>
    <t>III.1 - Estudo para a aplicação de uma estratégia tarifária (com aplicação PAYT, SAYT e/ou RAYT) que promova os objetivos de sustentabilidade (económica, social e ambiental) da gestão municipal de resíduos</t>
  </si>
  <si>
    <t>III.2 - Revisão do regulamento municipal de resíduos</t>
  </si>
  <si>
    <t>III.3 - Implementação de um programa de verificação e fiscalização dos regulamentos municipais (gestão de resíduos urbanos)</t>
  </si>
  <si>
    <t>III.4 - Promoção de atividades de comunicação, sensibilização e educação ambiental para a promoção da recolha seletiva</t>
  </si>
  <si>
    <t>III.5 - Produção de materiais de comunicação e sensibilização no âmbito das frações valorizáveis</t>
  </si>
  <si>
    <t>III.6 - Divulgação do desempenho da recolha e tratamento dos resíduos</t>
  </si>
  <si>
    <t xml:space="preserve">Estabelecer uma estratégia de comunicação regular </t>
  </si>
  <si>
    <t xml:space="preserve">Promover ações de combate ao desperdício alimentar </t>
  </si>
  <si>
    <t xml:space="preserve">Apoio à criação de redes de troca, doação, reparação e reutilização de produtos e equipamentos </t>
  </si>
  <si>
    <t xml:space="preserve">Recolher seletivamente biorresíduos </t>
  </si>
  <si>
    <t xml:space="preserve">Promover a compostagem local de biorresíduos </t>
  </si>
  <si>
    <t>Divulgação, junto dos cidadãos [prevenção na reutilização e reparação de bens]</t>
  </si>
  <si>
    <t>Divulgação, junto dos cidadãos [combate ao desperdício alimentar]</t>
  </si>
  <si>
    <t>Implementação de Rede de recolha seletiva de RPA e REEE</t>
  </si>
  <si>
    <t>Implementação de Rede de recolha seletiva, via Ecocentro Móvel</t>
  </si>
  <si>
    <t>Reforço do Serviço de recolha seletiva de perigosos/autocuidados</t>
  </si>
  <si>
    <t>Reforço da rede de recolha seletiva de volumosos/monos</t>
  </si>
  <si>
    <t>Implementação de Rede de recolha seletiva de verdes</t>
  </si>
  <si>
    <t>Melhoria da rede de recolha seletiva de Têxteis</t>
  </si>
  <si>
    <t>Criação da rede de recolha seletiva de Biorresiduos e de tratamento na origem de Biorresiduos</t>
  </si>
  <si>
    <t>Reforço da rede de recolha seletiva de OAU</t>
  </si>
  <si>
    <t>Revisão/atualização do Regulamento do Serviço de Gestão de Resíduos e Limpeza Urbana no Município de Ferreira do Zêzere</t>
  </si>
  <si>
    <t>Reforço da fiscalização do cumprimento das regras previstas nos Regulamentos Municipais</t>
  </si>
  <si>
    <t>Reforço da recolha de Têxteis, REEE, Óleos Alimentares Usados (OAU) e Monos</t>
  </si>
  <si>
    <t>Utilização de TIC, Qualificação dos Recursos humanos e Reforço da Fiscalização</t>
  </si>
  <si>
    <t>Campanhas de sensibilização</t>
  </si>
  <si>
    <t>Caracterização dos resíduos (competência da APIN)</t>
  </si>
  <si>
    <t>Ecocentro Móvel e Centros de Recolha​</t>
  </si>
  <si>
    <t>Promoção de soluções de compostagem (competência da APIN)</t>
  </si>
  <si>
    <t>Recolha de fluxos emergentes​</t>
  </si>
  <si>
    <t>Recolha de RCD - pequenas obras previstas no RGGR​</t>
  </si>
  <si>
    <t>Recolha de Resíduos Verdes​</t>
  </si>
  <si>
    <t>Recolha Seletiva de Biorresíduos​ (competência APIN)</t>
  </si>
  <si>
    <t>Recolha de indiferenciados - implementação de sistema PAYT​ (atual competência da APIN)</t>
  </si>
  <si>
    <t>Recolha Seletiva Multimaterial​ (competência da recolha, ERSUC)</t>
  </si>
  <si>
    <t>Recolha seletiva de resíduos verdes e sua valorização</t>
  </si>
  <si>
    <t xml:space="preserve">Promover ações de monitorização e melhoria da qualidade de serviço </t>
  </si>
  <si>
    <t>I.1 - Divulgação nas redes sociais e nos meios de comunicação social dos eventos que promovam a reutilização e reparação de produtos</t>
  </si>
  <si>
    <t>I.2 – Criação de redes sociais de doação, troca e reparação de bens e produtos, através de protocolos e parcerias</t>
  </si>
  <si>
    <t>I.3 – Adaptação do Ecocentro da Cal para a receção de resíduos com potencial de reutilização</t>
  </si>
  <si>
    <t>I.4 – Divulgação de boas práticas ambientais, na área da Prevenção</t>
  </si>
  <si>
    <t>I.5 – Divulgação de boas práticas ambientais, na área do Desperdício Alimentar</t>
  </si>
  <si>
    <t>II.1 – Realização de ações de formação na área da compostagem doméstica e comunitária, destinadas aos cidadãos, em geral, e aos trabalhadores das juntas de freguesia e de empresas de jardinagem, em particular</t>
  </si>
  <si>
    <t>II.2 – Realização de campanhas de caracterização da fração indiferenciada e seletiva</t>
  </si>
  <si>
    <t>II.4.1 - Requalificação dos Ecocentros Municipais</t>
  </si>
  <si>
    <t>II.4.2 - Reforço da rede de Ecocentros Municipais</t>
  </si>
  <si>
    <t>II.5.1 - Incremento do número de compostores em habitações com condições para a compostagem caseira</t>
  </si>
  <si>
    <t>II.6 - Implementação de um sistema de recolha de resíduos têxteis</t>
  </si>
  <si>
    <t>II.7.1 - Alargamento da recolha seletiva porta-a-porta residencial, em edifícios até 4 alojamentos/edifício</t>
  </si>
  <si>
    <t>II.7.2 - Incremento da recolha seletiva multimaterial em contentor de via pública (ECOPONTO)</t>
  </si>
  <si>
    <t>II.7.3 - Incremento da recolha seletiva de biorresíduos (resíduos alimentares) - Acessos condicionados</t>
  </si>
  <si>
    <t>II.7.4 - Incremento da recolha seletiva porta-a-porta não residencial em comércios e serviços</t>
  </si>
  <si>
    <t>II.7.5 - Reforço da Recolha de Resíduos Verdes em Produtores Residenciais - Contentores de via pública</t>
  </si>
  <si>
    <t>II.7.6 - Reforço da Recolha de Resíduos Verdes em Produtores Residenciais - PaP a pedido</t>
  </si>
  <si>
    <t>II.8 – Gestão informatizada do sistema de recolha de residuos urbanos</t>
  </si>
  <si>
    <t>III.1 – Estudo económico e metodologia para a implementação do sistema tarifário PAYT – Pay-As-You-Throw, no setor não residencial</t>
  </si>
  <si>
    <t>III.2 – Formação dos operadores dos Ecocentros</t>
  </si>
  <si>
    <t>III.3 – Atualização do Regulamento Municipal de Gestão de Resíduos Urbanos</t>
  </si>
  <si>
    <t>III.4 – Elaboração de um Plano de Fiscalização</t>
  </si>
  <si>
    <t>III.5 – Elaboração de um Plano de Sensibilização e Comunicação</t>
  </si>
  <si>
    <t>III.6 – Realização de campanha de sensibilização e informação dos cidadãos e empresas para o adequado encaminhamento das frações valorizáveis , assim como dos residuos perigosos produzidos</t>
  </si>
  <si>
    <t>III.7 – Divulgação de informação sobre  a evolução da recolha e tratamento dos residuos, assim como dos beneficios da separação</t>
  </si>
  <si>
    <t>MEDIDA 1 – Capacitação das Empresas</t>
  </si>
  <si>
    <t>MEDIDA 2 – Implementação da política de compras públicas sustentáveis</t>
  </si>
  <si>
    <t>MEDIDA 3 – Estabelecimento de redes de doação, troca e de reparação de produtos (mobiliário, equipamentos elétricos e eletrónicos, vestuário/têxteis)</t>
  </si>
  <si>
    <t xml:space="preserve">Capacitação do cidadão e comunicação para a prevenção de resíduos </t>
  </si>
  <si>
    <t xml:space="preserve">MEDIDA 5 – Prevenção da produção e utilização de embalagens plásticas </t>
  </si>
  <si>
    <t xml:space="preserve">MEDIDA 6 – Prevenção da produção e utilização de têxteis pós-consumo </t>
  </si>
  <si>
    <t xml:space="preserve">MEDIDA 7 – Combate ao Desperdício Alimentar </t>
  </si>
  <si>
    <t xml:space="preserve">MEDIDA 8 – Caracterização dos resíduos recolhidos seletivamente, bem como avaliação do grau de contaminação dos mesmos </t>
  </si>
  <si>
    <t xml:space="preserve">MEDIDA 9 – Reforço da implementação da Recolha Seletiva de Biorresíduos </t>
  </si>
  <si>
    <t xml:space="preserve">MEDIDA 10 – Reforço da recolha seletiva de RPA e REEE contidos nos RU </t>
  </si>
  <si>
    <t xml:space="preserve">Medida 11 - Reforço de soluções locais de compostagem doméstica e comunitária e implementação de sistemas de bonificação SAYR </t>
  </si>
  <si>
    <t xml:space="preserve">MEDIDA 12 – Reforço da recolha seletiva de Óleos Alimentares Usados (OUA) </t>
  </si>
  <si>
    <t xml:space="preserve">MEDIDA 13 – Reforço da recolha seletiva de resíduos têxteis </t>
  </si>
  <si>
    <t xml:space="preserve">MEDIDA 14 – Reforço da recolha seletiva de resíduos perigosos </t>
  </si>
  <si>
    <t xml:space="preserve">MEDIDA 15 – Reforço da recolha seletiva de resíduos volumosos </t>
  </si>
  <si>
    <t xml:space="preserve">MEDIDA 16 – Reforço da recolha seletiva de Resíduos de Construção e Demolição (RCD) </t>
  </si>
  <si>
    <t xml:space="preserve">MEDIDA 17 – Reforço da recolha seletiva dos resíduos de papel, vidro e cartão </t>
  </si>
  <si>
    <t xml:space="preserve">MEDIDA 18 – Construção de central de compostagem de resíduos verdes recolhidos seletivamente </t>
  </si>
  <si>
    <t xml:space="preserve">MEDIDA 19 – Reforço do sistema PAYT a todo o território </t>
  </si>
  <si>
    <t xml:space="preserve">MEDIDA 20 – Qualificação dos recursos humanos </t>
  </si>
  <si>
    <t xml:space="preserve">Medida 21 - Reforço da fiscalização do cumprimento das regras previstas nos Regulamentos Municipais direcionadas para gestão de resíduos </t>
  </si>
  <si>
    <t>Medida 22 - Organização de sessões de esclarecimento e sensibilização</t>
  </si>
  <si>
    <t>Aquisição de contentores</t>
  </si>
  <si>
    <t>Aquisição de viaturas</t>
  </si>
  <si>
    <t>Plano de manutenção de viaturas</t>
  </si>
  <si>
    <t>Implementação de campanhas de sensibilização</t>
  </si>
  <si>
    <t>Aquisição de compostores domésticos</t>
  </si>
  <si>
    <t>Aquisição de compostores comunitários (Freguesias)</t>
  </si>
  <si>
    <t>Aquisição de viatura de recolha de bio-resíduos</t>
  </si>
  <si>
    <t>Afetação/contratação de recursos humanos com formação operacional adequada</t>
  </si>
  <si>
    <t xml:space="preserve">Formação de recursos humanos na área dos resíduos urbanos </t>
  </si>
  <si>
    <t>Recolha de têxteis</t>
  </si>
  <si>
    <t>Manutenção e desinfeção  de equipamentos</t>
  </si>
  <si>
    <t>Recolha de óleos alimentares usados</t>
  </si>
  <si>
    <t>OB.I.4. Capcitação das Empresas</t>
  </si>
  <si>
    <t>OB.I.5. Capacitação do Cidadão</t>
  </si>
  <si>
    <t xml:space="preserve">OB.II.1: Produção de conhecimento no âmbito da recolha e tratamento de resíduos </t>
  </si>
  <si>
    <t xml:space="preserve">OB.II.3. Disponibilização de uma rede de recolha seletiva capilar </t>
  </si>
  <si>
    <t>OB.IV.4. Produção de conhecimento para uma melhor aplicação dos instrumentos económico-financeiros</t>
  </si>
  <si>
    <t>OV.IV.8. Apoio a projetos identificados no presente plano</t>
  </si>
  <si>
    <t>OB.V.2. Reforço da atuação das CCDR na definição e opercionalização da estratégia de resíduos urbanos nasrespetivas regiões</t>
  </si>
  <si>
    <t xml:space="preserve">OB.V.7. Reforço atuação dos municípios </t>
  </si>
  <si>
    <t xml:space="preserve">OB.IV.1. Campanhas de informação </t>
  </si>
  <si>
    <t xml:space="preserve">OB.VI.2. Divulgação de comunicação e de sensibilização </t>
  </si>
  <si>
    <t>Combate ao Desperdício Alimentar</t>
  </si>
  <si>
    <t>Comunicação para a Prevenção de Resíduos</t>
  </si>
  <si>
    <t>Redução da Utilização da Louça Descartável</t>
  </si>
  <si>
    <t xml:space="preserve">Promoção da reutilização e reciclagem de Têxteis (vestuário, têxteis de casa, sapatos e brinquedos usados) </t>
  </si>
  <si>
    <t>Ações para a Semana Europeia da Prevenção de Resíduos</t>
  </si>
  <si>
    <t>Alargamento da recolha seletiva de papel/cartão, embalagens e vidro</t>
  </si>
  <si>
    <t>Alargamento da recolha seletiva de Biorresíduos (resíduos alimentares)</t>
  </si>
  <si>
    <t>Expansão da Compostagem Doméstica e Comunitária</t>
  </si>
  <si>
    <t>Melhoria do Acondicionamento e Recolha de Resíduos Verdes</t>
  </si>
  <si>
    <t>Alargamento da rede e recolha seletiva de Óleos Alimentares Usados (OAU)</t>
  </si>
  <si>
    <t>Alargamento da Rede de Recolha Seletiva de Fluxos Específicos de Resíduos - Ecocentros Móveis</t>
  </si>
  <si>
    <t>Reforço da rede de recolha seletiva de resíduos perigosos das habitações</t>
  </si>
  <si>
    <t>Reforço da rede de Recolha seletiva de pilhas e acumuladores (P&amp;A)</t>
  </si>
  <si>
    <t xml:space="preserve">Reforço da recolha a pedido de RCD </t>
  </si>
  <si>
    <t>Implementação de tarifários tipo PAYT / SAYT</t>
  </si>
  <si>
    <t>Combate ao descarte incorreto de resíduos em espaço público</t>
  </si>
  <si>
    <t>Introdução de novas tecnologias no sistema de gestão de remoção</t>
  </si>
  <si>
    <t>CONSTITUIÇÃO DE UMA REDE E PARCEIROS COM VISTA À PROMOÇÃO DE ECONOMIA CIRCULAR</t>
  </si>
  <si>
    <t>PROMOÇÃO DA REDUÇÃO DE DESPERDÍCIO ALIMENTAR</t>
  </si>
  <si>
    <t>PROMOÇÃO DE BOAS PRÁTICAS DE GESTÃO DE RESÍDUOS VERDES</t>
  </si>
  <si>
    <t xml:space="preserve">PROMOÇÃO DA PREVENÇÃO DA PRODUÇÃO DE RECICLÁVEIS EM EVENTOS </t>
  </si>
  <si>
    <t>PROMOÇÃO DA REDUÇÃO DA PRODUÇÃO DE EMBALAGENS DE BEBIDAS</t>
  </si>
  <si>
    <t>PROMOÇÃO DE MERCADOS DE 2ª MÃO</t>
  </si>
  <si>
    <t xml:space="preserve">CONSTRUÇÃO DE 2 ECOCENTROS </t>
  </si>
  <si>
    <t>AMPLIAÇÃO E BENEFICIAÇÃO DA REDE DE PARQUES DE RECEÇÃO E GESTÃO DE RESÍDUOS</t>
  </si>
  <si>
    <t>AQUISIÇÃO DE ECOCENTROS MÓVEIS</t>
  </si>
  <si>
    <t>INCREMENTO DA COMPOSTAGEM DOMÉSTICA E COMUNITÁRIA</t>
  </si>
  <si>
    <t>EXPANSÃO DA RECOLHA SELETIVA DE BIORRESÍDUOS ALIMENTARES</t>
  </si>
  <si>
    <t>EXPANSÃO DA RECOLHA SELETIVA DE RESÍDUOS VERDES</t>
  </si>
  <si>
    <t>PROMOÇÃO E EXPANSÃO DA RECOLHA SELETIVA DE RESÍDUOS TÊXTEIS</t>
  </si>
  <si>
    <t>PROMOÇÃO E EXPANSÃO DA RECOLHA SELETIVA DE ÓLEOS ALIMENTARES USADOS (OAU)</t>
  </si>
  <si>
    <t>PROMOÇÃO DA RECOLHA SELETIVA DE PEQUENAS QUANTIDADES DE RESÍDUOS PERIGOSOS DAS HABITAÇÕES (PQRP)</t>
  </si>
  <si>
    <t>PROMOÇÃO DA RECOLHA SELETIVA DE REEE</t>
  </si>
  <si>
    <t>PROMOÇÃO DA RECOLHA SELETIVA DE RESÍDUOS VOLUMOSOS</t>
  </si>
  <si>
    <t>RECOLHA DE RCD DE PEQUENAS INTERVENÇÕES EM HABITAÇÕES</t>
  </si>
  <si>
    <t>POTENCIAR A RECOLHA PORTA-A-PORTA</t>
  </si>
  <si>
    <t>SISTEMAS DE INFORMAÇÃO E GESTÃO PARA A OPERACIONALIZAÇÃO E MONITORIZAÇÃO DO SECTOR</t>
  </si>
  <si>
    <t>IMPLEMENTAÇÃO DE PROJETOS PAYT/RAYT</t>
  </si>
  <si>
    <t>IMPLEMENTAÇÃO DE SISTEMAS TARIFÁRIOS SUSTENTÁVEIS</t>
  </si>
  <si>
    <t>PROMOÇÃO DA CAPACITAÇÃO DOS RECURSOS HUMANOS</t>
  </si>
  <si>
    <t>REFORÇO DA FISCALIZAÇÃO DO CUMPRIMENTO DAS REGRAS DO REGULAMENTO DE RESÍDUOS</t>
  </si>
  <si>
    <t>COMUNICAÇÃO E SENSIBILIZAÇÃO</t>
  </si>
  <si>
    <t>M26</t>
  </si>
  <si>
    <t>MONITORIZAÇÃO DA IMPLEMENTAÇÃO DO PAPERSU</t>
  </si>
  <si>
    <t>Resíduos Verdes</t>
  </si>
  <si>
    <t>Recolha Seletiva de Biorresíduos​</t>
  </si>
  <si>
    <t>I.1 - Disponibilização no ecocentro de Lousada de infraestruturas cobertas para receção de têxteis, mobiliário e equipamentos elétricos e eletrónicos para reutilização</t>
  </si>
  <si>
    <t>I.2 - Realização de campanhas de sensibilização para a prevenção de produção de resíduos através da reutilização e da reparação de bens</t>
  </si>
  <si>
    <t>II.1 - Implementação da recolha seletiva porta-a-porta de biorresíduos alimentares em produtores não residenciais</t>
  </si>
  <si>
    <t>II.2 - Implementação da recolha seletiva porta-a-porta de biorresíduos alimentares em produtores residenciais</t>
  </si>
  <si>
    <t>II.3 - Implementação da recolha seletiva de biorresíduos alimentares em contentores de proximidade</t>
  </si>
  <si>
    <t>II.4 - Reforço da recolha seletiva de verdes em cemitérios e a pedido</t>
  </si>
  <si>
    <t>II.5 - Requalificação do ecocentro de Lousada</t>
  </si>
  <si>
    <t>II.6 - Expansão da compostagem doméstica</t>
  </si>
  <si>
    <t xml:space="preserve">II.7 - Reforço da rede municipal de recolha de têxteis </t>
  </si>
  <si>
    <t>II.8 - Reforço da rede municipal de recolha de óleos alimentares usados</t>
  </si>
  <si>
    <t>II.9 - Criação de uma rede municipal de recolha de residuos de autocuidados médicos nos domicílios e de resíduos perigosos</t>
  </si>
  <si>
    <t>II.10 - Criação de uma plataforma informática de suporte à gestão de RU</t>
  </si>
  <si>
    <t>III.1 - Elaboração de estudo para a implementação de sistema PAYT no Município de Lousada</t>
  </si>
  <si>
    <t>III.2 - Atualização do regulamento de serviço de gestão de resíduos</t>
  </si>
  <si>
    <t>III.3 - Criação de uma brigada de fiscalização municipal para o cumprimento do regulamento de serviço municipal</t>
  </si>
  <si>
    <t xml:space="preserve">III.4 - Realização de campanhas de sensibilização/informação, tendo em vista o aumento da qualidade e quantidade das recolhas seletivas </t>
  </si>
  <si>
    <t>III.5 - Elaboração de material de sensibilização para a minimização da produção de resíduos perigosos e o seu correto encaminhamento</t>
  </si>
  <si>
    <t>III.6 - Criação de folheto anual a acompanhar a fatura de água com informação do desempenho do Município e do SGRU na gestão de RU</t>
  </si>
  <si>
    <t>Melhoramento e Divulgação de plataformas e/ou locais direcionados para reparação e/ou reutilização de mobiliário, equipamentos elétricos e eletrónicos e outros reaproveitáveis.</t>
  </si>
  <si>
    <t>Estabelecimento de redes de doação, de troca e de reparação de mobiliário, equipamentos elétricos e eletrónicos e outros reaproveitáveis.</t>
  </si>
  <si>
    <t>Criação de pontos dedicados à receção de produtos nos ecocentros para reutilização, em particular, de têxteis, mobiliário, e equipamentos elétricos e eletrónicos, promovendo trocas locais.</t>
  </si>
  <si>
    <t>Implementação, junto dos cidadãos, de opções que contribuam para a prevenção, através da reutilização e da reparação de bens.</t>
  </si>
  <si>
    <t>Implementação, junto dos cidadãos, de opções que contribuam para o combate ao desperdício alimentar.</t>
  </si>
  <si>
    <t>Promoção de ações de formação para o cidadão e para os técnicos das juntas de freguesias e de outras empresas de jardinagem relativamente às práticas de compostagem.</t>
  </si>
  <si>
    <t>Incremento da rede de recolha seletiva de RPA e REEE produzidos em território municipal.</t>
  </si>
  <si>
    <t>Disponibilização de centros de recolha requalificados e de ecocentros móveis, atendendo à melhoria dos serviços disponibilizados ao cidadão, permitindo maior proximidade ao produtor de resíduo.</t>
  </si>
  <si>
    <t>Aplicação de soluções locais de compostagem doméstica e comunitária, através do acesso gratuito a equipamentos dos projetos municipais.</t>
  </si>
  <si>
    <t>Aumento de pontos de recolha seletiva dedicada os fluxos de têxteis, autocuidados e outros perigosos e de OAU concertada com ações de sensibilização.</t>
  </si>
  <si>
    <t>Atualização do Regulamento Municipal e criação de Plano de Fiscalização que observe o cumprimento das regras previstas no Regime Geral da Gestão de Resíduos.</t>
  </si>
  <si>
    <t>Estudo e fomento da literacia ambiental, nomeadamente, sobre a gestão dos biorresíduos, com vista a aumentar a quantidade e a qualidade dos resíduos recolhidos seletivamente.</t>
  </si>
  <si>
    <t>Comunicação à população e demais produtores de RU de informação sobre o desempenho do município quanto à evolução da recolha dos resíduos e divulgação dos benefícios da separação na origem e da recolha seletiva, com vista à implementação do conceito de economia circular.</t>
  </si>
  <si>
    <t xml:space="preserve"> Outras medidas municipais que contribuam para o melhoramento da gestão territorial e para as metas e objetivos do PERSU 2030</t>
  </si>
  <si>
    <t>I.3 - "Estimular" os movimentos de destribuição de refeições confecionadas no concelho</t>
  </si>
  <si>
    <t>I.4 - Promoção de workshops/formações/comunicações relacionadas com a redução do consumo e a prevenção de resíduos.</t>
  </si>
  <si>
    <t>I.5 - Criação de APP/Plataforma para promoção de trocas de Vestuário, Calçado, REEEs, Mobiliário, entre outros</t>
  </si>
  <si>
    <t>I.6 - Criação de uma Oficina de Restauro</t>
  </si>
  <si>
    <t>I.7 - Criação de um mercado social ou 2ª mão para venda ou troca de bens.</t>
  </si>
  <si>
    <t>I.8 - Promoção de workshops direcionados para a reparação e/ou reutilização de produtos (mobiliário, equipamentos eletricos e eletrónicos, entre outros)</t>
  </si>
  <si>
    <t xml:space="preserve">II.1 - Campanhas anuais de caracterização de resíduos, em diferentes tipologias de circuitos (porta-a-porta e proximidade) para monitorização do potencial de separação/valorização </t>
  </si>
  <si>
    <t xml:space="preserve">II.2 - Alargamento da Recolha PaP de Resíduos Alimentares em Clientes do Canal Horeca </t>
  </si>
  <si>
    <t>II.3 - Alargamento da Recolha PaP de Resíduos Alimentares a todo o concelho (Setor Doméstico - Unifamiliares)</t>
  </si>
  <si>
    <t>II.4 - Alargamento da Recolha PaP de Resíduos Alimentares a todo o concelho (Setor Doméstico - Multifamiliares)</t>
  </si>
  <si>
    <t xml:space="preserve">II.5 - Implementação da Recolha de Proximidade (via pública) de Resíduos Alimentares em todo o concelho (Setor Doméstico) |  57 módulos complementares aos Armários Metálicos existentes (multimaterial) </t>
  </si>
  <si>
    <t>II.6 - Alargamento da recolha multimaterial + alimentares, em edifícios multifamiliares sem compartimento | 20 Armários</t>
  </si>
  <si>
    <t>II.7 - Implementação da Recolha Seletiva de proximidade (via pública) de resíduos Alimentares, a instalar junto dos  contentores Semi Enterrados</t>
  </si>
  <si>
    <t>II.8 - Alargamento da Recolha PaP de Resíduos Resíduos Verdes (Setor Doméstico), em zonas urbanas de edifícios unifamiliares</t>
  </si>
  <si>
    <t xml:space="preserve">II.9 - Beneficiação Tecnológica dos Ecocentros existentes com vista à aplicação de Tarifação Específica (Balança e Controlo de Acesso e identificação do utilizador) </t>
  </si>
  <si>
    <t>II.10 - Construção de unidade de pré-triagem e armazenagem temporária de resíduos biodegradáveis</t>
  </si>
  <si>
    <t>II.11 - Alargamento do Projeto de Compostagem Doméstica</t>
  </si>
  <si>
    <t>II.12 - Alargamento da Compostagem Comunitária</t>
  </si>
  <si>
    <t>II.13 - Instalação de Desidratadores em Entidades Públicas com Elevada Produção de Resíduos Alimentares (acima de 300 refeições por dia)</t>
  </si>
  <si>
    <t>II.14 - Projeto de Recolha Seletiva de Têxteis Sanitários,  em simultâneo com os principais fluxos de resíduos</t>
  </si>
  <si>
    <t>II.15 - Desenvolvimento de APP que permita a solicitação de serviços "on demand" para multiplos fluxos (ex. fraldas) com utilização de rotas dinâmicas</t>
  </si>
  <si>
    <t>II.16 - Alargamento da rede de recolha de proximidade de roupas e calçados usados</t>
  </si>
  <si>
    <t>II.17 - Implementação da recolha porta a porta de roupas e calçado usados em insituições de cariz social</t>
  </si>
  <si>
    <t>II.18 - Implementação da recolha porta a porta de roupas e calçado usados em edifícios multimateriais com compartimento para resíduos</t>
  </si>
  <si>
    <t>M27</t>
  </si>
  <si>
    <t>III.1 - Alargamento do sistema PAYT a todo o concelho, abrangendo clientes Domésticos e Não Domésticos (Projeto Recicle Mais, Pague Menos)</t>
  </si>
  <si>
    <t>M28</t>
  </si>
  <si>
    <t>III.2 - Estímulo financeiro para produtores domésticos aderentes e participantes à compostagem doméstica/comunitária</t>
  </si>
  <si>
    <t>M29</t>
  </si>
  <si>
    <t>III.3 - Estudo de Revisão/Adequação do Modelo Tarifário</t>
  </si>
  <si>
    <t>M30</t>
  </si>
  <si>
    <t>III.4 - Ações de formação para qualificaçao dos recursos humanos responsáveis pelas operações de recolha de resíduos</t>
  </si>
  <si>
    <t>M31</t>
  </si>
  <si>
    <t>III.5 - Revisão do Regulamento de Resíduos, em articulação com as medidas e ações previstas do PAPERSU, nomeadamente, no que diz respeito ao reforço de fiscalização do cumprimento de regras previstas, entre outros aspetos</t>
  </si>
  <si>
    <t>M32</t>
  </si>
  <si>
    <t xml:space="preserve">III.6 - Reforço de Meios e de Competências dos recursos de Fiscalização para o cumprimento das regras previstas no Regulamento de Resíduos </t>
  </si>
  <si>
    <t>M33</t>
  </si>
  <si>
    <t>III.7 - Desenvolvimento de campanhas de informação, de proximidade e regulares, sobre o desempenho do utilizador, quer a nível individual quer a nível municipal, em matéria de separação de resíduos, tendo em vista aumentar a quantidade e a qualidade dos resíduos recolhidos seletivamente, e reduzir a fração recolhida indiferenciadamente</t>
  </si>
  <si>
    <t>M34</t>
  </si>
  <si>
    <t>III.8 - Campanha de promoção de Reciclagem de resíduos associada a estímulos financeiros a devolver à comunidade, em função da superação das metas (p.e. construção de parques infantis, polidesportivos, hortas comunitárias)</t>
  </si>
  <si>
    <t>M35</t>
  </si>
  <si>
    <t>III.9 - Campanha de sensibilização de reforço de separação de Resíduos Alimentares em Clientes do Canal HORECA</t>
  </si>
  <si>
    <t>M36</t>
  </si>
  <si>
    <t>III.10 - Campanha de sensibilização de reforço de separação de Resíduos Alimentares a todo o concelho (Setor Doméstico - Unifamiliares)</t>
  </si>
  <si>
    <t>M37</t>
  </si>
  <si>
    <t>III.11 - Campanha de sensibilização de reforço de separação de Resíduos Alimentares a todo o concelho(Setor Doméstico - Multifamiliares)</t>
  </si>
  <si>
    <t>M38</t>
  </si>
  <si>
    <t>III.12 - Campanha de sensibilização de reforço de separação de Resíduos Alimentares a todo o concelho (Recolha de Proximidade + Armários Metálicos)</t>
  </si>
  <si>
    <t>M39</t>
  </si>
  <si>
    <t>III.13 - Campanha de sensibilização de reforço de separação de Resíduos Resíduos Verdes (Setor Doméstico), em zonas urbanas de edifícios unifamiliares</t>
  </si>
  <si>
    <t>M40</t>
  </si>
  <si>
    <t>III.14 - Campanha de sensibilização de reforço separação de resíduos verdes, entregues nos Ecocentros</t>
  </si>
  <si>
    <t>M41</t>
  </si>
  <si>
    <t>III.15 - Produção de materiais de comunicação, tendo em vista a apoiar os cidadãos e empresas a encontrar formas de prevenção e encaminhamento adequado de frações valorizáveis, assim como as pequenas quantidades de resíduos periogosos produzidos</t>
  </si>
  <si>
    <t>M42</t>
  </si>
  <si>
    <t>III.16 - Disponibilização anual aos cidadãos e demais produtores de RU de informação sobre o desempenho do seu município e SGRU quanto à evolução da recolha e tratamento dos resíduos, assim como divulgação dos benefícios da separação na origem, da recolha seletiva e encaminhamento do material para tratamento, numa perspetiva de economia circular</t>
  </si>
  <si>
    <t>M43</t>
  </si>
  <si>
    <t>III.17 - Campanhas de sensibilização e recolha de roupa e calçado usado junto da comunidade escolar do Município</t>
  </si>
  <si>
    <t>Promoção de ações sensibilização sobre Promoção de atividades de comunicação, sensibilização e educação ambiental para a promoção da reutilização eprevenção da produção de resíduos urbanoscombate ao desperdício alimentar</t>
  </si>
  <si>
    <t>Prevenção e combate do desperdício alimentar junto de empresas de produção e distribuição alimentos</t>
  </si>
  <si>
    <t>Implementação do modelo de recolha seletiva porta-a-porta de biorresíduos alimentares em utilizadores domésticos e não-domésticos com tarifação SAYT ou PAYT</t>
  </si>
  <si>
    <t>Implementação do modelo de recolha seletiva de biorresíduos verde</t>
  </si>
  <si>
    <t xml:space="preserve">Implementação de sistemas de reciclagem na origem de biorresíduos: compostagem doméstica </t>
  </si>
  <si>
    <t>Implementação de sistemas de reciclagem na origem de biorresíduos de compostagem comunitária</t>
  </si>
  <si>
    <t>Implementação de soluções de recolha seletiva de produtos e resíduos têxteis</t>
  </si>
  <si>
    <t>Implementação de soluções de recolha seletiva de resíduos volumosos</t>
  </si>
  <si>
    <t>Implementação de soluções de recolha resíduos de madeira, REEE, RPA e RCD</t>
  </si>
  <si>
    <t>Promoção de compras verdes sustentáveis</t>
  </si>
  <si>
    <t>Construção de Ecocentro para aumento da capacidade de receção de resíduos recicláveis, resíduos perigosos; e entrega de produtos, componentes e materiais reutilizáveis</t>
  </si>
  <si>
    <t>Construção de Estação de Transferência para aumento da capacidade de receção e transporte de resíduos indiferenciados</t>
  </si>
  <si>
    <t>Promoção de atividades de comunicação, sensibilização e educação ambiental para a separação na fonte de resíduos urbanos</t>
  </si>
  <si>
    <t>Digitalização do serviço de gestão de resíduos</t>
  </si>
  <si>
    <t>Desenvolvimento de uma estratégia tarifária que promova os objetivos de sustentabilidade</t>
  </si>
  <si>
    <t>Desenvolvimento de um novo Regulamento de gestão dos Serviços de Resíduos Urbanos</t>
  </si>
  <si>
    <t>Implementação de um programa de verificação e fiscalização da qualidade dos contratos externos de prestação do serviço de gestão de resíduos urbanos</t>
  </si>
  <si>
    <t>I.1 - Consolidar e expandir o Centro de Prevenção de Resíduos Municipais</t>
  </si>
  <si>
    <t xml:space="preserve">I.2.1 - Promover a rede de doação de excedentes alimentares </t>
  </si>
  <si>
    <t>I.2.2 - Redes de doação, troca e de reparação</t>
  </si>
  <si>
    <t>I.3 - Reconfiguração 4 Ecocentros</t>
  </si>
  <si>
    <t>I.4.1 - Promover o estabelecimento de Mercados de 2.ª Mão e de Economia Circular</t>
  </si>
  <si>
    <t>I.4.2 - EWWR</t>
  </si>
  <si>
    <t>I.4.3 - Educação Ambiental</t>
  </si>
  <si>
    <t>I.5.1 - Divulgação, junto dos cidadãos, de opções que, nas suas tarefas de seu dia-a-dia, contribuam para o combate ao desperdício alimentar</t>
  </si>
  <si>
    <t xml:space="preserve">I.5.2 - Consolidar e expandir a rede de estabelecimentos Dose Certa </t>
  </si>
  <si>
    <t>I.5.3 - Consolidar e expandir a rede de estabelecimentos Embrulha</t>
  </si>
  <si>
    <t>I.5.4 - Hortas Comunitárias</t>
  </si>
  <si>
    <t>I.5.5 - Espaços Verdes Sustentáveis</t>
  </si>
  <si>
    <t>II.1 - Ações de capacitação/Formação Compostagem doméstica e comunitária</t>
  </si>
  <si>
    <t>II.2 - Caracterização de Residuos recolhidos seletivamente</t>
  </si>
  <si>
    <t>II.3 - Implementação de Recolha Seletiva de RPA e REEE em Compartimentos para Resíduos, Escolas e Mercados</t>
  </si>
  <si>
    <t>II.4.1 - Construção de um novo ecocentro</t>
  </si>
  <si>
    <t>II.4.2 - Requalificação dos quatro atuais ecocentros</t>
  </si>
  <si>
    <t>II.5.1 - Compostagem Caseira</t>
  </si>
  <si>
    <t>II.5.2 - Compostagem Comunitária</t>
  </si>
  <si>
    <t>II.6.1 - Implementação de Recolha Seletiva de Novos Fluxos de Resíduo</t>
  </si>
  <si>
    <t>II.6.2 - Reforço da rede de recolha seletiva de residuos volumosos</t>
  </si>
  <si>
    <t>II.7.1 - Implementação da recolha seletiva porta-a-porta residencial</t>
  </si>
  <si>
    <t>II.7.2 - Alargamento da recolha seletiva de biorresíduos - resíduos verdes na via pública</t>
  </si>
  <si>
    <t>II.7.3 - Alargamento residuos alimentares a todo o concelho</t>
  </si>
  <si>
    <t>II.7.4 - Optimização de recolha seletiva - Ecopontos de Proximidade</t>
  </si>
  <si>
    <t>II.7.5 - Optimização de recolha seletiva - Comercio, Serviços, Industria</t>
  </si>
  <si>
    <t>II.8 - Implementação de Sistemas de Telegestão</t>
  </si>
  <si>
    <t>III.1.1 - Implementação de Sistemas PAYT</t>
  </si>
  <si>
    <t>III.1.2 - Implementação de Sistemas RAYT para Resíduos de Embalagem</t>
  </si>
  <si>
    <t>III.2 - Qualificação Recursos Humanos</t>
  </si>
  <si>
    <t>III.3 - Atualização de regulamentos municipais</t>
  </si>
  <si>
    <t>III.4 - Constituição de Equipas de Fiscalização Ambiental</t>
  </si>
  <si>
    <t>III.5 - Efetivação de Comunicação Integrada</t>
  </si>
  <si>
    <t>III.6 - Campanhas de Comunicação, Sensibilização e Envolvimento</t>
  </si>
  <si>
    <t xml:space="preserve">III.7 - Implementação de um Sistema de Informação e Monitorização On-time </t>
  </si>
  <si>
    <t>Fase 1 - Implementação da recolha de biorresíduos no canal Horeca e respetiva ação de sensibilização aos principais intervenientes;</t>
  </si>
  <si>
    <t>Fase 2 - Implementação da recolha de biorresíduos à população local e respetiva ação de sensibilização;</t>
  </si>
  <si>
    <t>Fase 3 - Ações de sensibilização para promover a correta separação dos biorresíduos junto da população e dos jovens nas escolas;</t>
  </si>
  <si>
    <t>Fase 4 - Monitorização do modelo;</t>
  </si>
  <si>
    <t>Fase 5 - Incentivo à reutilização e reciclagem de monstros.</t>
  </si>
  <si>
    <t>(OB.I.5) Capacitação do cidadão</t>
  </si>
  <si>
    <t>(OB.II.1) Produção de conhecimento no âmbito da recolha e tratamento de resíduos</t>
  </si>
  <si>
    <t>(OB.II.3) Disponibilização de uma rede de recolha seletiva capilar</t>
  </si>
  <si>
    <t>(OB.IV.8) Apoio a projetos identificados no presente plano</t>
  </si>
  <si>
    <t>(OB.V.7) Reforço de atuação dos municípios</t>
  </si>
  <si>
    <t>(OB.VI.1) Campanhas de informação</t>
  </si>
  <si>
    <t>Sensibilização para a Prevenção, Redução e correto encaminhamento de Resíduos Urbanos</t>
  </si>
  <si>
    <t>Recolha seletiva de resíduos volumosos</t>
  </si>
  <si>
    <t>Recolha seletiva outros fluxos</t>
  </si>
  <si>
    <t>Modernização e monitorização dos serviços dos serviços</t>
  </si>
  <si>
    <t>Implementação da Reciclagem na Origem (Compostagem)</t>
  </si>
  <si>
    <t>Implementação de Rede de Recolha Seletiva de Biorresíduos</t>
  </si>
  <si>
    <t>Implementação de Rede de Recolha Seletiva de Resíduos Têxteis</t>
  </si>
  <si>
    <t>Implementação de Rede de Recolha Seletiva de Resíduos de Resíduos de Pilhas e Acumuladores (RPA)</t>
  </si>
  <si>
    <t>Reforço da Rede de Recolha Seletiva de Madeira</t>
  </si>
  <si>
    <t>Implementação da Reciclagem na Origem (Compostagem Doméstica e Comunitária)</t>
  </si>
  <si>
    <t>Implementação de Rede de Recolha Seletiva de Resíduos de Construção e Demolição (RCD)</t>
  </si>
  <si>
    <t>Transição para Modelo de Responsabilização do Produtor (Poluidor-Pagador)</t>
  </si>
  <si>
    <t>E1.M1 – Regras para organização e licenciamento de eventos</t>
  </si>
  <si>
    <t>E1.M2 – Apoio à criação de centros de reparação, de promoção da reutilização e de partilha de bens</t>
  </si>
  <si>
    <t>E1.M3 – Combate ao desperdício alimentar em utilizadores não domésticos</t>
  </si>
  <si>
    <t>E1.M4 – Acções de dinamização</t>
  </si>
  <si>
    <t>E2.M1 – Regulamentação Municipal</t>
  </si>
  <si>
    <t xml:space="preserve">E2.M2 – Envolvimento dos recursos humanos </t>
  </si>
  <si>
    <t>E2.M3 – Adaptabilidade e digitação do serviço</t>
  </si>
  <si>
    <t>E3.M1 – Alargamento das redes de recolha de resíduos valorizáveis e biorresíduos</t>
  </si>
  <si>
    <t>E3.M2 – Valorização de biorresíduos e de resíduos verdes</t>
  </si>
  <si>
    <t>E3.M3 – Alargamento das redes de recolha a outras tipologias de resíduos</t>
  </si>
  <si>
    <t xml:space="preserve"> E3.M4 - Incrementar a rede de ecocentros</t>
  </si>
  <si>
    <t>ET.M1 – Implementação de projectos piloto</t>
  </si>
  <si>
    <t>ET.M2 – Comunicação para a prevenção e redução da produção de resíduos</t>
  </si>
  <si>
    <t>ET.M3 – Descarbonização do serviço de recolha de resíduos</t>
  </si>
  <si>
    <t>Recolha seletiva PaP biorresíduos alimentares em utilizadores não domésticos e domésticos</t>
  </si>
  <si>
    <t>Melhorar a qualidade do serviço de gestão de resíduos</t>
  </si>
  <si>
    <t>Brigada de Fiscalização</t>
  </si>
  <si>
    <t>Campanhas de Sensibilização e Comunicação</t>
  </si>
  <si>
    <t xml:space="preserve">Combater o desperdício alimentar </t>
  </si>
  <si>
    <t>Levantamento, divulgação de locais  para a reparação/reutilização de mobiliário, EEE e outros resíduos</t>
  </si>
  <si>
    <t>Disponibilização de áreas para receção de produtos para reutilização</t>
  </si>
  <si>
    <t>Sistema de copos reutilizáveis em eventos</t>
  </si>
  <si>
    <t>Caracterização dos resíduos recolhidos indiferenciadamente</t>
  </si>
  <si>
    <t>Criação de uma rede de recolha seletiva de REEE e RPA</t>
  </si>
  <si>
    <t>Construção de Ecocentro e Mini-Ecocentros</t>
  </si>
  <si>
    <t>Estudo do PAYT e apresentação/divulgação do Plano Municipal de Gestão de Resíduos</t>
  </si>
  <si>
    <t>Reforço da fiscalização</t>
  </si>
  <si>
    <t>Recolha de Indiferenciados</t>
  </si>
  <si>
    <t>Recolha Seletiva Multimaterial</t>
  </si>
  <si>
    <t>Recolha de RCD</t>
  </si>
  <si>
    <t xml:space="preserve"> Levantamento e divulgação de plataformas e/ou locais direcionadas para a preparação e/ou reutilização de produtos (mobiliário, equipamentos elétricos e eletrónicos, entre outros</t>
  </si>
  <si>
    <t>Divulgação, junto dos cidadãos, de opções que, nas suas atividades do dia-a-dia, contribuam para a prevenção, nomeadamente no âmbito da reutilização e reparação de bens</t>
  </si>
  <si>
    <t xml:space="preserve">Divulgação, junto dos cidadãos, de opções que, nas suas atividades do dia-a-dia, contribuam para o combate ao desperdício alimentar. </t>
  </si>
  <si>
    <t xml:space="preserve"> Caracterização física dos Biorresíduos e dos resíduos indiferenciados </t>
  </si>
  <si>
    <t>Colocação de 8 ecocentros fixos distribuídos pelo Conselho</t>
  </si>
  <si>
    <t>Promoção de soluções locais de compostagem doméstica.</t>
  </si>
  <si>
    <t xml:space="preserve"> Modernização da gestão da recolha de resíduos com recurso à implementação de tecnologias TIC.</t>
  </si>
  <si>
    <t>Aquisição de viatura pequena com Grifa para verdes e volumosos</t>
  </si>
  <si>
    <t>Aquisição de 2 viaturas para recolha de biorresíduos alimentares</t>
  </si>
  <si>
    <t>Qualificação de recursos humanos responsáveis pelas operações de recolha</t>
  </si>
  <si>
    <t>Reforço da Fiscalização-Contratação de serviços de fiscalização</t>
  </si>
  <si>
    <t>Desenvolvimento e implementação de Campanhas de Sensibilização à População</t>
  </si>
  <si>
    <t>Produção de materiais de comunicação</t>
  </si>
  <si>
    <t>Estudo para a implementação de sistema PAYT/RAYT e para a desindexação da Tarifa ao consumo da água</t>
  </si>
  <si>
    <t>Aquisição de consultoria especializada em Gestão de Resíduos</t>
  </si>
  <si>
    <t>Capacitação dos municípios e setor empresarial local</t>
  </si>
  <si>
    <t xml:space="preserve">Produção de conhecimento no âmbito da recolha e tratamento de resíduos </t>
  </si>
  <si>
    <t>Optimização das operações de recolha</t>
  </si>
  <si>
    <t xml:space="preserve">Reforço da atuação das CCDR na definição e operacionalização da estratégia de resíduos urbanos </t>
  </si>
  <si>
    <t>Reforço da regulação e implementação da estratégia</t>
  </si>
  <si>
    <t>Reforço da atuação dos municipios</t>
  </si>
  <si>
    <t xml:space="preserve">Divulgação de materias de comunicação e de sensibilização </t>
  </si>
  <si>
    <t>Recolha seletiva multimaterial - NOTA: A medida 13 é da responsabilidade da ERSUC, sendo este o investimento estimado necessário. Valor da M13 não incluído em “Total do Investimento”.</t>
  </si>
  <si>
    <t>Prevenção e Combate ao desperdício alimentar tanto na população em geral como em empresas de produção e distribuição de alimentos</t>
  </si>
  <si>
    <t>Criação de ecocentro para receção de resíduos recicláveis em grande quantidade</t>
  </si>
  <si>
    <t xml:space="preserve">Implementação de ações de fiscalização/verificação e sensibilização para a separação de resíduos recicláveis em toda a população, quer em produtores domésticos como não domésticos </t>
  </si>
  <si>
    <t>Desenvolvimento de campanhas de sensibilização e educação ambiental para a correta separação na fonte dos resíduos recicláveis e perigosos</t>
  </si>
  <si>
    <t xml:space="preserve">Desenvolvimento de materiais de comunicação e de sensibilização, com vista a apoiar os cidadão e produtores não domésticos a encontrar formas de prevenção e encaminhamento adequado de frações valorizáveis, assim como as pequenas quantidades de resíduos perigosos produzidos </t>
  </si>
  <si>
    <t>Criação da rede de recolha seletiva de Biorresiduos e de tratamento na origem de Biorresíduos</t>
  </si>
  <si>
    <t>Eco-solidário</t>
  </si>
  <si>
    <t>Campanhas de prevenção de resíduos</t>
  </si>
  <si>
    <t>100% Orgânico</t>
  </si>
  <si>
    <t>Ovar a Compostar +</t>
  </si>
  <si>
    <t>Estudo de caracterização Resíduos do Município de Ovar</t>
  </si>
  <si>
    <t>Recolha Seletiva de RPA e REEE</t>
  </si>
  <si>
    <t>Ecoponto móvel</t>
  </si>
  <si>
    <t>Ovar a Compostar</t>
  </si>
  <si>
    <t>Recolha na via pública de resíduos têxteis</t>
  </si>
  <si>
    <t>Reforço da recolha de resíduos volumosos</t>
  </si>
  <si>
    <t>Recolha de resíduos corto-perfurantes</t>
  </si>
  <si>
    <t>Recolha de OAU</t>
  </si>
  <si>
    <t>Informatização da gestão de resíduos</t>
  </si>
  <si>
    <t>Recolha seletiva de biorresíduos - resíduos alimentares, no sector não doméstico com tarifação SAYT</t>
  </si>
  <si>
    <t>Recolha de proximidade de resíduos no sector doméstico com tarifação SAYT</t>
  </si>
  <si>
    <t>Recolha seletiva de biorresíduos - resíduos verdes</t>
  </si>
  <si>
    <t>Recolha porta-a-porta de resíduos urbanos a clientes domésticos, com tarifação desindexada à água</t>
  </si>
  <si>
    <t>Formação qualificada em gestão de resíduos</t>
  </si>
  <si>
    <t>Revisão do Regulamento de Ambiente do Município de Ovar</t>
  </si>
  <si>
    <t>Plano de Fiscalização de Resíduos</t>
  </si>
  <si>
    <t>Campanhas de adesão aos biorresíduos</t>
  </si>
  <si>
    <t xml:space="preserve">Produção material de comunicação sobre resíduos valorizáveis e perigosos </t>
  </si>
  <si>
    <t xml:space="preserve">Reporte ao cidadão </t>
  </si>
  <si>
    <t>I.1 - Pontos de troca no Ecocentro</t>
  </si>
  <si>
    <t>I.2 - Promoção de hortas urbanas</t>
  </si>
  <si>
    <t>I.3 - Combate ao desperdício alimentar</t>
  </si>
  <si>
    <t>II.1 - Promoção da compostagem</t>
  </si>
  <si>
    <t>II.2 - Reformulação do Ecocentro de Paços de Ferreira</t>
  </si>
  <si>
    <t>II.3 - Ecocentros móveis</t>
  </si>
  <si>
    <t>II.4 - Expansão da compostagem doméstica</t>
  </si>
  <si>
    <t>II.5 - Expansão da compostagem comunitária</t>
  </si>
  <si>
    <t xml:space="preserve">II.6 - Implementação da recolha seletiva de biorresíduos porta-a-porta não residencial </t>
  </si>
  <si>
    <t xml:space="preserve">II.7 - Implementação da recolha seletiva de biorresíduos porta-a-porta residencial </t>
  </si>
  <si>
    <t>II.8 - Implementação da recolha seletiva de biorresíduos por proximidade</t>
  </si>
  <si>
    <t>II.9 - Recolha seletiva de resíduos verdes em cemitérios</t>
  </si>
  <si>
    <t>II.10 - Implementação da recolha seletiva de resíduos verdes a pedido</t>
  </si>
  <si>
    <t>II.11 - Implementação da recolha seletiva de têxteis</t>
  </si>
  <si>
    <t>II.12 - Reforço da recolha seletiva de OAU</t>
  </si>
  <si>
    <t>II.13 - Modernização da gestão da recolha de resíduos (da responsabilidade do Município)</t>
  </si>
  <si>
    <t>III.1 - Estudo de modelos de faturação</t>
  </si>
  <si>
    <t>III.2 - Formação</t>
  </si>
  <si>
    <t>III.3 - Atualização de regulamentos</t>
  </si>
  <si>
    <t>III.4 -  Plano de Fiscalização do cumprimento dos regulamentos municipais (gestão de resíduos)</t>
  </si>
  <si>
    <t>III.5 - Campanhas de sensibilização / informação</t>
  </si>
  <si>
    <t xml:space="preserve">III.6 - Disponibilização de informação ao munícipe </t>
  </si>
  <si>
    <t xml:space="preserve">I.1 - Criação de Centros de reutilização e de reparação de produtos </t>
  </si>
  <si>
    <t xml:space="preserve">I.2 - Comunicação/sensibilização para a prevenção da produção de resíduos </t>
  </si>
  <si>
    <t xml:space="preserve">I.3 - Comunicação/sensibilização para a redução do desperdício alimentar </t>
  </si>
  <si>
    <t>II.1 - Requalificação e alargamento da rede de Ecocentros Municipais</t>
  </si>
  <si>
    <t>II.2 - Compostagem doméstica e comunitária</t>
  </si>
  <si>
    <t>II.3 - Recolha seletiva porta-a-porta de biorresíduos alimentares em produtores residenciais e não residenciais</t>
  </si>
  <si>
    <t xml:space="preserve">II.4 - Recolha seletiva  de biorresíduos alimentares por proximidade </t>
  </si>
  <si>
    <t>II.5 - Reforço da recolha seletiva de biorresíduos verdes em cemitérios</t>
  </si>
  <si>
    <t xml:space="preserve">II.6 - Melhoria do acondicionamento/valorização e recolha de resíduos verdes </t>
  </si>
  <si>
    <t>II.7 - Reforço da recolha seletiva de têxteis</t>
  </si>
  <si>
    <t>II.8 - Reforço da recolha seletiva de OAU</t>
  </si>
  <si>
    <t>II.9 - Aquisição de sistemas de informação (geográfica) e instrumentos tecnológicos para optimização de sistemas de recolha</t>
  </si>
  <si>
    <t xml:space="preserve">III.1 - Implementação de tarifários tipo PAYT (Pay as you throw) </t>
  </si>
  <si>
    <t>III.2 - Qualificação dos recursos humanos responsáveis pelas operações de recolha</t>
  </si>
  <si>
    <t>III.4 - Reforço da fiscalização do cumprimento das regras previstas nos Regulamentos Municipais direcionadas para gestão de resíduos</t>
  </si>
  <si>
    <t>III.5 - Desenvolvimento de campanhas de informação, de proximidade e regulares, sobre a participação na recolha seletiva</t>
  </si>
  <si>
    <t>III.6 - Disponibilização anual aos Munícipes e demais produtores de RU de informação sobre o desempenho  quanto à evolução da recolha e tratamento dos resíduos</t>
  </si>
  <si>
    <t>Implementação da Reciclagem na Origem</t>
  </si>
  <si>
    <t>Implementação da Rede de Recolha Seletiva de Resíduos Alimentares</t>
  </si>
  <si>
    <t>Reforço da Rede de Recolha Seletiva de Resíduos Verdes</t>
  </si>
  <si>
    <t>Reforço da Rede de Recolha de Resíduos Indiferenciados</t>
  </si>
  <si>
    <t>Reforço da Rede de Recolha Seletiva Multimaterial (Papel / Vidro / Embalagens)</t>
  </si>
  <si>
    <t>Reforço da Rede de Recolha Seletiva de Outros Fluxos de Resíduos</t>
  </si>
  <si>
    <t xml:space="preserve">Recolha seletiva multimaterial </t>
  </si>
  <si>
    <t>I.1 - Implementação e divulgação do projeto DOAR</t>
  </si>
  <si>
    <t>I.2 - Capacitação para o combate ao desperdício alimentar</t>
  </si>
  <si>
    <t xml:space="preserve">II.1 - Capacitação da população e técnicos para as vantagens de adesão à compostagem caseira </t>
  </si>
  <si>
    <t>II.2 - Reconstrução/ampliação do ecocentro municipal</t>
  </si>
  <si>
    <t>II.3 - Construção de 3 mini ecocentros</t>
  </si>
  <si>
    <t>II.4 - Aquisição de ecocentros móveis</t>
  </si>
  <si>
    <t xml:space="preserve">II.5 - Expansão da compostagem doméstica </t>
  </si>
  <si>
    <t>II.6 - Reforço/expansão da recolha seletiva de resíduos têxteis</t>
  </si>
  <si>
    <t>II.7 - Alargamento da rede de recolha seletiva de óleos alimentares usados</t>
  </si>
  <si>
    <t>II.8 - Implementação da recolha seletiva de biorresíduos em produtores não domésticos</t>
  </si>
  <si>
    <t xml:space="preserve">II.9 - Implementação da recolha seletiva de biorresíduos porta-a-porta em produtores domésticos </t>
  </si>
  <si>
    <t>II.10 - Implementação da recolha seletiva de biorresíduos alimentares de proximidade</t>
  </si>
  <si>
    <t>II.11 - Reforço da recolha seletiva de resíduos verdes em cemitérios e a pedido</t>
  </si>
  <si>
    <t>II.12 - Criação de uma plataforma informática de suporte à gestão de RU</t>
  </si>
  <si>
    <t xml:space="preserve">III.1 - Estudo da adequabilidade de sistemas PAYT e similares </t>
  </si>
  <si>
    <t>III.2 - Atualização do regulamento municipal</t>
  </si>
  <si>
    <t xml:space="preserve">III.3 - Reforço de fiscalização na área dos resíduos </t>
  </si>
  <si>
    <t>III.4 - Campanhas de sensibilização/informação</t>
  </si>
  <si>
    <t>III.5 - Disponibilização de  informação aos cidadãos</t>
  </si>
  <si>
    <t>Reforço da recolha seletiva de fluxos específicos de resíduos</t>
  </si>
  <si>
    <t>Promover ações de combate ao desperdicio alimentar</t>
  </si>
  <si>
    <t>Apoiar a operacionalização das redes de reutilização e doação de objectos fora de uso</t>
  </si>
  <si>
    <t>Melhoria da recolha de fluxos específicos de resíduos (OAU, têxteis, REEEs, rolhas de 
cortiça)</t>
  </si>
  <si>
    <t>Recolha selectiva de residuos verdes</t>
  </si>
  <si>
    <t>Recolha selectiva de bioresiduos</t>
  </si>
  <si>
    <t>Aplicação de novo modelo tarifário ao utlizador final</t>
  </si>
  <si>
    <t>M12: Monitorização da qualidade dos serviços prestados, no âmbito da gestão de resíduos urbanos</t>
  </si>
  <si>
    <t>M13: Promoção de compras verdes sustentáveis</t>
  </si>
  <si>
    <t>Distribuição de contentores para biorresíduos domésticos e não domésticos e sensibilização da população</t>
  </si>
  <si>
    <t>Incrementar campanhas de educação ambiental e sensibilização dos diferentes agentes locais, com enfoque para a a correta separação das diferentes tipologias de resíduos</t>
  </si>
  <si>
    <t>Reformular as atuais rotas de recolha indiferenciada, convertendo-as para recolha de biorresíduos de acordo com as necessidades de recolha.</t>
  </si>
  <si>
    <t>Aquisição e distribuição de bio-compostores por habitação em espaços rurais</t>
  </si>
  <si>
    <t>Reabilitação e ampliação de ecocentro de Portel</t>
  </si>
  <si>
    <t xml:space="preserve">Definir e infraestruturar um espaço em freguesia/s para deposição de resíduos volumosos, verdes e resíduos de construção e demolição </t>
  </si>
  <si>
    <t xml:space="preserve">Implementação de uma rede de contentores no concelho para recolha de têxteis </t>
  </si>
  <si>
    <t xml:space="preserve">Estabelecer com superfícies comerciais protocolos com vista à redução do desperdício alimentar no concelho </t>
  </si>
  <si>
    <t>Campanhas de doações para a loja social (Banco de Bens)</t>
  </si>
  <si>
    <t>Revisão dos regulamentos municipais de resíduos</t>
  </si>
  <si>
    <t>Divulgação à população dos resíduos recolhidos e das metas a atingir neste âmbito</t>
  </si>
  <si>
    <t>Aquisição de viatura para higienização urbana e recolha multimaterial</t>
  </si>
  <si>
    <t>Aquisição de novas papeleiras para a via pública e espaços públicos</t>
  </si>
  <si>
    <t>Implementação da rede de recolha de lâmpadas</t>
  </si>
  <si>
    <t>Reforço da rede de oleões</t>
  </si>
  <si>
    <t>Aquisição de uma viatura para recolha de biorresíduos</t>
  </si>
  <si>
    <t>Implementação do sistema PAYT</t>
  </si>
  <si>
    <t>Aquisição de software de leitura para as  viaturas de recolha de biorresíduos</t>
  </si>
  <si>
    <t>Reforço da rede de pilhões</t>
  </si>
  <si>
    <t>Aquisição de viatura para recolha de verdes</t>
  </si>
  <si>
    <t>I.1 - Divulgar iniciativas de reparação, reutilização e upcycling de produtos</t>
  </si>
  <si>
    <t>I.2 - Estimular a criação de comunidades de "REUSE" de REEE, mobiliário e têxteis e outros resíduos</t>
  </si>
  <si>
    <t>I.3 - Implementar um centro de reutilização de materiais</t>
  </si>
  <si>
    <t>I.4 - Mapear e promover mercados e lojas de produtos em 2.ª mão</t>
  </si>
  <si>
    <t>I.5 - Estimular iniciativas de combate ao desperdício alimentar</t>
  </si>
  <si>
    <t>II.1 - Expandir a rede de recolha de RPA e REEE</t>
  </si>
  <si>
    <t>II.2 - Reforçar e requalificar a rede de ecocentros</t>
  </si>
  <si>
    <t>II.3 - Consolidar e expandir a rede de compostagem caseira e comunitária</t>
  </si>
  <si>
    <t>II.4 - Implementar, consolidar e expandir a rede da recolha de têxteis, autocuidados, resíduos domésticos perigosos,  OAU e volumosos</t>
  </si>
  <si>
    <t>II.5.1 - Consolidar e expandir a rede de ecopontos</t>
  </si>
  <si>
    <t>II.5.2 - Consolidar e expandir o serviço de recolha porta-a-porta multimaterial</t>
  </si>
  <si>
    <t>II5.3 - Consolidar e expandir o serviço de recolha de biorresíduos</t>
  </si>
  <si>
    <t>II.6 - Promover a consolidação do sistema de tecnologia de informação da gestão de resíduos e limpeza urbana</t>
  </si>
  <si>
    <t>III.1 - Promover a implementação de um sistema tarifário que promova a aplicação do principío do poluidor pagador</t>
  </si>
  <si>
    <t>III.2 - Implementar um plano de formação</t>
  </si>
  <si>
    <t>III.3 - Promover a revisão do Regulamento de Serviço</t>
  </si>
  <si>
    <t>III.4 - Fomentar o serviço de fiscalização</t>
  </si>
  <si>
    <t>III.5 - Realizar campanhas  de educação e sensibilização</t>
  </si>
  <si>
    <t>III.6 - Promover a divulgação dos resultados do sistema municipal de gestão de resíduos urbanos</t>
  </si>
  <si>
    <t>Reforço da Rede de Recolha Seletiva de Resíduos de Pilhas e Acumuladores (RPA)</t>
  </si>
  <si>
    <t>Reforço da Rede de Recolha Seletiva de Resíduos Perigosos</t>
  </si>
  <si>
    <t>I.1 - Divulgação nas redes sociais e nos OCS dos Repair Cafés, das feiras de trocas de resíduos existentes em todo o concelho</t>
  </si>
  <si>
    <t>I.2 - Criação de uma rede social de troca de bens e produtos, através da criação de um Portal eletrónico de divulgação/ App do Cidadão. Assim, como uma rede de troca de REEE's, roupas, mobiliário através de parcerias com IPSS's, Escolas Secundárias e/ou Juntas de Freguesia</t>
  </si>
  <si>
    <t>I.3 - Adaptação de um Ecocentro para receção de resíduos com potencial de reutilização, após a execução de pequenas reparações, que seriam asseguradas através de parcerias com IPSS's locais</t>
  </si>
  <si>
    <t>I.4 - Divulgação da APP do Cidadão/Portal de trocas e das diferentes plataformas que permitem a troca e reparação de bens (prevenção)</t>
  </si>
  <si>
    <t>I.5 - Divulgação de ações e projetos (como o Embrulha, Dose Certa, Zero Desperdício ou equivalentes) que promovam o combate ao desperdício alimentar.</t>
  </si>
  <si>
    <t>II.1 - Formação nas juntas de freguesia destinadas aos munícipes e aos trabalhadores das juntas de freguesia e empresas de jardinagem do concelho.</t>
  </si>
  <si>
    <t>II.2 - Realização de campanhas de caracterização da fração indiferenciada e seletiva, que permitam conhecer o potencial de resíduos recicláveis e o grau de contaminação, afim de monitorizar/estudar as medidas implementadas ou a implementar.</t>
  </si>
  <si>
    <t>II.3 - Criação de locais para a deposição de RPA e REEE (compartimentos de resíduos)</t>
  </si>
  <si>
    <t>II.4.1 - Criação de um Ecocentro na zona urbana, num local fechado e com acesso efetuado através de um cartão de identificação do cidadão</t>
  </si>
  <si>
    <t>II.4.2 - Requalificação do Parque do Gorgolito, em S. Pedro de Rates, incluindo a recolha de novas tipologias de resíduos</t>
  </si>
  <si>
    <t>II.5 - Distribuição de compostores nas habitações com condições para a realização de compostagem caseira e criação de locais para compostagem comunitária (ES, AG, BA, AR)</t>
  </si>
  <si>
    <t xml:space="preserve">II.6 - Implementação de um Sistema de Recolha de Resíduos Texteis </t>
  </si>
  <si>
    <t>II.7.1 - Alargamento da recolha seletiva porta-a-porta residencial a novas áreas  (Póvoa de Varzim, Aver-o-Mar, Argivai, Beiriz, Laúndos, Rates e Balasar)</t>
  </si>
  <si>
    <t>II.7.2 - Complemento da recolha PAP - Acessos Condicionados nas zonas PAP</t>
  </si>
  <si>
    <t>II.7.3 - Alargamento da rede de equipamentos de recolha seletiva (fora das zonas PAP)</t>
  </si>
  <si>
    <t>II.7.4 - Alargamento da recolha porta-a-porta no setor não residencial (3F)</t>
  </si>
  <si>
    <t>II.8 - Instrumentação de viaturas de recolha de resíduos urbanos, aquisição de meios de leitura móveis (pulseiras) e equipamentos de registo e controlo (terminais). Equipamentos para monitorização da recolha (telemóveis, tablets, etc)</t>
  </si>
  <si>
    <t>III.1 - Realização de um estudo de viabilidade económica de implementação do tarifário PAYT, no setor residencial e náo residencia, em todo o Município.</t>
  </si>
  <si>
    <t>III.2 - Ações de formação para as equipas operacionais afetas à recolha de resíduos.</t>
  </si>
  <si>
    <t>III.4 - Elaboração de um Plano de Fiscalização a aplicar aos clientes residenciais e não residenciais</t>
  </si>
  <si>
    <t>III.5 - Reforço da sensibilização e comunicação ambiental para resgatar no mínimo 50% dos não participantes nos projetos de recolha PaP e nos contentores para resíduos alimentares com acesso condicionado.</t>
  </si>
  <si>
    <t>III.6 - Preparação de uma campanha de divulgação e sensibilização ambiental para informar cidadãos e pequenas empresas da forma correta de encaminhamento das frações valorizáveis , bem como das pequenas quantidades de resíduos perigosos</t>
  </si>
  <si>
    <t>III.7 - Divulgação de informação sobre a evolução da recolha, beneficios da separação e contributo do Cidadão.</t>
  </si>
  <si>
    <t>Recolha seletiva de  proximidade de biorresíduos alimentares em utilizadores domésticos</t>
  </si>
  <si>
    <t>(Ob.I.5) Capacitação do cidadão</t>
  </si>
  <si>
    <t>(Ob.II.1) Produção de conhecimento no âmbito da reclha e tratamento de resíduos</t>
  </si>
  <si>
    <t xml:space="preserve">(Ob.II.3) Disponibilização de uma rede de recolha seletiva capilar </t>
  </si>
  <si>
    <t xml:space="preserve">(Ob.II.5) Otimização das operações de recolha </t>
  </si>
  <si>
    <t>(OB.IV.2.) Adequação dos tarifários às novas exigências legais e da estratégia</t>
  </si>
  <si>
    <t>(OB.V.7) Reforço da atuação dos municípios</t>
  </si>
  <si>
    <t xml:space="preserve">(OB.VI.1.) Campanhas de informação </t>
  </si>
  <si>
    <t xml:space="preserve">Implementação de boas práticas para a prevenção e redução de resíduos </t>
  </si>
  <si>
    <t>Desenvolvimento de campanhas de informação, divulgação e sensibilização</t>
  </si>
  <si>
    <t>Implementação de soluções de recolha seletiva de Biorresiduos</t>
  </si>
  <si>
    <t>Implementação do Centro de Compostagem Comunitária</t>
  </si>
  <si>
    <t>Implementação da rede de recolha seletiva de resíduos têxteis</t>
  </si>
  <si>
    <t>Reforço da rede de recolha seletiva Biorresiduos</t>
  </si>
  <si>
    <t>Reforço da rede de recolha seletiva óleos alimentares usados (OAU)</t>
  </si>
  <si>
    <t>Reforço da rede de recolha seletiva de resíduos de equipamentos Eléctricos e Electrónicos</t>
  </si>
  <si>
    <t>Reforço da rede de recolha seletiva de residuos de Pilhas e acumuladores</t>
  </si>
  <si>
    <t>Reforço da rede de recolha de resíduos volumosos (monos)</t>
  </si>
  <si>
    <t>Construção de um ecocentro</t>
  </si>
  <si>
    <t>Melhoria e Operacionalização de Recolha Seletiva Multimaterial e de outros fluxos</t>
  </si>
  <si>
    <t>Planeamento para a transição e implementação modelo PAYT/SAYT OU RAYT</t>
  </si>
  <si>
    <t>Divulgação de informação no âmbito da Gestão de Resíduos em plataformas eletrónicas</t>
  </si>
  <si>
    <t>Aquisição de contentores para recolha seletiva de biorresíduos</t>
  </si>
  <si>
    <t>Aquisição de viaturas para recolha de biorresíduos</t>
  </si>
  <si>
    <t>Implementação de recolha seletiva de verdes  no setor doméstico</t>
  </si>
  <si>
    <t>Capacitação do cidadão  e outros relativamente à compostagem doméstica e comunitária</t>
  </si>
  <si>
    <t>Aquisição de compostores domésticos e comunitários para tratamento de biorresíduos na origem</t>
  </si>
  <si>
    <t>Implementação de recolha seletiva de biorresíduos porta-a-porta no setor HORECA e outros com cantinas e cozinhas</t>
  </si>
  <si>
    <t>Aquisição de 1 ecocentros móvel</t>
  </si>
  <si>
    <t>Desenvolvimento de ações de comunicação e Sesibilização dos cidadãos recolha seletiva de biorresíduos</t>
  </si>
  <si>
    <t>Aplicação do principio do poluidor-pagador pela diferenciação dos sistemas tarifários  (variável/fixo) consoante a produção de resíduos e destino</t>
  </si>
  <si>
    <t>Divulgação de plataformas de redes de doação e reutilização de REEE, vestuário/têxteis, brinquedos, entre outros objetos fora de uso</t>
  </si>
  <si>
    <t>Recolha seletiva de resíduos verdes</t>
  </si>
  <si>
    <t>Reforço da recolha seletiva de fluxos multimaterial, específicos e emergentes de resíduos urbanos</t>
  </si>
  <si>
    <t>Construção de um Ecocentro</t>
  </si>
  <si>
    <t>Otimização das operações de recolha e melhoria de serviço</t>
  </si>
  <si>
    <t>Limpeza de "montureiras" na via pública e respectiva separação e transporte a destino final</t>
  </si>
  <si>
    <t>Disponibilização anual aos cidadãos e demais produtores de RU de informação sobre o desempenho do município quanto à evolução da recolha e tratamento de resíduos, 
assim como divulgação dos benefícios da separação na origem, da recolha seletiva e encaminhamento do material para tratamento, numa perspetiva de economia circular.</t>
  </si>
  <si>
    <t>Aquisição de 2 viaturas de recolha de biorresiduos</t>
  </si>
  <si>
    <t>Aquisição de 3 ecocentros fixos de proximidade</t>
  </si>
  <si>
    <t>Aquisição de 2 viaturas com plataforma elevatória para recolha de biorresiduos</t>
  </si>
  <si>
    <t>Aquisição de contentores de 660 l de biorresiduos</t>
  </si>
  <si>
    <t>Aquisição de mini contentores e sacos plástico</t>
  </si>
  <si>
    <t>Trituração e transporte de residuos verdes (biorresiduos)</t>
  </si>
  <si>
    <t>Tratamento e encaminhamento de biorresiduos</t>
  </si>
  <si>
    <t>Divulgação de materiais de comunicação e de sensibilização</t>
  </si>
  <si>
    <t>INCREMENTO DA COMPOSTAGEM DOMÉSTICA</t>
  </si>
  <si>
    <t>CONSTRUÇÃO DE ECOCENTRO MUNICIPAL</t>
  </si>
  <si>
    <t>IMPLEMENTAÇÃO DA RECOLHA SELETIVA DE BIORRESÍDUOS ALIMENTARES</t>
  </si>
  <si>
    <t>ATUALIZAÇÃO DO REGULAMENTO MUNICIPAL</t>
  </si>
  <si>
    <t>Promoção das redes de reutilização e reparação de produtos</t>
  </si>
  <si>
    <t>Implementação de estratégias de intervenção para desafios emergentes</t>
  </si>
  <si>
    <t>Expansão da reciclagem e valorização de biorresíduos na origem</t>
  </si>
  <si>
    <t>Reforço da recolha seletiva e valorização de resíduos verdes</t>
  </si>
  <si>
    <t>Reforço da recolha seletiva de fluxos específicos e emergentes de RU</t>
  </si>
  <si>
    <t>Transição de modelos tarifários de RU aplicados ao utilizador final</t>
  </si>
  <si>
    <t>Modernização e capacitação do serviço de gestão de RU</t>
  </si>
  <si>
    <t>M01-(IN)FORMAR A GESTÃO DE RESIDUOS URBANOS</t>
  </si>
  <si>
    <t>M02-DIMINUIR O DESPERDÍCIO ALIMENTAR</t>
  </si>
  <si>
    <t>M03-SEPARAR  + VALORIZAR 3F</t>
  </si>
  <si>
    <t>M04-SEPARAR E VALORIZAR OS BIORRESIDUOS</t>
  </si>
  <si>
    <t>M05-SEPARAR  + VALORIZAR OUTROS RESIDUOS</t>
  </si>
  <si>
    <t>M06-REGULAMENTAR  A GESTÃO DOS RESIDUOS</t>
  </si>
  <si>
    <t>M07-ADEQUAR O SERVIÇO DE FISCALIZAÇÃO</t>
  </si>
  <si>
    <t>M08-IMPLEMENTAR A TARIFAÇÃO  PAYT</t>
  </si>
  <si>
    <t>M09-MODERNIZAR  O SERVIÇO DE  RECOLHA RESIDUOS URBANOS</t>
  </si>
  <si>
    <t>M10- MONITORIZAR O PAPERSU</t>
  </si>
  <si>
    <t>Aumentar a reutilização de resíduos</t>
  </si>
  <si>
    <t>Construção de áreas para receção de produtos para reutilização</t>
  </si>
  <si>
    <t>Ações de sensibilização e  prevenção do desperdício alimentar</t>
  </si>
  <si>
    <t>Ecoponto móvel e mini-ecopontos</t>
  </si>
  <si>
    <t>Reforço da recolha Óleos Alimentares Usados</t>
  </si>
  <si>
    <t>Implementação da Recolha de RCD, para pequenas obras e bricolage.</t>
  </si>
  <si>
    <t>Qualificação dos recursos humanos e Reforço da fiscalização</t>
  </si>
  <si>
    <t>Recolha de indiferenciados - implementação de sistema PAYT</t>
  </si>
  <si>
    <t>Ecocentro Municipal</t>
  </si>
  <si>
    <t>Reforço de sensibilização para a separação de resíduos</t>
  </si>
  <si>
    <t>Centro de Recolha Seletiva</t>
  </si>
  <si>
    <t>Recolha seletiva de Téxteis</t>
  </si>
  <si>
    <t>Melhoria da recolha seletiva de Monos</t>
  </si>
  <si>
    <t>Melhoria da recolha seletiva de REEE</t>
  </si>
  <si>
    <t>Recolha seletiva de Resíduos Urbanos Perigosos</t>
  </si>
  <si>
    <t>Reforçar a recolha seletiva de OAU</t>
  </si>
  <si>
    <t>Melhoria da recolha seletiva de RCD</t>
  </si>
  <si>
    <t>Melhoria da recolha seletiva de Verdes</t>
  </si>
  <si>
    <t>Melhoria da recolha seletiva Multimaterial e RPA</t>
  </si>
  <si>
    <t>Revisão do Regulamento de Gestão dos Resíduos Urbanos</t>
  </si>
  <si>
    <t>Reforço de Fiscalização e Capacitação de Recursos Humanos</t>
  </si>
  <si>
    <t>Ações no âmbito da Semana Europeia da Prevenção de Resíduos</t>
  </si>
  <si>
    <t>Implementação de rede de Lojas Circulares</t>
  </si>
  <si>
    <t>Ampliação da rede de compostagem doméstica e comunitária</t>
  </si>
  <si>
    <t>Monitorizar e melhorar continuamente o plano de gestão de resíduos dos serviços municipais</t>
  </si>
  <si>
    <t xml:space="preserve">Implementação da rede de ecocentros móveis </t>
  </si>
  <si>
    <t>Alargamento da rede de Ecocentros Municipais para deposição seletiva de vários fluxos de resíduos</t>
  </si>
  <si>
    <t>Implementação da rede de recolha seletiva de biorresiduos em moradias (porta-a-porta)</t>
  </si>
  <si>
    <t>Implementação da recolha seletiva de biorresiduos no canal HORECA e cantinas</t>
  </si>
  <si>
    <t>Implementação da rede seletiva de biorresíduos de proximidade (rede de contentores semienterrados)</t>
  </si>
  <si>
    <t>Reforço da recolha seletiva dos resíduos verdes provenientes de moradias, jardins e parques municipais</t>
  </si>
  <si>
    <t>Monitorização e alargamento da rede de recolha seletiva de Óleos Alimentares Usados (OAU)</t>
  </si>
  <si>
    <t xml:space="preserve">Separação e encaminhamento seletivo de REEE </t>
  </si>
  <si>
    <t xml:space="preserve">Melhorar continuamente a recolha seletiva nos eventos promovidos ou apoiados pelo município do Seixal </t>
  </si>
  <si>
    <t>Implementação de projetos piloto RAYT/PAYT</t>
  </si>
  <si>
    <t>Revisão do Regulamento Municipal do Serviço de Gestão de Resíduos Urbanos</t>
  </si>
  <si>
    <t>Execução do plano de reforço de frota municipal</t>
  </si>
  <si>
    <t>Otimizar a utilização do sistema de gestão de resíduos 360 Waste (EVOX)</t>
  </si>
  <si>
    <t>Promoção de sinergias e redes de colaboração</t>
  </si>
  <si>
    <t>Reforço da rede pública de contentores para recolha de roupa usada e resíduos têxteis</t>
  </si>
  <si>
    <t>Medida OB.I.5 - Capacitação do Cidadão</t>
  </si>
  <si>
    <t>Medida OB.II.1 - Produção de conhecimento no âmbito da recolha e tratamento de resíduos</t>
  </si>
  <si>
    <t>Medida OB.II.3 - Disponibilização de uma rede de recolha seletiva capilar</t>
  </si>
  <si>
    <t>Medida OB.II5 - Otimização das operações de recolha</t>
  </si>
  <si>
    <t>Medida OB.IV.2 - Adequação dos tarifários às novas exigências legais e de estratégia</t>
  </si>
  <si>
    <t>Medida OB.V.5 - Desenvolvimento de Competências no Sector dos Resíduos</t>
  </si>
  <si>
    <t xml:space="preserve">Medida OB.V.7 - Reforço da Atuação dos Municípios </t>
  </si>
  <si>
    <t>Medida OB.VI.1 - Campanhas de Informação</t>
  </si>
  <si>
    <t>Medida OB.VI.2 - Divulgação de Materiais de Comunicação e de Sensibilização</t>
  </si>
  <si>
    <t>Capacitação de Infraestruturas do Município para Receção de Fluxos Específicos de Resíduos (Ecocentro)</t>
  </si>
  <si>
    <t>Comunicar para a prevenção de resíduos</t>
  </si>
  <si>
    <t>Recolha Selectiva de Biorresíduos</t>
  </si>
  <si>
    <t>Recolha PaP de resíduos indiferenciados</t>
  </si>
  <si>
    <t>Reforçar a recolha seletiva de fluxos especificos de resíduos</t>
  </si>
  <si>
    <t>Valorização de resíduos verdes</t>
  </si>
  <si>
    <t>Elaboração e divulgação de documentação complementar</t>
  </si>
  <si>
    <t>Implementação da recolha de indiferenciados no setor doméstico nas áreas já abrangidas pelo pap de biorresíduos de forma a potenciar a recolha seletiva desta fração de resíduos.</t>
  </si>
  <si>
    <t>Alargamento da recolha seletiva de biorresíduos no setor doméstico e equiparado e no setor da restauração, PAP e Proximidade</t>
  </si>
  <si>
    <t>Implementação de um modelo tarifário (PAYT, RAYT ou SAYT)</t>
  </si>
  <si>
    <t>Melhoria dos procedimentos operacionais de recolha</t>
  </si>
  <si>
    <t>Fiscalização e monitorização</t>
  </si>
  <si>
    <t>Reestruturação da recolha seletiva de resíduos volumosos e resíduos verdes</t>
  </si>
  <si>
    <t>Reestruturação da recolha seletiva de RCD e RCDA</t>
  </si>
  <si>
    <t>Implementação de recolha seletiva de têxteis</t>
  </si>
  <si>
    <t>Implementação de recolha seletiva de OAU</t>
  </si>
  <si>
    <t>Implementação de recolha seletiva de REEE, Pilhas e Acumuladores portáteis e pequenas quantidades de resíduos perigosos</t>
  </si>
  <si>
    <t>Desenvolvimento de campanhas de informação, de proximidade e regulares, sobre a participação na recolha seletiva, nomeadamente no que respeita aos biorresíduos, junto da população e produtores de RU, com vista a aumentar a quantidade e a qualidade dos resíduos recolhidos seletivamente</t>
  </si>
  <si>
    <t>Qualificação dos recursos humanos responsáveis pelas operações de recolha</t>
  </si>
  <si>
    <t>Otimização de circuitos de recolha através de digitalização e utilização de TIC</t>
  </si>
  <si>
    <t>Sensibilização/Comunicação</t>
  </si>
  <si>
    <t>Implementação de compostagem comunitária e de compostagem doméstica</t>
  </si>
  <si>
    <t xml:space="preserve">(OB.I.5.) Capacitação do cidadão </t>
  </si>
  <si>
    <t xml:space="preserve">(OB.II.1.) Produção de conhecimento no âmbito da recolha e tratamento de resíduos </t>
  </si>
  <si>
    <t xml:space="preserve">(OB.II.3.) Disponibilização de uma rede de recolha seletiva capilar </t>
  </si>
  <si>
    <t xml:space="preserve">(OB.IV.8.) Apoio a projetos identificados no presente plano </t>
  </si>
  <si>
    <t xml:space="preserve">(OB.V.7) Reforço da atuação dos municípios </t>
  </si>
  <si>
    <t xml:space="preserve">(OB.VI.1.) Camapanhas de informação </t>
  </si>
  <si>
    <t xml:space="preserve">(OB.Vi.2.) Divulgação de materiais de comunicação e de sensibilização </t>
  </si>
  <si>
    <t>OB.II.1 Produção de conhecimento no âmbito da recolha e tratamento de residuos</t>
  </si>
  <si>
    <t>OB.IV.2 Adequação dos tarifários às novas exigências legais e de estratégia</t>
  </si>
  <si>
    <t>OB.V.5 Desenvolvimento de competências no setor dos resíduos</t>
  </si>
  <si>
    <t>OB.VI.2 Divulgação de materiais de comunicação e sensibilização</t>
  </si>
  <si>
    <t>Formação dos recursos humanos e monitorização da qualidade do serviço</t>
  </si>
  <si>
    <t>Promoção de ações de sensibilização para a comunidade escolar e população em geral</t>
  </si>
  <si>
    <t>Alargamento do projeto de compostagem doméstica e comunitária "Sobral Escolhe Compostar!"</t>
  </si>
  <si>
    <t>Melhoria da recolha de fluxos específicos de resíduos (OAU, têxteis, REEEs, rolhas de cortiça)</t>
  </si>
  <si>
    <t>Criação de ecocentro municipal</t>
  </si>
  <si>
    <t>Aquisição de viatura de recolha de resíduos verdes</t>
  </si>
  <si>
    <t>Reforço da recolha de Têxteis, REEE – Resíduos Elétricos e Eletrónicos, Óleos Alimentares Usados (OAU)</t>
  </si>
  <si>
    <t>(OB.I.5.) Capacitação do cidadão</t>
  </si>
  <si>
    <t>(OB.II.1.) Produção de conhecimento no âmbito da recolha e tratamento de resíduos</t>
  </si>
  <si>
    <t>(OB.II.3.) Disponibilização de uma rede de recolha seletiva capilar</t>
  </si>
  <si>
    <t xml:space="preserve">(OB.II.5.) Otimização das operações de recolha </t>
  </si>
  <si>
    <t>(OB.IV.2.) Adequação dos tarifários às novas exigências legais e de estratégia</t>
  </si>
  <si>
    <t>(OB.V.5) Desenvolvimento de competências no setor dos resíduos</t>
  </si>
  <si>
    <t>(OB.VI.2.) Divulgação de materiais de comunicação e sensibilização</t>
  </si>
  <si>
    <t>Promoção de ações no âmbito do combate ao desperdício alimentar</t>
  </si>
  <si>
    <t>Promoção da monitorização e melhoria da qualidade de serviço</t>
  </si>
  <si>
    <t>Implementação da recolha seletiva de biorresíduos</t>
  </si>
  <si>
    <t>Compostores individuais, compostins e comunitários</t>
  </si>
  <si>
    <t xml:space="preserve">Contentores para recolha seletiva </t>
  </si>
  <si>
    <t>Aquisição de triturador de verdes</t>
  </si>
  <si>
    <t>Centro Municipal de compostagem</t>
  </si>
  <si>
    <t>Aquisição de caixas para deposição de verdes</t>
  </si>
  <si>
    <t>Aquisição de baldes de 10 l para a população</t>
  </si>
  <si>
    <t>Aquisição de contentores para recolha  em eventos</t>
  </si>
  <si>
    <t>2 viaturas em aluguer operacional</t>
  </si>
  <si>
    <t>Instrumentalização de 2 viaturas</t>
  </si>
  <si>
    <t>Anuidade do sistema de gestão de resíduos</t>
  </si>
  <si>
    <t>2 Ecocentros móveis</t>
  </si>
  <si>
    <t>Construção de 3 ecocentros de proximidade</t>
  </si>
  <si>
    <t>2 caixas compactadoras de resíduos volumosos</t>
  </si>
  <si>
    <t>Atualização do Reg. Municipal de Gestão de RU</t>
  </si>
  <si>
    <t xml:space="preserve">Alargamento da rede de recolha de OAU </t>
  </si>
  <si>
    <t>Campanhas de comunicação</t>
  </si>
  <si>
    <t>Controlo de acesso nos contentores semienterrados</t>
  </si>
  <si>
    <t>Controlo de acesso em contentores de superfície</t>
  </si>
  <si>
    <t>Redução do desperdício alimentar - equipamentos</t>
  </si>
  <si>
    <t>Redução de desperdício, cont. da campanha</t>
  </si>
  <si>
    <t>Incentivo ao consumo colaborativo e à reutilização</t>
  </si>
  <si>
    <t>Adquirir 6 viaturas ligeiras</t>
  </si>
  <si>
    <t>Pontos de recolha de resíduos de várias tipologias</t>
  </si>
  <si>
    <t>Rede de recolha, reparação e troca de vestuário</t>
  </si>
  <si>
    <t xml:space="preserve">(OB.I.5) Capacitação do cidadão </t>
  </si>
  <si>
    <t xml:space="preserve">(OB.II.1) Produção de conhecimento no âmbito da recolha e tratamento de resíduos </t>
  </si>
  <si>
    <t xml:space="preserve">(OB.IV.8) Apoio a projetos identificados no presente plano </t>
  </si>
  <si>
    <t xml:space="preserve">(OB.V.7) Reforço de atuação dos municípios </t>
  </si>
  <si>
    <t xml:space="preserve">(OB.VI.1) Campanhas de informação </t>
  </si>
  <si>
    <t>I.1 - Divulgação de locais para entrega de produtos para reparação/reutilização</t>
  </si>
  <si>
    <t>I.2 - Vale de Cambra + Circular</t>
  </si>
  <si>
    <t>I.3 - Sensibilização ambiental para combate ao desperdício alimentar</t>
  </si>
  <si>
    <t>II.1 - Ações de capacitação/Formação em Compostagem doméstica e comunitária</t>
  </si>
  <si>
    <t>II.2 - Caracterização de Resíduos</t>
  </si>
  <si>
    <t>II.3 - Construção de um Ecocentro</t>
  </si>
  <si>
    <t>II.4 - Implementação de Ecocentros móveis</t>
  </si>
  <si>
    <t>II.5 - Vale de Cambra Fertiliza</t>
  </si>
  <si>
    <t>II.6 - Vale de Cambra Recolha BIO</t>
  </si>
  <si>
    <t>II.7 - Vale de Cambra Recicla</t>
  </si>
  <si>
    <t>II.8 - Implementação da Recolha seletiva de  têxteis</t>
  </si>
  <si>
    <t>II.9 - Digitalização da Gestão de Resíduos</t>
  </si>
  <si>
    <t>III.1 - Estudo para a implementação de sistema PAYT nos setores residencial e não residencial</t>
  </si>
  <si>
    <t>III.2 - Atualização do Regulamento Municipal</t>
  </si>
  <si>
    <t>III.3 - Elaboração de um Plano de Fiscalização</t>
  </si>
  <si>
    <t>III.4 - Campanhas de Sensibilização</t>
  </si>
  <si>
    <t>III.5 - Divulgação dos resultados do Município em matéria de gestão de resíduos</t>
  </si>
  <si>
    <t>Transição para Modelo PAYT / SAYT / RAYT</t>
  </si>
  <si>
    <t>I.1 - Sensibilização para a redução do desperdício alimentar</t>
  </si>
  <si>
    <t>II.1 - Requalificação dos Ecocentros Municipais</t>
  </si>
  <si>
    <t>II.2 - Incremento do número de compostores em habitações com condições para a compostagem caseira</t>
  </si>
  <si>
    <t>II.3 - Implementação de um sistema de recolha de resíduos têxteis</t>
  </si>
  <si>
    <t>II.4 - Alargamento da recolha seletiva porta-a-porta residencial, em todo o Município, a todos os edifícios até 4 alojamentos/edifício</t>
  </si>
  <si>
    <t>II.5 - Alargamento da recolha seletiva porta-a-porta residencial, com equipamentos de acesso condicionado, em edifícios com 5 ou mais alojamentos/edifício</t>
  </si>
  <si>
    <t>II.6 - Incremento da recolha seletiva porta-a-porta não residencial em comércios e serviços</t>
  </si>
  <si>
    <t>II.7 - Reforço da Recolha de Resíduos Verdes em Produtores Residenciais e Não Residenciais</t>
  </si>
  <si>
    <t>II.8 - Modernização da gestão da recolha de resíduos, incluindo a digitalização e utilização de TIC</t>
  </si>
  <si>
    <t>III.1 - Estudo para aplicação do princípio do poluidor-pagador (PAYT, SAYT, RAYT, …)</t>
  </si>
  <si>
    <t>III.2 - Atualização do Regulamento Municipal de Resíduos</t>
  </si>
  <si>
    <t>III.3 - Reforço da fiscalização</t>
  </si>
  <si>
    <t>III.4 - Promoção de ações de sensibilização da população</t>
  </si>
  <si>
    <t xml:space="preserve">Construção de ecocentro e aquisição de ecocentros móveis </t>
  </si>
  <si>
    <t xml:space="preserve">Construção de Unidade Municipal de Compostagem </t>
  </si>
  <si>
    <t>Criação de espaço para doação, troca e retoma de produtos</t>
  </si>
  <si>
    <t xml:space="preserve">Implementação da recolha de resíduos verdes porta-a-porta </t>
  </si>
  <si>
    <t xml:space="preserve">Recolha de biorresíduos </t>
  </si>
  <si>
    <t>Ampliação da rede de recolha de OUA</t>
  </si>
  <si>
    <t xml:space="preserve">Otimização da recolha na origem </t>
  </si>
  <si>
    <t xml:space="preserve">Ampliação da rede de recolha de têxteis </t>
  </si>
  <si>
    <t>Implementação de rede de Recolha de velas em todos os cemitérios</t>
  </si>
  <si>
    <t>Prevenção do desperdício alimentar</t>
  </si>
  <si>
    <t xml:space="preserve">Implementação do projeto “marmita” </t>
  </si>
  <si>
    <t>Recolha porta-a-porta de vidro</t>
  </si>
  <si>
    <t>Implementação do projeto “garrafa sempre à mão”</t>
  </si>
  <si>
    <t xml:space="preserve">Promoção de ações de sensibilização para a população </t>
  </si>
  <si>
    <t>Compostagem doméstica e comunitária</t>
  </si>
  <si>
    <t>Prevenção - desperdicio alimentar</t>
  </si>
  <si>
    <t>Reutilização e recuperação de objetos e materiais fora de uso</t>
  </si>
  <si>
    <t>Instrumentos económicos-financeiros - Revisão do Regulamento Municipal de Gestão de Resíduos</t>
  </si>
  <si>
    <t>Sensibilização para a redução do desperdício alimentar</t>
  </si>
  <si>
    <t xml:space="preserve">Comunicação para a prevenção de resíduos </t>
  </si>
  <si>
    <t>Promover compras públicas sustentáveis</t>
  </si>
  <si>
    <t>Promover o consumo de água da torneira</t>
  </si>
  <si>
    <t>Promover a compostagem doméstica</t>
  </si>
  <si>
    <t>Estabelecer regras/normas para a prevenção/reciclagem de resíduos em eventos</t>
  </si>
  <si>
    <t xml:space="preserve">Promover a reutilização/ reciclagem de têxteis e de outros bens/ equipamentos </t>
  </si>
  <si>
    <t>Estimular e promover o desenvolvimento de ações na Semana Europeia da Prevenção de Resíduos</t>
  </si>
  <si>
    <t>Dar continuidade ao projeto de recolha seletiva porta-a-porta para os três fluxos de multimaterial (Plástico/Metal; Papel/Cartão; Vidro)</t>
  </si>
  <si>
    <t>Implementação da recolha seletiva biorresíduos alimentares: recolha porta-a-porta nos aglomerados urbanos, e tratamento na origem para a população dispersa</t>
  </si>
  <si>
    <t>Dar continuidade à recolha gratuita de biorresíduos verdes e monos a pedido nas três freguesias do concelho</t>
  </si>
  <si>
    <t>Reforço da recolha seletiva de vidro no setor HORECA</t>
  </si>
  <si>
    <t xml:space="preserve">Alargamento da rede de equipamentos de deposição de Óleos Alimentares Usados (OAU) e sensibilização da comunidade para a sua correta deposição </t>
  </si>
  <si>
    <t>Reforço da rede de recolha de pilhas e acumuladores</t>
  </si>
  <si>
    <t>Recolha e pedido de Resíduos de Construção e Demolição (RCD)  de pequenas reparações e obras domésticas, e melhoria no seu acondicionamento no Ecocentro Municipal</t>
  </si>
  <si>
    <t>Implementação da recolha porta-a-porta da fração resto</t>
  </si>
  <si>
    <t xml:space="preserve">Campanha de sensibilização sobre as pontas de cigarros </t>
  </si>
  <si>
    <t xml:space="preserve">Implementação do PAYT (Pay as you throw) </t>
  </si>
  <si>
    <t>Atualização do regulamento municipal de gestão de resíduos urbanos</t>
  </si>
  <si>
    <t>Reforço da fiscalização do cumprimento das regras previstas no Regulamento Municipal de Gestão de Resíduos</t>
  </si>
  <si>
    <t>Desenvolvimento de ações de sensibilização</t>
  </si>
  <si>
    <t>Reforço da imagem do município quanto ao serviço de gestão de resíduos</t>
  </si>
  <si>
    <t>Produção e divulgação de materais de comunicação</t>
  </si>
  <si>
    <t>Disponibilização anual aos munícipes de informação sobre o desempenho do seu município quanto à evolução da recolha dos resíduos</t>
  </si>
  <si>
    <t xml:space="preserve">Construção de uma Estação de Transferência </t>
  </si>
  <si>
    <t>Requalificação do Ecocentro Municipal de Viana do Alentejo</t>
  </si>
  <si>
    <t>Ecocentro móvel para recolha de fluxos específicos de resíduos nas freguesias onde não existe ecocentro</t>
  </si>
  <si>
    <t>Implementação de melhorias ao nível da Limpeza Urbana</t>
  </si>
  <si>
    <t xml:space="preserve">ME1.1 Implementação de projetos-piloto PAYT em soluções de recolha PaP/EP  </t>
  </si>
  <si>
    <t>ME1.2 Ampliação do sistema de recolha PaP dos fluxos de RI/RUB no centro histórico do município de Viana do Castelo</t>
  </si>
  <si>
    <t>ME1.3 Implementação de tecnologia PAYT no parque de equipamentos de resíduos indiferenciados do município de VC</t>
  </si>
  <si>
    <t>ME1.4 Adoção do modelo de tarifação PAYT no território de Viana do Castelo</t>
  </si>
  <si>
    <t>ME2.1 Implementação de estratégia de incentivos, comunicação e sensibilização para a adesão da população aos sistemas de RS e RO Viana Abraça</t>
  </si>
  <si>
    <t>ME3.1 Implementação de um sistema de compostagem para o tratamento descentralizado de RUBa recolhidos seletivamente em sistemas de recolha PaP</t>
  </si>
  <si>
    <t>ME3.2 Implementação de sistemas de trituração móveis para os RUBv lenhosos recolhidos seletivamente</t>
  </si>
  <si>
    <t>ME4.1 Ampliação do sistema de recolha dedicada PaP de biorresíduos verdes a todo o território do município de Viana do Castelo</t>
  </si>
  <si>
    <t>ME4.2 Implementação de um sistema de recolha seletiva em equipamentos de proximidade em cemitérios</t>
  </si>
  <si>
    <t>ME5.1 Implementação de estratégia de comunicação e sensibilização para a utilização dos sistemas de deposição seletiva de resíduos Volumosos, REEE, RCD, OAU e P&amp;A</t>
  </si>
  <si>
    <t>ME5.2 Disponibilização de equipamentos móveis de deposição seletiva</t>
  </si>
  <si>
    <t>ME6.1 Promoção da implementação de uma rede de postos de reparação de eletrodomésticos nas freguesias do Município</t>
  </si>
  <si>
    <t>ME6.2 Promoção da implementação de uma rede de postos de restauro para mobiliário usado</t>
  </si>
  <si>
    <t>ME7.1 Implementação de estratégia de comunicação e sensibilização junto de utilizadores específicos</t>
  </si>
  <si>
    <t>ME7.2 Desenvolvimento de Exposições/Workshops/Concursos de ideias de reutilização de resíduos</t>
  </si>
  <si>
    <t>Formação de Recursos Humanos</t>
  </si>
  <si>
    <t>Promover estratégias de comunicação e sensibilização à população relativamente aos resíduos</t>
  </si>
  <si>
    <t xml:space="preserve">Promoção da Higiene urbana </t>
  </si>
  <si>
    <t xml:space="preserve"> Requalificação do ecocentro e estação de transferência de Vidigueira</t>
  </si>
  <si>
    <t>Revisão dos regulamentos municipais</t>
  </si>
  <si>
    <t>Construção de um centro de armazenamento preliminar de resíduos - ecocentro de apoio à freguesia de Pedrogão</t>
  </si>
  <si>
    <t>Georreferenciação e desenvolvimento de aplicações SIG na gestão de RU</t>
  </si>
  <si>
    <t>Sonda de medição de nível de enchimento de contentores</t>
  </si>
  <si>
    <t>Aquisição de uma viatura elétrica para a recolha de biorresíduos</t>
  </si>
  <si>
    <t>Aquisição de uma viatura para a recolha de resíduos verdes</t>
  </si>
  <si>
    <t>Incremento da recolha seletiva multimaterial</t>
  </si>
  <si>
    <t>Incremento da recolha seletiva porta-a-porta não residencial</t>
  </si>
  <si>
    <t>Incremento da recolha seletiva porta-a-porta de biorresíduos alimentares e verdes</t>
  </si>
  <si>
    <t>Incrementar a recolha de resíduos volumosos</t>
  </si>
  <si>
    <t>Aquisição de contentores reciclagem têxteis</t>
  </si>
  <si>
    <t>Aquisição de ecocentro móvel</t>
  </si>
  <si>
    <t>Aquisição de viatura para transporte de ecocentro móvel</t>
  </si>
  <si>
    <t>Vidigueira circular - Criação de um banco de bens</t>
  </si>
  <si>
    <t>Aquisição de sistemas de leitura de chips - antenas e leitores</t>
  </si>
  <si>
    <t>Aquisição de viatura para recolha da fração resto</t>
  </si>
  <si>
    <t>Reforço da rede de recolha de óleos alimentares usados</t>
  </si>
  <si>
    <t>Aquisição de contentores de acesso condicionado</t>
  </si>
  <si>
    <t>Implementação de Soluções de Reciclagem na Origem de Biorresíduos (Compostagem Doméstica e Comunitária)</t>
  </si>
  <si>
    <t>Implementação de Soluções de Recolha Seletiva de Biorresíduos</t>
  </si>
  <si>
    <t>Implementação de Soluções para a Recolha Seletiva de Outros Fluxos de Resíduos</t>
  </si>
  <si>
    <t>Transição para Modelo PAYT / SAYT / RAYT / KAYT / Outro</t>
  </si>
  <si>
    <t>Construção e Capacitação de Ecocentro</t>
  </si>
  <si>
    <t>Comunicação para a prevenção de resíduos e do desperdício alimentar</t>
  </si>
  <si>
    <t>Promoção de redes de doação, troca e de reparação de materiais</t>
  </si>
  <si>
    <t>Incremento e promoção da recolha seletiva multimaterial</t>
  </si>
  <si>
    <t>Revisão do sistema de deposição e recolha de resíduos indiferenciados</t>
  </si>
  <si>
    <t xml:space="preserve">Incremento e promoção da recolha seletiva de outros fluxos específicos de resíduos </t>
  </si>
  <si>
    <t xml:space="preserve">Valorização dos resíduos verdes  </t>
  </si>
  <si>
    <t>Informação, sensibilização e formação</t>
  </si>
  <si>
    <t>Relacionamento externo, cooperação em redes e boas práticas</t>
  </si>
  <si>
    <t>Renovação e digitalização do serviço</t>
  </si>
  <si>
    <t xml:space="preserve">I.1 - Divulgar e dinamizar a Semana Europeia da Prevenção da produção de resíduos (EWWR)  </t>
  </si>
  <si>
    <t>I.2 - Promover a circularidade e partilha de livros</t>
  </si>
  <si>
    <t>I.3 - Circularidade de bens alimentares e não alimentares</t>
  </si>
  <si>
    <t>I.4 - Circularidade de REEE, mobílias, têxteis e outros fluxos com potencial</t>
  </si>
  <si>
    <t>I.5 - Centro de reutilização</t>
  </si>
  <si>
    <t>I.6 - Espaço de "mercado de segunda-mão"</t>
  </si>
  <si>
    <t>I.7 - Projeto "DOSE CERTA"</t>
  </si>
  <si>
    <t>I.8 - Projeto “Embrulha”</t>
  </si>
  <si>
    <t>I.9 - Criar e dinamizar a Comunidade Reuse municipal</t>
  </si>
  <si>
    <t>I.10 - Manual de Boas Práticas de Prevenção de Resíduos</t>
  </si>
  <si>
    <t>I.11 - Manual de Compras Ecológicas</t>
  </si>
  <si>
    <t>I.12 - Promover a Preservação dos Ecossistemas e de práticas de produção local de alimentos em meio urbano – Hortas Urbanas</t>
  </si>
  <si>
    <t>I.13 - Gestão sustentável de espaços verdes</t>
  </si>
  <si>
    <t>I.14 - Campanha transversal de comunicação</t>
  </si>
  <si>
    <t>II.1 - Incremento da Rede de Ecocentros móveis para recolha de RPA e REEE</t>
  </si>
  <si>
    <t>II.2 - Construção de um novo Ecocentro e Requalificação do existente</t>
  </si>
  <si>
    <t>II.3.1 - Incremento da Rede de Compostores, destinados a compostagem doméstica</t>
  </si>
  <si>
    <t>II.3.2 - Implementação de uma Rede de Compostores, destinados a compostagem comunitária</t>
  </si>
  <si>
    <t xml:space="preserve">II.4.1 - Implementação de uma rede de recolha seletiva de resíduos têxteis </t>
  </si>
  <si>
    <t>II.4.2 - Incremento da recolha de  resíduos volumosos, OAU e outros resíduos perigosos</t>
  </si>
  <si>
    <t>II.5.1 - Extensão da recolha seletiva porta-a-porta residencial (Multimaterial e Biorresiduos) nas zonas do Litoral do Concelho e Consolidação do PAP da Cidade</t>
  </si>
  <si>
    <t>II.5.2 - Extensão da recolha seletiva porta-a-porta residencial nas zonas do Interior do Concelho (resíduos alimentares) e incremento da rede de contentores para resíduos verdes</t>
  </si>
  <si>
    <t>II.5.3 - Incremento da Rede de Ecopontos nas Zonas do Interior do Concelho</t>
  </si>
  <si>
    <t>II.5.4 - Implementação de Contentores de Proximidade (CDP´s) com acesso condicionado para a deposição da fração alimentar</t>
  </si>
  <si>
    <t xml:space="preserve">II.5.5 - Extensão da recolha seletiva porta-a-porta não residencial (Multimaterial e Biorresiduos) </t>
  </si>
  <si>
    <t>III.1 - Elaboração de estudo tarifário (sectores residencial e não residencial), de suporte à implementação de sistemas PAYT</t>
  </si>
  <si>
    <t>III.2 - Desenvolvimento de ações de formação destinadas à qualificação dos recursos humanos afetos às operações de recolha de resíduos</t>
  </si>
  <si>
    <t xml:space="preserve">III.3 - Atualização do Regulamento Municipal </t>
  </si>
  <si>
    <t>III.4 - Elaboração de um Plano de Fiscalização</t>
  </si>
  <si>
    <t>III.5 - Campanhas de Informação para a comunicação de resultados obtidos</t>
  </si>
  <si>
    <t>Implementação de Centro de Recolha de Resíduos</t>
  </si>
  <si>
    <t>Implementação de Ecocentro Móvel</t>
  </si>
  <si>
    <t>Criação de plataforma para reparação, troca e venda de bens em 2ª mão</t>
  </si>
  <si>
    <t xml:space="preserve">Modernização da gestão da recolha de resíduos </t>
  </si>
  <si>
    <t>Modernização da frota ambiente</t>
  </si>
  <si>
    <t>Alargamento e melhoramento da rede de equipamentos de recolha de RU</t>
  </si>
  <si>
    <t>Todos a compostar!</t>
  </si>
  <si>
    <t>Biorresíduos</t>
  </si>
  <si>
    <t>Campanhas de informação, sensibilização e capacitação - Desperdício não é lixo!</t>
  </si>
  <si>
    <t>Capacitação de pequenas e médias empresas, organismos do Estado e Autarquias locais</t>
  </si>
  <si>
    <t>Capacitação de técnicos de Parceiros e Fornecedores</t>
  </si>
  <si>
    <t xml:space="preserve">Formação interna </t>
  </si>
  <si>
    <t>Regulamentação</t>
  </si>
  <si>
    <t>Combate ao desperdicio alimentar</t>
  </si>
  <si>
    <t>Comunicação para a prevenção de resíduos</t>
  </si>
  <si>
    <t>Capacitação para a compostagem doméstica e comunitária</t>
  </si>
  <si>
    <t>Pontos de recolha de RPA e REEE</t>
  </si>
  <si>
    <t xml:space="preserve">Rede e recolha de Óleos Alimentares Usados (OAU) </t>
  </si>
  <si>
    <t xml:space="preserve">Monos e verdes no local certo </t>
  </si>
  <si>
    <t xml:space="preserve"> Receção de RCD´s</t>
  </si>
  <si>
    <t xml:space="preserve"> Melhorar o Controle de Pragas</t>
  </si>
  <si>
    <t>Revisão do “ Regulamento de Resíduos Sólidos Urbanos, Higiene e Salubridade”</t>
  </si>
  <si>
    <t xml:space="preserve"> Reforço de ações de fiscalização e monitorização</t>
  </si>
  <si>
    <t xml:space="preserve">Combater o desperdicio alimentar </t>
  </si>
  <si>
    <t xml:space="preserve">Apoiar a criação de rede de trocas. Doação. Reparaçãoe reutilização de produtos e equipamentos </t>
  </si>
  <si>
    <t xml:space="preserve">Disponibilizar no ecocentro área para a receção de produtos para reutilização </t>
  </si>
  <si>
    <t xml:space="preserve">Rrequalificação do ecocentro e disponibilização de ecocentrro móvel </t>
  </si>
  <si>
    <t xml:space="preserve">Promover e operacionalizar a recolha seletiva multimaterial e de outros fluxos </t>
  </si>
  <si>
    <t xml:space="preserve">Promover soluções de compostagem de resíduos verdes </t>
  </si>
  <si>
    <t>INCREMENTO DA COMPOSTAGEM COMUNITÁRIA</t>
  </si>
  <si>
    <t>RECOLHA SELETIVA DE BIORRESÍDUOS ALIMENTARES</t>
  </si>
  <si>
    <t>RECOLHA SELETIVA DE RESÍDUOS VERDES</t>
  </si>
  <si>
    <t>EXPANSÃO DA RECOLHA SELETIVA DE RESÍDUOS TÊXTEIS</t>
  </si>
  <si>
    <t>EXPANSÃO DA RECOLHA SELETIVA DE ÓLEOS ALIMENTARES USADOS (OAU)</t>
  </si>
  <si>
    <t>EXPANSÃO DA RECOLHA SELETIVA DE REEE</t>
  </si>
  <si>
    <t>EXPANSÃO DA RECOLHA SELETIVA DE RESÍDUOS VOLUMOSOS</t>
  </si>
  <si>
    <t>Campanhas anuais de prevenção</t>
  </si>
  <si>
    <t>Educação na Escola - Clube 5 R´s</t>
  </si>
  <si>
    <t>Reforço da recolha seletiva de fluxos específicos e emergentes de resíduos urbanos (têxteis)</t>
  </si>
  <si>
    <t>Georrefenciamento - deposição de RPA ("pilhões")</t>
  </si>
  <si>
    <t>Biorresíduos - tratamento na origem</t>
  </si>
  <si>
    <t>Biorresíduos - compostagem comunitária</t>
  </si>
  <si>
    <t>Biorresíduos - recolha seletiva</t>
  </si>
  <si>
    <t>Biorresíduos - campanha de comunicação / sensibilização</t>
  </si>
  <si>
    <t>Monitorização | PERSU 2030 - desempenho do SGRU e Município</t>
  </si>
  <si>
    <t>Implementação de sistema PAYT - utilizadores não domésticos</t>
  </si>
  <si>
    <t>Implementação de sistema PAYT - utilizadores domésticos</t>
  </si>
  <si>
    <t>Implementação recolha seletiva de biorresíduos</t>
  </si>
  <si>
    <t>Promoção do aumento da capacidade de recolha seletiva</t>
  </si>
  <si>
    <t>Levantamento e divulgação de locais  para a reparação e/ou reutilização de produtos</t>
  </si>
  <si>
    <t xml:space="preserve">Ecocentro móvel </t>
  </si>
  <si>
    <t xml:space="preserve">Reforço da recolha de Fluxos Emergentes </t>
  </si>
  <si>
    <t>Recolha de RCD - Resíduos de Construção e Demolição</t>
  </si>
  <si>
    <t>Qualificação dos recursos humanos, revisão do regulamento e reforço da fiscalização</t>
  </si>
  <si>
    <t>Implementação da Reciclagem na Origem (Compostagem Doméstica)</t>
  </si>
  <si>
    <t>Implementação / Reforço das Redes de Recolha Seletiva de Outros Fluxos de Resíduos</t>
  </si>
  <si>
    <t>Centro de compostagem municipal (n.º)</t>
  </si>
  <si>
    <t>Tipo de infraestrutura</t>
  </si>
  <si>
    <t>Ecocentros móveis</t>
  </si>
  <si>
    <t>Nº de infraestruturas</t>
  </si>
  <si>
    <t>Tipo de fluxo recebido</t>
  </si>
  <si>
    <t>RI</t>
  </si>
  <si>
    <t>Nº de estabelecimentos abrangidos</t>
  </si>
  <si>
    <t>Nº de alojamentos abrangidos</t>
  </si>
  <si>
    <t>Nº de alojamentos participantes</t>
  </si>
  <si>
    <t>Nº de estabelecimentos participantes</t>
  </si>
  <si>
    <t>Contentor na via pública</t>
  </si>
  <si>
    <t>Fluxo de recolha</t>
  </si>
  <si>
    <t>Tipologia de recolha</t>
  </si>
  <si>
    <t>Abrangência da amostragem</t>
  </si>
  <si>
    <t>Nº períodos de amostragem</t>
  </si>
  <si>
    <t>Nº amostras</t>
  </si>
  <si>
    <t>Biorresíduos (RS)</t>
  </si>
  <si>
    <t>Plástico/metal/ECAL (RS)</t>
  </si>
  <si>
    <t>Porta-a-porta e Proximidade</t>
  </si>
  <si>
    <t>Circuito de recolha</t>
  </si>
  <si>
    <t>Biorresíduos alimentares (RS)</t>
  </si>
  <si>
    <t>Nº de pontos de recolha</t>
  </si>
  <si>
    <t>Tipo de deposição multimaterial</t>
  </si>
  <si>
    <t>Porta-a-porta (2F)</t>
  </si>
  <si>
    <t>Porta-a-porta (3F)</t>
  </si>
  <si>
    <t>Um alojamento/estabebelecimento considera-se servido por recolha porta-a-porta bifluxo (2F) quando tem acesso a deposição seletiva de papel/cartão e embalagens em regime porta-a-porta, e a deposição seletiva de vidro em regime de proximidade, a uma distância máxima de 100 m (freguesias predominantemente urbanas) ou 200 m (restantes casos). Deve também ter acesso a um contentor de resíduos indiferenciados.</t>
  </si>
  <si>
    <t>Um alojamento/estabebelecimento considera-se servido por recolha porta-a-porta trifluxo (3F) quando tem acesso a deposição seletiva de vidro, papel/cartão e embalagens em regime porta-a-porta. Deve também ter acesso a um contentor de resíduos indiferenciados.</t>
  </si>
  <si>
    <t>Tipologia de recolha caracterizada</t>
  </si>
  <si>
    <t>Fluxo de recolha caracterizado</t>
  </si>
  <si>
    <t>Utilizadores caracterizados</t>
  </si>
  <si>
    <r>
      <t xml:space="preserve">Atenção: </t>
    </r>
    <r>
      <rPr>
        <i/>
        <sz val="10"/>
        <rFont val="Aptos Narrow"/>
        <family val="2"/>
        <scheme val="minor"/>
      </rPr>
      <t>preencha o quadro abaixo para definir a metodologia de caracterização física utilizada pela EG alvo, no ano dos dados reportados, destinadas à monitorização de projetos piloto, à avaliação da eficácia de campanhas específicas, e/ou ao acompanhamento da recolha.</t>
    </r>
  </si>
  <si>
    <t>Folha "Acompanhamento"</t>
  </si>
  <si>
    <t>reportados, com o objetivo de monitorizar a gestão de RU.</t>
  </si>
  <si>
    <t>Um alojamento/estabebelecimento considera-se servido por recolha coletiva de proximidade quando se encontra a uma distância máxima de 100 m (freguesias predominantemente urbanas) ou 200 m (restantes casos) do contentor de recolha coletiva por proximidade.</t>
  </si>
  <si>
    <t>RSTJ</t>
  </si>
  <si>
    <t>Tratolixo</t>
  </si>
  <si>
    <r>
      <t xml:space="preserve">Atenção: </t>
    </r>
    <r>
      <rPr>
        <i/>
        <sz val="10"/>
        <rFont val="Aptos Narrow"/>
        <family val="2"/>
        <scheme val="minor"/>
      </rPr>
      <t>preencha o quadro abaixo com o número de viaturas adquiridas entre 2022 e o ano dos dados reportados</t>
    </r>
    <r>
      <rPr>
        <b/>
        <i/>
        <sz val="10"/>
        <rFont val="Aptos Narrow"/>
        <family val="2"/>
        <scheme val="minor"/>
      </rPr>
      <t>.</t>
    </r>
  </si>
  <si>
    <t>EG em alta</t>
  </si>
  <si>
    <t>EG em baixa</t>
  </si>
  <si>
    <r>
      <t xml:space="preserve">Atenção: </t>
    </r>
    <r>
      <rPr>
        <i/>
        <sz val="10"/>
        <rFont val="Aptos Narrow"/>
        <family val="2"/>
        <scheme val="minor"/>
      </rPr>
      <t xml:space="preserve">preencha o quadro abaixo com o valor de "Investimentos+Gastos" realizado no âmbito de cada medida prevista no PAPERSU da EG alvo, entre 2022 e o ano dos dados reportados. </t>
    </r>
  </si>
  <si>
    <t>REEE (grande dimensão)</t>
  </si>
  <si>
    <t>REEE (pequena dimensão)</t>
  </si>
  <si>
    <t>Indefinido</t>
  </si>
  <si>
    <t>Contentorização</t>
  </si>
  <si>
    <t>Viaturas</t>
  </si>
  <si>
    <t>REEE (lâmpadas)</t>
  </si>
  <si>
    <t>Resíduos volumosos</t>
  </si>
  <si>
    <t>Devem ser considerados como resíduos volumosos móveis, colções, tapetes e outros objetos de grande dimensão. Não estão incluidos REEE e resíduos verdes.</t>
  </si>
  <si>
    <t>Objetos de oferta distribuidos durante as campanhas de comunicação e sensibilização. Ex.: baldes ou kits de separação em casa, aventais, luvas.</t>
  </si>
  <si>
    <t xml:space="preserve"> origem de biorresíduos são reportado no formulário </t>
  </si>
  <si>
    <t>Programas de Prevenção da Produção de RU</t>
  </si>
  <si>
    <t>Campanhas de Comunicação e Sensibilização</t>
  </si>
  <si>
    <t xml:space="preserve">Divulgação do Desempenho da EG </t>
  </si>
  <si>
    <t>Campanhas de Caracterização Física dos RU Recolhidos</t>
  </si>
  <si>
    <t>Modelo Tarifário de Incentivo à Prevenção da Produção de RU e/ou à Reciclagem</t>
  </si>
  <si>
    <r>
      <t xml:space="preserve">População
</t>
    </r>
    <r>
      <rPr>
        <sz val="6"/>
        <color theme="0"/>
        <rFont val="Aptos Narrow"/>
        <family val="2"/>
        <scheme val="minor"/>
      </rPr>
      <t>(População residente (N.º) por Local de residência (NUTS - 2013), Sexo e Grupo etário; Anual)</t>
    </r>
  </si>
  <si>
    <r>
      <rPr>
        <b/>
        <sz val="10"/>
        <color theme="0"/>
        <rFont val="Aptos Narrow"/>
        <family val="2"/>
        <scheme val="minor"/>
      </rPr>
      <t>Alojamentos existentes</t>
    </r>
    <r>
      <rPr>
        <b/>
        <sz val="8"/>
        <color theme="0"/>
        <rFont val="Aptos Narrow"/>
        <family val="2"/>
        <scheme val="minor"/>
      </rPr>
      <t xml:space="preserve">
</t>
    </r>
    <r>
      <rPr>
        <sz val="6"/>
        <color theme="0"/>
        <rFont val="Aptos Narrow"/>
        <family val="2"/>
        <scheme val="minor"/>
      </rPr>
      <t>(Alojamentos (N.º) por Localização geográfica à data dos Censos [2021] (NUTS - 2024) e Tipo (alojamento); Decenal - INE, Recenseamento da população e habitação - Censos 2021)</t>
    </r>
  </si>
  <si>
    <t>Identificação da Entidade Gestora</t>
  </si>
  <si>
    <t>Instruções para o preenchimento das folhas do Reporte</t>
  </si>
  <si>
    <t>Nesta folha são preenchidos os valores acumulados de "Investimentos+Gastos" realizados no âmbito das medidas previstas no PAPERSU da EG alvo.</t>
  </si>
  <si>
    <r>
      <t xml:space="preserve">Atenção: </t>
    </r>
    <r>
      <rPr>
        <i/>
        <sz val="10"/>
        <rFont val="Aptos Narrow"/>
        <family val="2"/>
        <scheme val="minor"/>
      </rPr>
      <t xml:space="preserve">preencha o quadro abaixo com o número total de técnicos envolvidos na implementação e acompanhamento dos programas de Prevenção da produção de RU </t>
    </r>
  </si>
  <si>
    <t xml:space="preserve">(reutilização de materiais e combate ao desperdício alimentar). </t>
  </si>
  <si>
    <t>Programas de reutilização de materiais</t>
  </si>
  <si>
    <t>Programas de combate ao desperdício alimentar</t>
  </si>
  <si>
    <t>Tipologia de Áreas Urbanas</t>
  </si>
  <si>
    <t>Plataforma online de trocas/doação (n.º)</t>
  </si>
  <si>
    <r>
      <t xml:space="preserve">Atenção: </t>
    </r>
    <r>
      <rPr>
        <i/>
        <sz val="10"/>
        <rFont val="Aptos Narrow"/>
        <family val="2"/>
        <scheme val="minor"/>
      </rPr>
      <t>preencha o quadro com o número de estabelecimentos do canal HORECA e similares, e outros produtores de resíduos multimateriais presentes no território da EG alvo.</t>
    </r>
  </si>
  <si>
    <t>Nº outros produtores de resíduos multimateriais</t>
  </si>
  <si>
    <r>
      <t xml:space="preserve">Atenção: </t>
    </r>
    <r>
      <rPr>
        <i/>
        <sz val="10"/>
        <rFont val="Aptos Narrow"/>
        <family val="2"/>
        <scheme val="minor"/>
      </rPr>
      <t>preencha o quadro com o número de escolas presentes no território da EG alvo.</t>
    </r>
  </si>
  <si>
    <t>Nome do operador contratado/protocolado</t>
  </si>
  <si>
    <t>NIF do operador contratado/protocolado</t>
  </si>
  <si>
    <t>Outras iniciativas</t>
  </si>
  <si>
    <t>Mobiliário</t>
  </si>
  <si>
    <t>Livros</t>
  </si>
  <si>
    <t>Outros Programas de reutilização de materiais.</t>
  </si>
  <si>
    <t>Materiais abrangidos</t>
  </si>
  <si>
    <t>Materiais alvo</t>
  </si>
  <si>
    <r>
      <t xml:space="preserve">Atenção: </t>
    </r>
    <r>
      <rPr>
        <i/>
        <sz val="10"/>
        <rFont val="Aptos Narrow"/>
        <family val="2"/>
        <scheme val="minor"/>
      </rPr>
      <t>preencha o quadro abaixo para caracterizar os resultados alcançados pelos programas de reutilização implementados.</t>
    </r>
  </si>
  <si>
    <r>
      <t xml:space="preserve">Atenção: </t>
    </r>
    <r>
      <rPr>
        <i/>
        <sz val="10"/>
        <rFont val="Aptos Narrow"/>
        <family val="2"/>
        <scheme val="minor"/>
      </rPr>
      <t>preencha o quadro abaixo para caracterizar a participação da população nos programas de reutilização implementados.</t>
    </r>
  </si>
  <si>
    <t>Lojas sociais de troca (n.º)</t>
  </si>
  <si>
    <t>Recolha seletiva de outras frações de resíduos</t>
  </si>
  <si>
    <t>Tipo de fração de resíduos</t>
  </si>
  <si>
    <t>Não incluir as Campanhas de comunicação e sensibilização.</t>
  </si>
  <si>
    <t>Frações de resíduos alvo</t>
  </si>
  <si>
    <t>Outras frações</t>
  </si>
  <si>
    <t>Fração de resíduos</t>
  </si>
  <si>
    <t>Recolha seletiva de resíduos têxteis</t>
  </si>
  <si>
    <t>Recolha seletiva de RPA/baterias</t>
  </si>
  <si>
    <t>Reciclagem de biorresíduos na origem</t>
  </si>
  <si>
    <t>Reciclagem na origem</t>
  </si>
  <si>
    <t>Tipologia de recolha e/ou reciclagem na origem</t>
  </si>
  <si>
    <t>Tipologia de recolha e/ou reciclagem na origem e tipo de utilizador</t>
  </si>
  <si>
    <t>Fração de resíduos acompanhado</t>
  </si>
  <si>
    <t>RPA/baterias</t>
  </si>
  <si>
    <t>Resíduos de autocuidados</t>
  </si>
  <si>
    <t>Estabelecimento</t>
  </si>
  <si>
    <t>Local de atividade de empresas e instituições produtoras de resíduos urbanos (igual ou inferior a 1 100 L/dia, por local de produção de resíduos).</t>
  </si>
  <si>
    <t>Resíduos multimateriais</t>
  </si>
  <si>
    <t>Devem ser considerados como resíduos multimateriais as frações recolhidas pelo trifluxo -  papel/cartão, plástico/metal/ECAL, e vidro.</t>
  </si>
  <si>
    <r>
      <t xml:space="preserve">Estabelecimentos do setor de HOtelaria, REstaurantes e CAfetaria, incluindo bares, pastelarias, mercearias e empresas de </t>
    </r>
    <r>
      <rPr>
        <i/>
        <sz val="10"/>
        <color theme="1"/>
        <rFont val="Aptos Narrow"/>
        <family val="2"/>
        <scheme val="minor"/>
      </rPr>
      <t>catering</t>
    </r>
    <r>
      <rPr>
        <sz val="10"/>
        <color theme="1"/>
        <rFont val="Aptos Narrow"/>
        <family val="2"/>
        <scheme val="minor"/>
      </rPr>
      <t>. Incluem-se também os supermercados, mercados, floristas, e cantinas de escolas, de empresas e de instituições.</t>
    </r>
  </si>
  <si>
    <t>avaliação da eficácia de campanhas específicas,  e/ou ao acompanhamento da recolha.</t>
  </si>
  <si>
    <t>Dados complementares</t>
  </si>
  <si>
    <r>
      <t xml:space="preserve">Atenção: </t>
    </r>
    <r>
      <rPr>
        <i/>
        <sz val="10"/>
        <rFont val="Aptos Narrow"/>
        <family val="2"/>
        <scheme val="minor"/>
      </rPr>
      <t>preencha o quadro abaixo com o número de TIC associado ao fluxo de resíduos urbanos, no ano dos dados reportados.</t>
    </r>
  </si>
  <si>
    <r>
      <t xml:space="preserve">Atenção: </t>
    </r>
    <r>
      <rPr>
        <i/>
        <sz val="10"/>
        <rFont val="Aptos Narrow"/>
        <family val="2"/>
        <scheme val="minor"/>
      </rPr>
      <t>preencha o quadro abaixo com o número total de contentores de recolha coletiva em proximidade.</t>
    </r>
  </si>
  <si>
    <t>Total de contentores de proximidade (n.º)</t>
  </si>
  <si>
    <t>Plástico/metal/ECAL</t>
  </si>
  <si>
    <t>Papel/cartão</t>
  </si>
  <si>
    <t>/</t>
  </si>
  <si>
    <r>
      <t xml:space="preserve">Atenção: </t>
    </r>
    <r>
      <rPr>
        <i/>
        <sz val="10"/>
        <rFont val="Aptos Narrow"/>
        <family val="2"/>
        <scheme val="minor"/>
      </rPr>
      <t>preencha o quadro abaixo com o fluxo de recolha de resíduos urbanos abrangido ao TIC, no ano dos dados reportados.</t>
    </r>
  </si>
  <si>
    <t>Biorresíduos alimentares (RO)</t>
  </si>
  <si>
    <r>
      <t xml:space="preserve">Atenção: </t>
    </r>
    <r>
      <rPr>
        <i/>
        <sz val="10"/>
        <rFont val="Aptos Narrow"/>
        <family val="2"/>
        <scheme val="minor"/>
      </rPr>
      <t>preencha o quadro abaixo com o número de TIC associado á gestão de resíduos urbanos, no ano dos dados reportados.</t>
    </r>
  </si>
  <si>
    <t>Nome da campanha</t>
  </si>
  <si>
    <t>Mercados de troca (n.º)</t>
  </si>
  <si>
    <t>Dados</t>
  </si>
  <si>
    <t>Alojamentos existentes</t>
  </si>
  <si>
    <t>Tipo de Programa de reutilização material</t>
  </si>
  <si>
    <t>Tipo de programa de combate ao desperdício alimentar</t>
  </si>
  <si>
    <t>Unidade</t>
  </si>
  <si>
    <t>Ano de Reporte</t>
  </si>
  <si>
    <t>Atividades</t>
  </si>
  <si>
    <t>Temas e canais utilizados</t>
  </si>
  <si>
    <r>
      <t xml:space="preserve">Atenção: </t>
    </r>
    <r>
      <rPr>
        <i/>
        <sz val="10"/>
        <color indexed="8"/>
        <rFont val="Aptos Narrow"/>
        <family val="2"/>
        <scheme val="minor"/>
      </rPr>
      <t>preencha o quadro para caracterizar temas e os canais utilizados nesta campanha.</t>
    </r>
  </si>
  <si>
    <t>TIPAU (de acordo com a ERSAR)</t>
  </si>
  <si>
    <t>Instruções</t>
  </si>
  <si>
    <t>1) Colunas a laranja resultam de cálculos</t>
  </si>
  <si>
    <t>3) Alguns pulldown, nomeadamente pulldowns dependentes, estão feitos no 'Gestor de nomes', na secção 'Fórmulas'</t>
  </si>
  <si>
    <t>2) Colunas a cinzento são dados de base para cálculos, não são utilizados diretamente para pulldown</t>
  </si>
  <si>
    <t>A folha 'Auxiliar' inclui dados e informações necessários para a criação de sistemas pulldown e automatização do preenchimento de dados relativos às EG.</t>
  </si>
  <si>
    <t>Clicar nos títulos abaixo para ir para a tabela pretendida</t>
  </si>
  <si>
    <t>Auxiliar</t>
  </si>
  <si>
    <t>Entidade gestora em baixa associada</t>
  </si>
  <si>
    <t>Nº de alojamentos (Censos 2021)</t>
  </si>
  <si>
    <t>Variável</t>
  </si>
  <si>
    <t>Unidades</t>
  </si>
  <si>
    <t>Variáveis</t>
  </si>
  <si>
    <t>Subtema_Reciclagem</t>
  </si>
  <si>
    <t>Subtema_Prevenção</t>
  </si>
  <si>
    <t>Intrumentos_Informação</t>
  </si>
  <si>
    <t>Intrumentos_Comunicação coletiva</t>
  </si>
  <si>
    <t>Intrumentos_Comunicação PaP</t>
  </si>
  <si>
    <t>Opção em vazio</t>
  </si>
  <si>
    <t>Municipio</t>
  </si>
  <si>
    <t>Origem dos refugos / rejeitados</t>
  </si>
  <si>
    <t>Nome da instalação</t>
  </si>
  <si>
    <t>Destino final</t>
  </si>
  <si>
    <t>Produto / material valorizável</t>
  </si>
  <si>
    <t>Biorresíduos verdes (recolha seletiva)</t>
  </si>
  <si>
    <t>Ecobeirão</t>
  </si>
  <si>
    <t>Resíduos do Nordeste</t>
  </si>
  <si>
    <t>ECOLEZÍRIA</t>
  </si>
  <si>
    <t>LIPOR</t>
  </si>
  <si>
    <t>GESAMB</t>
  </si>
  <si>
    <t>AMBILITAL</t>
  </si>
  <si>
    <t>RESIALENTEJO</t>
  </si>
  <si>
    <t>AMCAL</t>
  </si>
  <si>
    <t>AMBISOUSA</t>
  </si>
  <si>
    <t>Um alojamento/estabebelecimento considera-se servido por recolha coletiva de proximidade quando se encontra a uma distância máxima de 100 m (freguesias predominantemente urbanas) ou 200 m (restantes casos) do ponto de recolha.
Um ponto de recolha entende-se como um local, na via pública ou noutro espaço público, onde se encontre uma bateria de 3 contentores para a deposição seletiva do vidro, papel/cartão e embalagens, e um contentor de resíduos indiferenciados, com uma distância máxima entre contentores de 10 metros.</t>
  </si>
  <si>
    <t>Recolha seletiva de biorresíduos - Coletiva por proximidade</t>
  </si>
  <si>
    <t>Recolha seletiva multimaterial - Coletiva por proximidade</t>
  </si>
  <si>
    <t>Recolha seletiva multimaterial - Porta-a-porta (2F)</t>
  </si>
  <si>
    <t>Recolha seletiva multimaterial - Porta-a-porta (3F)</t>
  </si>
  <si>
    <t>Utilizadores domésticos (UD) ou não domésticos (UND) do serviço de recolha ou reciclagem na origem de resíduos urbanos, prestado pela EG alvo.</t>
  </si>
  <si>
    <t>Nesta folha são preenchidos dados de caracterização dos programas de Prevenção da produção de RU criados e/ou geridos pela EG alvo, no ano de reporte. Não incluir as Campanhas de comunicação e sensibilização.</t>
  </si>
  <si>
    <t xml:space="preserve">Nesta folha são preenchidos dados referentes ao acompanhamento dos programas de prevenção de RU e ao acompanhamento das recolhas RI e RS, e da reciclagem na origem, realizados pela EG alvo no ano dos dados </t>
  </si>
  <si>
    <t>No âmbito do acompanhamento das recolhas, nesta folha são também  preenchidos dados referentes às campanhas de caracterização física dos fluxos de resíduos recolhidos, realizadas pela EG, destinadas à monitorização de projetos piloto, à</t>
  </si>
  <si>
    <r>
      <t xml:space="preserve">Atenção: </t>
    </r>
    <r>
      <rPr>
        <i/>
        <sz val="10"/>
        <rFont val="Aptos Narrow"/>
        <family val="2"/>
        <scheme val="minor"/>
      </rPr>
      <t>preencha o quadro abaixo para identificar os programas de reutilização (reparação, troca/doação, etc.) implementados e/ou geridos pela EG, e os respetivos materiais abrangidos.</t>
    </r>
  </si>
  <si>
    <r>
      <t xml:space="preserve">Atenção: </t>
    </r>
    <r>
      <rPr>
        <i/>
        <sz val="10"/>
        <rFont val="Aptos Narrow"/>
        <family val="2"/>
        <scheme val="minor"/>
      </rPr>
      <t>preencha o quadro abaixo para caracterizar os programas de combate ao desperdício alimentar implementados e/ou geridos pela EG.</t>
    </r>
  </si>
  <si>
    <r>
      <t xml:space="preserve">Atenção: </t>
    </r>
    <r>
      <rPr>
        <i/>
        <sz val="10"/>
        <rFont val="Aptos Narrow"/>
        <family val="2"/>
        <scheme val="minor"/>
      </rPr>
      <t>os dados referentes à reciclagem na</t>
    </r>
  </si>
  <si>
    <r>
      <t xml:space="preserve">Atenção: </t>
    </r>
    <r>
      <rPr>
        <i/>
        <sz val="10"/>
        <rFont val="Aptos Narrow"/>
        <family val="2"/>
        <scheme val="minor"/>
      </rPr>
      <t>identifique no quadro abaixo o(s) tipo(s) de TIC utilizados pela EG alvo. Todas as linhas desta tabela devem ser preenchidas.</t>
    </r>
  </si>
  <si>
    <t>Biorresíduos verdes (RS)</t>
  </si>
  <si>
    <t>Não devem ser incluídas depensas não previstas no PAPERSU.</t>
  </si>
  <si>
    <r>
      <t xml:space="preserve">Atenção: </t>
    </r>
    <r>
      <rPr>
        <i/>
        <sz val="10"/>
        <rFont val="Aptos Narrow"/>
        <family val="2"/>
        <scheme val="minor"/>
      </rPr>
      <t>preencha o quadro abaixo com as tipologias de recolha e/ou reciclagem na origem e respetivo utilizador,</t>
    </r>
  </si>
  <si>
    <t>Monitorização, pela EG alvo, da qualidade e operacionalização do serviço prestado de recolha e/ou reciclagem na origem de RU, e também da participação dos utilizadores na deposição dos RU.</t>
  </si>
  <si>
    <t>Sistema de incentivos por bonificação usados, nomeadamente, para o reciclagem na origem de biorresíduos.</t>
  </si>
  <si>
    <r>
      <t xml:space="preserve">Máquina de Venda Reversa (do inglês, Reverse Vending Machine) é um equipamento automático para recolher e compactar embalagens de bebidas usadas, como garrafas de plástico (PET) e latas de metal. São projetadas para dar suporte a Sistemas de Devolução e Reembolso (SDR), onde os consumidores devolvem embalagens usadas em troca de incentivos como </t>
    </r>
    <r>
      <rPr>
        <i/>
        <sz val="10"/>
        <color theme="1"/>
        <rFont val="Aptos Narrow"/>
        <family val="2"/>
        <scheme val="minor"/>
      </rPr>
      <t>vouchers</t>
    </r>
    <r>
      <rPr>
        <sz val="10"/>
        <color theme="1"/>
        <rFont val="Aptos Narrow"/>
        <family val="2"/>
        <scheme val="minor"/>
      </rPr>
      <t xml:space="preserve">, descontos ou reembolsos. </t>
    </r>
  </si>
  <si>
    <t>Programas criados e/ou geridos pela EG alvo para distribuição de refeições sobrantes produzidas no Canal HORECA e similares.</t>
  </si>
  <si>
    <t>Campanhas Caracterização</t>
  </si>
  <si>
    <t>Área de amostragem</t>
  </si>
  <si>
    <t>Proximidade</t>
  </si>
  <si>
    <t>Papel/cartão (RS)</t>
  </si>
  <si>
    <t>Ecocentros / A pedido</t>
  </si>
  <si>
    <t>Vidro (RS)</t>
  </si>
  <si>
    <t>Madeiras</t>
  </si>
  <si>
    <t>REEE</t>
  </si>
  <si>
    <t>Outras recolhas</t>
  </si>
  <si>
    <t>Programas de criação de espaços "Lojas Sociais" ou mercados em 2ª mão, para troca, doação e/ou revenda de materiais reutilizáveis, independentemente da sua dimensão, criados e/ou geridos pela EG.</t>
  </si>
  <si>
    <t>do seu PAPERSU.</t>
  </si>
  <si>
    <t>Municípios não abrangidos</t>
  </si>
  <si>
    <t>Designação APA</t>
  </si>
  <si>
    <t>País</t>
  </si>
  <si>
    <t>Designção APA</t>
  </si>
  <si>
    <t>AMRPB</t>
  </si>
  <si>
    <t>Tomar (Tejo Ambiente)</t>
  </si>
  <si>
    <t>(Preencha o nome da campanha)</t>
  </si>
  <si>
    <t>CM de Ansião</t>
  </si>
  <si>
    <t>CM de Mação</t>
  </si>
  <si>
    <t>Tejo Ambiente - Mação</t>
  </si>
  <si>
    <t>CM de Tomar</t>
  </si>
  <si>
    <t>Tejo Ambiente - Tomar</t>
  </si>
  <si>
    <t>Tejo Ambiente / CM de Vila Nova da Barquinha</t>
  </si>
  <si>
    <t>CM de Ourém</t>
  </si>
  <si>
    <t>Tejo Ambiente - Ourém</t>
  </si>
  <si>
    <t>Mação (Câmara Municipal)</t>
  </si>
  <si>
    <t>Mação (Tejo Ambiente)</t>
  </si>
  <si>
    <t>Ourém (Câmara Municipal)</t>
  </si>
  <si>
    <t>Ourém (Tejo Ambiente)</t>
  </si>
  <si>
    <t>Tomar (Câmara Municipal)</t>
  </si>
  <si>
    <t>Loures + Odivelas</t>
  </si>
  <si>
    <t>Co-coleção (porta-a-porta)</t>
  </si>
  <si>
    <t>Co-coleção (coletiva por proximidade)</t>
  </si>
  <si>
    <t>Programa de monitorização PAPERSU 2030</t>
  </si>
  <si>
    <t>Este formulário destina-se às entidades gestoras (EG) em baixa dos sistemas municipais e multimunicipais de resíduos urbanos, com PAPERSU 2030 aprovado pela APA.</t>
  </si>
  <si>
    <t xml:space="preserve">No âmbito do Programa de Monitorização dos PAPERSU, este formulário é uma ferramenta de levantamento de dados anuais relacionados com a implementação destes planos de ação, necessários à análise dos resultados
</t>
  </si>
  <si>
    <t>obtidos e da sua distância aos compromissos assumidos pelas EG. Neste âmbito, o seu preenchimento deve ser o mais completo possível pois irá ter influência na avaliação do desempenho da EG na implementação</t>
  </si>
  <si>
    <t>Ficha Técnica</t>
  </si>
  <si>
    <t>Contrato Interadministrativo de Cooperação 061/2025-APA</t>
  </si>
  <si>
    <t>Janeiro 2026</t>
  </si>
  <si>
    <t xml:space="preserve">           Autores:</t>
  </si>
  <si>
    <t xml:space="preserve">           Ana Silveira</t>
  </si>
  <si>
    <t xml:space="preserve">           Joaquim Pina</t>
  </si>
  <si>
    <t xml:space="preserve">           João Brito Ana</t>
  </si>
  <si>
    <t xml:space="preserve">           Catarina Rebelo</t>
  </si>
  <si>
    <t xml:space="preserve">           Mafalda Marques</t>
  </si>
  <si>
    <t xml:space="preserve">           Henrique de Sousa</t>
  </si>
  <si>
    <t xml:space="preserve">O formulário é composto por uma folha de "Instruções" gerais de preenchimento e de conceitos utilizados no documento, e oito folhas temáticas para registo dos diferentes dados - "Identificação da EG", </t>
  </si>
  <si>
    <t>"Programas de Prevenção", "Infraestruturas", "Campanhas C&amp;S", "Divulgação do Desempenho", "Acompanhamento",  "Incentivos" e "Investimentos".</t>
  </si>
  <si>
    <t>próprio facultado pela APA.</t>
  </si>
  <si>
    <t>Implementação do PAYT/SAYT/RAYT</t>
  </si>
  <si>
    <t>Estações de transferência</t>
  </si>
  <si>
    <t>Ecocentros / Centros de recolha</t>
  </si>
  <si>
    <t>Reporte da implementação do PAPERSU - Entidades Gestoras em Baixa</t>
  </si>
  <si>
    <t>Células cinzentas: de preenchimento automático. Não podem ser editadas pela EG alvo deste reporte.</t>
  </si>
  <si>
    <t>Células brancas: a preecher pela EG alvo deste reporte, com os dados referentes ao ano do reporte.</t>
  </si>
  <si>
    <r>
      <t xml:space="preserve">Verificar se a célula a preencher tem </t>
    </r>
    <r>
      <rPr>
        <i/>
        <sz val="10"/>
        <color theme="1"/>
        <rFont val="Aptos Narrow"/>
        <scheme val="minor"/>
      </rPr>
      <t>pulldown</t>
    </r>
    <r>
      <rPr>
        <sz val="10"/>
        <color theme="1"/>
        <rFont val="Aptos Narrow"/>
        <family val="2"/>
        <scheme val="minor"/>
      </rPr>
      <t xml:space="preserve"> com opções de resposta (ver imagem ao lado), do lado direito da célula.</t>
    </r>
  </si>
  <si>
    <r>
      <rPr>
        <b/>
        <sz val="10"/>
        <color theme="1"/>
        <rFont val="Aptos Narrow"/>
        <scheme val="minor"/>
      </rPr>
      <t xml:space="preserve">Nota: </t>
    </r>
    <r>
      <rPr>
        <sz val="10"/>
        <color theme="1"/>
        <rFont val="Aptos Narrow"/>
        <family val="2"/>
        <scheme val="minor"/>
      </rPr>
      <t>Caso seja selecionada uma opção por engano, é possível remover clicando na tecla "Delete".</t>
    </r>
  </si>
  <si>
    <t>Entidade gestora do sistema municipal/multimunicipal/intermunicipal</t>
  </si>
  <si>
    <t>Investimentos + Gastos (€)</t>
  </si>
  <si>
    <t>Células verdes: cabeçalhos das tabelas a preencher. A maioria das células de cabeçalho incluem notas de instrução do preenchimento.</t>
  </si>
  <si>
    <t>O preenchimento do número de participantes envolvidos nos programa de reutilização material apenas deve ser feito caso a EG faça acompanhamento da participação. Este acompanhamento pode ser efetuado através de registo</t>
  </si>
  <si>
    <t>contínuo dos participantes (anónimos ou não), ou através de levantamento pontual (ex. distribuição de selos autocolantes a participantes distríbuidos nas entradas dos eventos ou nas bancas de venda e/ou troca).</t>
  </si>
  <si>
    <r>
      <rPr>
        <b/>
        <i/>
        <sz val="11"/>
        <color theme="1"/>
        <rFont val="Aptos Narrow"/>
        <scheme val="minor"/>
      </rPr>
      <t>Atenção!</t>
    </r>
    <r>
      <rPr>
        <i/>
        <sz val="11"/>
        <color theme="1"/>
        <rFont val="Aptos Narrow"/>
        <scheme val="minor"/>
      </rPr>
      <t xml:space="preserve"> Verificar sempre se existem notas de instrução nos cabeçalhos das tabelas, clicando na célula.</t>
    </r>
  </si>
  <si>
    <r>
      <t xml:space="preserve">(Considera-se recolha seletiva de biorresíduos alimentares também a recolha </t>
    </r>
    <r>
      <rPr>
        <b/>
        <sz val="10"/>
        <color theme="5" tint="-0.499984740745262"/>
        <rFont val="Aptos Narrow"/>
        <family val="2"/>
        <scheme val="minor"/>
      </rPr>
      <t>conjunta</t>
    </r>
    <r>
      <rPr>
        <sz val="10"/>
        <color theme="5" tint="-0.499984740745262"/>
        <rFont val="Aptos Narrow"/>
        <family val="2"/>
        <scheme val="minor"/>
      </rPr>
      <t xml:space="preserve"> de resíduos alimentares e resíduos verdes de pequena dimensão)</t>
    </r>
  </si>
  <si>
    <t>Acompanhamento das recolhas RI e RS, e da reciclagem na origem</t>
  </si>
  <si>
    <t>Investimentos Realizados no Âmbito da Implementação das Medidas do PAPERSU</t>
  </si>
  <si>
    <t>As notas de instrução podem ser visualizadas clicando na célula desejada, e é sempre possível deslocar as caixas de texto.</t>
  </si>
  <si>
    <t>II.1 - Realização de cursos de compostagem caseira junto dos Munícipes (a realizar pela LIPOR)</t>
  </si>
  <si>
    <t>II.2 - Realização de campanhas de caracterização de resíduos e avaliação do grau de contaminantes de acordo com a portaria (a realizar pela LIPOR)</t>
  </si>
  <si>
    <t>II.7.5 - Instrumentação de todas as viaturas e contentores e interligação com Datacenter da LIPOR para monitorização da recolha</t>
  </si>
  <si>
    <t>Recolha de Monos, Verdes, Têxteis, REEE, Óleos Alimentares Usados (OAU)​</t>
  </si>
  <si>
    <t>Recolha de indiferenciados - implementação de sistema tarifário PAYT.​</t>
  </si>
  <si>
    <t>Recolha Seletiva Multimaterial​</t>
  </si>
  <si>
    <t>Tejo Ambiente / CM de Mação</t>
  </si>
  <si>
    <t>I.1 - Alargamento do nº de restaurantes aderentes do Projeto Embrulha (LIPOR)</t>
  </si>
  <si>
    <t>I.2 - Alargamento do nº de cantinas de escolas e IPSS aderentes ao projeto Dose Certa (LIPOR)</t>
  </si>
  <si>
    <t>Tejo Ambiente / CM de Ourém</t>
  </si>
  <si>
    <t>Tejo Ambiente / CM de Tomar</t>
  </si>
  <si>
    <t>Tejo Ambiente / CM Ferreira de Vila Nova da Barquinha</t>
  </si>
  <si>
    <t>Mêda</t>
  </si>
  <si>
    <t>CM de Penela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</si>
</sst>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\ &quot;€&quot;_-;\-* #,##0.00\ &quot;€&quot;_-;_-* &quot;-&quot;??\ &quot;€&quot;_-;_-@_-"/>
    <numFmt numFmtId="165" formatCode="0.0%"/>
    <numFmt numFmtId="166" formatCode="#,##0.0"/>
    <numFmt numFmtId="167" formatCode="0.0"/>
    <numFmt numFmtId="168" formatCode="#,##0.000"/>
    <numFmt numFmtId="169" formatCode="#,##0\ &quot;€&quot;"/>
  </numFmts>
  <fonts count="60" x14ac:knownFonts="1">
    <font>
      <sz val="11"/>
      <color theme="1"/>
      <name val="Arial"/>
      <family val="2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color theme="1"/>
      <name val="Aptos"/>
      <family val="2"/>
    </font>
    <font>
      <sz val="10"/>
      <name val="Arial"/>
      <family val="2"/>
    </font>
    <font>
      <b/>
      <sz val="10"/>
      <color theme="0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i/>
      <sz val="10"/>
      <name val="Aptos Narrow"/>
      <family val="2"/>
      <scheme val="minor"/>
    </font>
    <font>
      <i/>
      <sz val="10"/>
      <name val="Calibri"/>
      <family val="2"/>
    </font>
    <font>
      <sz val="10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i/>
      <sz val="10"/>
      <color theme="1"/>
      <name val="Aptos Narrow"/>
      <family val="2"/>
      <scheme val="minor"/>
    </font>
    <font>
      <i/>
      <sz val="10"/>
      <name val="Aptos Narrow"/>
      <family val="2"/>
      <scheme val="minor"/>
    </font>
    <font>
      <b/>
      <i/>
      <u/>
      <sz val="10"/>
      <color rgb="FF005C55"/>
      <name val="Aptos Narrow"/>
      <family val="2"/>
      <scheme val="minor"/>
    </font>
    <font>
      <sz val="10"/>
      <color theme="0"/>
      <name val="Aptos Narrow"/>
      <family val="2"/>
      <scheme val="minor"/>
    </font>
    <font>
      <sz val="10"/>
      <color rgb="FFFF0000"/>
      <name val="Aptos Narrow"/>
      <family val="2"/>
      <scheme val="minor"/>
    </font>
    <font>
      <b/>
      <i/>
      <u/>
      <sz val="10"/>
      <color theme="5" tint="-0.499984740745262"/>
      <name val="Aptos Narrow"/>
      <family val="2"/>
      <scheme val="minor"/>
    </font>
    <font>
      <i/>
      <sz val="10"/>
      <color indexed="8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10"/>
      <color theme="0"/>
      <name val="Aptos Narrow"/>
      <family val="2"/>
    </font>
    <font>
      <sz val="10"/>
      <color theme="1"/>
      <name val="Aptos Narrow"/>
      <family val="2"/>
    </font>
    <font>
      <i/>
      <sz val="10"/>
      <color theme="1"/>
      <name val="Aptos Narrow"/>
      <family val="2"/>
    </font>
    <font>
      <sz val="11"/>
      <color theme="1"/>
      <name val="Arial"/>
      <family val="2"/>
    </font>
    <font>
      <sz val="10"/>
      <color theme="3"/>
      <name val="Aptos Narrow"/>
      <family val="2"/>
      <scheme val="minor"/>
    </font>
    <font>
      <b/>
      <i/>
      <sz val="10"/>
      <color rgb="FFFF0000"/>
      <name val="Aptos Narrow"/>
      <family val="2"/>
      <scheme val="minor"/>
    </font>
    <font>
      <b/>
      <sz val="11"/>
      <color theme="1"/>
      <name val="Arial"/>
      <family val="2"/>
    </font>
    <font>
      <b/>
      <sz val="14"/>
      <color theme="0"/>
      <name val="Aptos Narrow"/>
      <family val="2"/>
      <scheme val="minor"/>
    </font>
    <font>
      <sz val="9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8"/>
      <color theme="0"/>
      <name val="Aptos Narrow"/>
      <family val="2"/>
      <scheme val="minor"/>
    </font>
    <font>
      <sz val="6"/>
      <color theme="0"/>
      <name val="Aptos Narrow"/>
      <family val="2"/>
      <scheme val="minor"/>
    </font>
    <font>
      <b/>
      <sz val="11"/>
      <color theme="0"/>
      <name val="Arial"/>
      <family val="2"/>
    </font>
    <font>
      <sz val="12"/>
      <color theme="1"/>
      <name val="Arial"/>
      <family val="2"/>
    </font>
    <font>
      <b/>
      <u/>
      <sz val="11"/>
      <color theme="1"/>
      <name val="Arial"/>
      <family val="2"/>
    </font>
    <font>
      <b/>
      <sz val="14"/>
      <color theme="0"/>
      <name val="Arial"/>
      <family val="2"/>
    </font>
    <font>
      <b/>
      <sz val="12"/>
      <color theme="0"/>
      <name val="Arial"/>
      <family val="2"/>
    </font>
    <font>
      <i/>
      <sz val="10"/>
      <name val="Arial"/>
      <family val="2"/>
    </font>
    <font>
      <sz val="10"/>
      <color theme="0" tint="-4.9989318521683403E-2"/>
      <name val="Aptos Narrow"/>
      <family val="2"/>
      <scheme val="minor"/>
    </font>
    <font>
      <b/>
      <sz val="10"/>
      <color theme="0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0"/>
      <color theme="0"/>
      <name val="Aptos Narrow"/>
      <family val="2"/>
    </font>
    <font>
      <b/>
      <sz val="11"/>
      <color theme="1"/>
      <name val="Aptos Narrow"/>
      <family val="2"/>
      <scheme val="minor"/>
    </font>
    <font>
      <sz val="8"/>
      <name val="Arial"/>
      <family val="2"/>
    </font>
    <font>
      <b/>
      <sz val="10"/>
      <color theme="0"/>
      <name val="Aptos Narrow"/>
      <scheme val="minor"/>
    </font>
    <font>
      <b/>
      <sz val="12"/>
      <color theme="0"/>
      <name val="Aptos Narrow"/>
      <family val="2"/>
      <scheme val="minor"/>
    </font>
    <font>
      <b/>
      <sz val="10"/>
      <color theme="1"/>
      <name val="Aptos Narrow"/>
      <scheme val="minor"/>
    </font>
    <font>
      <sz val="10"/>
      <color theme="1"/>
      <name val="Aptos Narrow"/>
      <scheme val="minor"/>
    </font>
    <font>
      <u/>
      <sz val="11"/>
      <color theme="10"/>
      <name val="Arial"/>
      <family val="2"/>
    </font>
    <font>
      <i/>
      <sz val="10"/>
      <color theme="1"/>
      <name val="Aptos Narrow"/>
      <scheme val="minor"/>
    </font>
    <font>
      <b/>
      <sz val="11"/>
      <color theme="0"/>
      <name val="Aptos Narrow"/>
      <family val="2"/>
      <scheme val="minor"/>
    </font>
    <font>
      <i/>
      <sz val="11"/>
      <color theme="1"/>
      <name val="Aptos Narrow"/>
      <scheme val="minor"/>
    </font>
    <font>
      <b/>
      <i/>
      <sz val="11"/>
      <color theme="1"/>
      <name val="Aptos Narrow"/>
      <scheme val="minor"/>
    </font>
    <font>
      <b/>
      <sz val="11"/>
      <color theme="0"/>
      <name val="Aptos Narrow"/>
      <scheme val="minor"/>
    </font>
    <font>
      <sz val="11"/>
      <color theme="1"/>
      <name val="Aptos Narrow"/>
      <scheme val="minor"/>
    </font>
    <font>
      <b/>
      <i/>
      <sz val="11"/>
      <color rgb="FFFF0000"/>
      <name val="Aptos Narrow"/>
      <scheme val="minor"/>
    </font>
    <font>
      <sz val="10"/>
      <color theme="5" tint="-0.499984740745262"/>
      <name val="Aptos Narrow"/>
      <family val="2"/>
      <scheme val="minor"/>
    </font>
    <font>
      <b/>
      <sz val="10"/>
      <color theme="5" tint="-0.499984740745262"/>
      <name val="Aptos Narrow"/>
      <family val="2"/>
      <scheme val="minor"/>
    </font>
    <font>
      <sz val="11"/>
      <name val="Aptos Narrow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00A4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3AB8C"/>
        <bgColor indexed="64"/>
      </patternFill>
    </fill>
    <fill>
      <patternFill patternType="solid">
        <fgColor theme="0"/>
        <bgColor theme="4"/>
      </patternFill>
    </fill>
    <fill>
      <patternFill patternType="solid">
        <fgColor rgb="FF33AB8C"/>
        <bgColor theme="4"/>
      </patternFill>
    </fill>
    <fill>
      <patternFill patternType="solid">
        <fgColor theme="4"/>
        <bgColor theme="4"/>
      </patternFill>
    </fill>
    <fill>
      <patternFill patternType="solid">
        <fgColor rgb="FF37B896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rgb="FFFFFF00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 style="mediumDashDot">
        <color theme="1"/>
      </right>
      <top style="medium">
        <color theme="1"/>
      </top>
      <bottom/>
      <diagonal/>
    </border>
    <border>
      <left/>
      <right style="mediumDashDot">
        <color theme="1"/>
      </right>
      <top/>
      <bottom/>
      <diagonal/>
    </border>
    <border>
      <left style="slantDashDot">
        <color theme="9" tint="-0.24994659260841701"/>
      </left>
      <right/>
      <top/>
      <bottom/>
      <diagonal/>
    </border>
    <border>
      <left style="slantDashDot">
        <color theme="9" tint="-0.24994659260841701"/>
      </left>
      <right/>
      <top/>
      <bottom style="slantDashDot">
        <color theme="9" tint="-0.2499465926084170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DashDot">
        <color indexed="64"/>
      </bottom>
      <diagonal/>
    </border>
    <border>
      <left/>
      <right style="mediumDashDot">
        <color indexed="64"/>
      </right>
      <top/>
      <bottom style="mediumDashDot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ck">
        <color rgb="FF37B896"/>
      </bottom>
      <diagonal/>
    </border>
    <border>
      <left/>
      <right/>
      <top/>
      <bottom style="thin">
        <color indexed="64"/>
      </bottom>
      <diagonal/>
    </border>
    <border>
      <left style="thin">
        <color theme="1"/>
      </left>
      <right style="thin">
        <color rgb="FF33AB8C"/>
      </right>
      <top style="thin">
        <color theme="1"/>
      </top>
      <bottom style="thin">
        <color theme="1"/>
      </bottom>
      <diagonal/>
    </border>
    <border>
      <left/>
      <right style="mediumDashDot">
        <color theme="1"/>
      </right>
      <top/>
      <bottom style="mediumDashDot">
        <color theme="1"/>
      </bottom>
      <diagonal/>
    </border>
    <border>
      <left/>
      <right style="mediumDashDot">
        <color auto="1"/>
      </right>
      <top/>
      <bottom/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/>
      <right/>
      <top style="mediumDashDot">
        <color theme="1"/>
      </top>
      <bottom/>
      <diagonal/>
    </border>
    <border>
      <left/>
      <right style="mediumDashDot">
        <color theme="1"/>
      </right>
      <top style="mediumDashDot">
        <color theme="1"/>
      </top>
      <bottom/>
      <diagonal/>
    </border>
    <border>
      <left/>
      <right/>
      <top/>
      <bottom style="medium">
        <color theme="1"/>
      </bottom>
      <diagonal/>
    </border>
    <border>
      <left/>
      <right style="mediumDashDot">
        <color theme="1"/>
      </right>
      <top style="medium">
        <color theme="1"/>
      </top>
      <bottom style="medium">
        <color theme="1"/>
      </bottom>
      <diagonal/>
    </border>
    <border>
      <left/>
      <right/>
      <top/>
      <bottom style="mediumDashDot">
        <color theme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medium">
        <color theme="1"/>
      </top>
      <bottom/>
      <diagonal/>
    </border>
    <border>
      <left/>
      <right style="mediumDashDot">
        <color theme="1"/>
      </right>
      <top/>
      <bottom style="medium">
        <color theme="1"/>
      </bottom>
      <diagonal/>
    </border>
    <border>
      <left style="slantDashDot">
        <color theme="9" tint="-0.24994659260841701"/>
      </left>
      <right/>
      <top style="medium">
        <color theme="1"/>
      </top>
      <bottom/>
      <diagonal/>
    </border>
  </borders>
  <cellStyleXfs count="14">
    <xf numFmtId="0" fontId="0" fillId="0" borderId="0"/>
    <xf numFmtId="0" fontId="3" fillId="0" borderId="0"/>
    <xf numFmtId="0" fontId="5" fillId="0" borderId="0"/>
    <xf numFmtId="0" fontId="5" fillId="0" borderId="0"/>
    <xf numFmtId="9" fontId="24" fillId="0" borderId="0" applyFont="0" applyFill="0" applyBorder="0" applyAlignment="0" applyProtection="0"/>
    <xf numFmtId="0" fontId="2" fillId="0" borderId="0"/>
    <xf numFmtId="0" fontId="1" fillId="0" borderId="0"/>
    <xf numFmtId="164" fontId="24" fillId="0" borderId="0" applyFont="0" applyFill="0" applyBorder="0" applyAlignment="0" applyProtection="0"/>
    <xf numFmtId="0" fontId="11" fillId="0" borderId="1" applyAlignment="0" applyProtection="0">
      <alignment horizontal="left" vertical="center" wrapText="1"/>
    </xf>
    <xf numFmtId="0" fontId="11" fillId="0" borderId="1" applyFont="0" applyAlignment="0" applyProtection="0">
      <alignment horizontal="center"/>
    </xf>
    <xf numFmtId="0" fontId="11" fillId="0" borderId="1" applyProtection="0">
      <alignment horizontal="left" vertical="center" wrapText="1"/>
    </xf>
    <xf numFmtId="0" fontId="11" fillId="0" borderId="1" applyProtection="0">
      <alignment horizontal="left" vertical="center" wrapText="1"/>
    </xf>
    <xf numFmtId="0" fontId="11" fillId="0" borderId="1" applyProtection="0">
      <alignment horizontal="left" vertical="center" wrapText="1"/>
    </xf>
    <xf numFmtId="0" fontId="49" fillId="0" borderId="0" applyNumberFormat="0" applyFill="0" applyBorder="0" applyAlignment="0" applyProtection="0"/>
  </cellStyleXfs>
  <cellXfs count="331">
    <xf numFmtId="0" fontId="0" fillId="0" borderId="0" xfId="0"/>
    <xf numFmtId="0" fontId="0" fillId="0" borderId="1" xfId="0" applyBorder="1" applyAlignment="1">
      <alignment horizontal="center" vertical="center"/>
    </xf>
    <xf numFmtId="0" fontId="0" fillId="5" borderId="0" xfId="0" applyFill="1"/>
    <xf numFmtId="3" fontId="11" fillId="0" borderId="1" xfId="1" applyNumberFormat="1" applyFont="1" applyBorder="1" applyAlignment="1" applyProtection="1">
      <alignment horizontal="center" vertical="center"/>
      <protection locked="0"/>
    </xf>
    <xf numFmtId="3" fontId="10" fillId="0" borderId="1" xfId="5" applyNumberFormat="1" applyFont="1" applyBorder="1" applyAlignment="1" applyProtection="1">
      <alignment horizontal="center" vertical="center"/>
      <protection locked="0"/>
    </xf>
    <xf numFmtId="0" fontId="11" fillId="0" borderId="1" xfId="5" applyFont="1" applyBorder="1" applyAlignment="1" applyProtection="1">
      <alignment horizontal="center" vertical="center"/>
      <protection locked="0"/>
    </xf>
    <xf numFmtId="0" fontId="10" fillId="0" borderId="1" xfId="5" applyFont="1" applyBorder="1" applyAlignment="1" applyProtection="1">
      <alignment horizontal="center" vertical="center"/>
      <protection locked="0"/>
    </xf>
    <xf numFmtId="0" fontId="25" fillId="0" borderId="1" xfId="5" applyFont="1" applyBorder="1" applyAlignment="1" applyProtection="1">
      <alignment horizontal="center" vertical="center"/>
      <protection locked="0"/>
    </xf>
    <xf numFmtId="0" fontId="0" fillId="0" borderId="1" xfId="0" applyBorder="1"/>
    <xf numFmtId="0" fontId="0" fillId="0" borderId="1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10" fillId="4" borderId="1" xfId="5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/>
    </xf>
    <xf numFmtId="0" fontId="10" fillId="0" borderId="1" xfId="6" applyFont="1" applyBorder="1" applyAlignment="1" applyProtection="1">
      <alignment horizontal="center" vertical="center"/>
      <protection locked="0"/>
    </xf>
    <xf numFmtId="0" fontId="11" fillId="0" borderId="1" xfId="1" applyFont="1" applyBorder="1" applyAlignment="1" applyProtection="1">
      <alignment horizontal="center" vertical="center"/>
      <protection locked="0"/>
    </xf>
    <xf numFmtId="3" fontId="0" fillId="0" borderId="1" xfId="0" applyNumberFormat="1" applyBorder="1"/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/>
      <protection locked="0"/>
    </xf>
    <xf numFmtId="0" fontId="11" fillId="0" borderId="1" xfId="0" applyFont="1" applyBorder="1" applyProtection="1">
      <protection locked="0"/>
    </xf>
    <xf numFmtId="0" fontId="22" fillId="4" borderId="1" xfId="0" applyFont="1" applyFill="1" applyBorder="1" applyAlignment="1" applyProtection="1">
      <alignment horizontal="center" vertical="center"/>
      <protection locked="0"/>
    </xf>
    <xf numFmtId="3" fontId="11" fillId="0" borderId="4" xfId="0" applyNumberFormat="1" applyFont="1" applyBorder="1" applyAlignment="1" applyProtection="1">
      <alignment horizontal="center"/>
      <protection locked="0"/>
    </xf>
    <xf numFmtId="0" fontId="11" fillId="0" borderId="10" xfId="0" applyFont="1" applyBorder="1" applyAlignment="1" applyProtection="1">
      <alignment horizontal="center" vertical="center"/>
      <protection locked="0"/>
    </xf>
    <xf numFmtId="3" fontId="0" fillId="0" borderId="3" xfId="0" applyNumberFormat="1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34" fillId="10" borderId="31" xfId="0" applyFont="1" applyFill="1" applyBorder="1" applyAlignment="1">
      <alignment horizontal="left"/>
    </xf>
    <xf numFmtId="3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0" fillId="3" borderId="1" xfId="0" applyFill="1" applyBorder="1" applyAlignment="1">
      <alignment horizontal="center" vertical="center"/>
    </xf>
    <xf numFmtId="3" fontId="23" fillId="4" borderId="3" xfId="1" applyNumberFormat="1" applyFont="1" applyFill="1" applyBorder="1" applyAlignment="1" applyProtection="1">
      <alignment horizontal="left" vertical="center"/>
      <protection locked="0"/>
    </xf>
    <xf numFmtId="4" fontId="0" fillId="0" borderId="3" xfId="0" applyNumberFormat="1" applyBorder="1" applyAlignment="1">
      <alignment horizontal="center" vertical="center"/>
    </xf>
    <xf numFmtId="0" fontId="35" fillId="5" borderId="0" xfId="0" applyFont="1" applyFill="1"/>
    <xf numFmtId="0" fontId="36" fillId="2" borderId="5" xfId="0" applyFont="1" applyFill="1" applyBorder="1" applyAlignment="1">
      <alignment horizontal="left" vertical="center"/>
    </xf>
    <xf numFmtId="0" fontId="37" fillId="10" borderId="3" xfId="2" applyFont="1" applyFill="1" applyBorder="1" applyAlignment="1">
      <alignment horizontal="left" vertical="center" wrapText="1"/>
    </xf>
    <xf numFmtId="0" fontId="37" fillId="10" borderId="31" xfId="2" applyFont="1" applyFill="1" applyBorder="1" applyAlignment="1">
      <alignment horizontal="left" vertical="center" wrapText="1"/>
    </xf>
    <xf numFmtId="0" fontId="0" fillId="10" borderId="31" xfId="0" applyFill="1" applyBorder="1"/>
    <xf numFmtId="0" fontId="0" fillId="10" borderId="11" xfId="0" applyFill="1" applyBorder="1"/>
    <xf numFmtId="0" fontId="38" fillId="5" borderId="0" xfId="2" applyFont="1" applyFill="1"/>
    <xf numFmtId="0" fontId="0" fillId="11" borderId="1" xfId="0" applyFill="1" applyBorder="1"/>
    <xf numFmtId="3" fontId="0" fillId="11" borderId="1" xfId="0" applyNumberFormat="1" applyFill="1" applyBorder="1" applyAlignment="1">
      <alignment horizontal="center" vertical="center"/>
    </xf>
    <xf numFmtId="166" fontId="0" fillId="11" borderId="1" xfId="0" applyNumberFormat="1" applyFill="1" applyBorder="1" applyAlignment="1">
      <alignment horizontal="center" vertical="center"/>
    </xf>
    <xf numFmtId="0" fontId="33" fillId="9" borderId="30" xfId="0" applyFont="1" applyFill="1" applyBorder="1" applyAlignment="1">
      <alignment horizontal="center" vertical="center" wrapText="1"/>
    </xf>
    <xf numFmtId="0" fontId="33" fillId="9" borderId="12" xfId="0" applyFont="1" applyFill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 wrapText="1"/>
    </xf>
    <xf numFmtId="0" fontId="27" fillId="11" borderId="2" xfId="0" applyFont="1" applyFill="1" applyBorder="1" applyAlignment="1">
      <alignment horizontal="center" vertical="center" wrapText="1"/>
    </xf>
    <xf numFmtId="0" fontId="27" fillId="3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27" fillId="0" borderId="16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33" fillId="9" borderId="1" xfId="0" applyFont="1" applyFill="1" applyBorder="1" applyAlignment="1">
      <alignment horizontal="center" vertical="center"/>
    </xf>
    <xf numFmtId="0" fontId="33" fillId="9" borderId="1" xfId="0" applyFont="1" applyFill="1" applyBorder="1" applyAlignment="1">
      <alignment horizontal="center" vertical="center" wrapText="1"/>
    </xf>
    <xf numFmtId="0" fontId="27" fillId="0" borderId="0" xfId="0" applyFont="1"/>
    <xf numFmtId="3" fontId="0" fillId="0" borderId="1" xfId="0" applyNumberFormat="1" applyBorder="1" applyAlignment="1">
      <alignment horizontal="left"/>
    </xf>
    <xf numFmtId="0" fontId="37" fillId="10" borderId="35" xfId="2" applyFont="1" applyFill="1" applyBorder="1" applyAlignment="1">
      <alignment horizontal="left" vertical="center"/>
    </xf>
    <xf numFmtId="0" fontId="37" fillId="10" borderId="36" xfId="2" applyFont="1" applyFill="1" applyBorder="1" applyAlignment="1">
      <alignment horizontal="left" vertical="center" wrapText="1"/>
    </xf>
    <xf numFmtId="0" fontId="37" fillId="10" borderId="10" xfId="2" applyFont="1" applyFill="1" applyBorder="1" applyAlignment="1">
      <alignment horizontal="left" vertical="center" wrapText="1"/>
    </xf>
    <xf numFmtId="0" fontId="0" fillId="0" borderId="1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0" fontId="37" fillId="10" borderId="35" xfId="2" applyFont="1" applyFill="1" applyBorder="1" applyAlignment="1">
      <alignment horizontal="left" vertical="center" wrapText="1"/>
    </xf>
    <xf numFmtId="0" fontId="37" fillId="10" borderId="4" xfId="2" applyFont="1" applyFill="1" applyBorder="1" applyAlignment="1">
      <alignment horizontal="left" vertical="center" wrapText="1"/>
    </xf>
    <xf numFmtId="0" fontId="27" fillId="0" borderId="12" xfId="0" applyFont="1" applyBorder="1" applyAlignment="1">
      <alignment horizontal="center" vertical="center"/>
    </xf>
    <xf numFmtId="0" fontId="0" fillId="0" borderId="4" xfId="0" applyBorder="1"/>
    <xf numFmtId="3" fontId="23" fillId="0" borderId="35" xfId="6" applyNumberFormat="1" applyFont="1" applyBorder="1" applyAlignment="1" applyProtection="1">
      <alignment vertical="center"/>
      <protection locked="0"/>
    </xf>
    <xf numFmtId="0" fontId="33" fillId="9" borderId="13" xfId="0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3" fillId="9" borderId="39" xfId="0" applyFont="1" applyFill="1" applyBorder="1" applyAlignment="1">
      <alignment horizontal="center" vertical="center" wrapText="1"/>
    </xf>
    <xf numFmtId="3" fontId="23" fillId="0" borderId="40" xfId="6" applyNumberFormat="1" applyFont="1" applyBorder="1" applyAlignment="1" applyProtection="1">
      <alignment horizontal="left" vertic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1" xfId="12" applyAlignment="1" applyProtection="1">
      <alignment horizontal="center" vertical="center"/>
      <protection locked="0"/>
    </xf>
    <xf numFmtId="3" fontId="11" fillId="0" borderId="1" xfId="0" applyNumberFormat="1" applyFont="1" applyBorder="1" applyAlignment="1" applyProtection="1">
      <alignment horizontal="center" vertical="center"/>
      <protection locked="0"/>
    </xf>
    <xf numFmtId="168" fontId="11" fillId="0" borderId="1" xfId="0" applyNumberFormat="1" applyFont="1" applyBorder="1" applyAlignment="1" applyProtection="1">
      <alignment horizontal="center" vertical="center"/>
      <protection locked="0"/>
    </xf>
    <xf numFmtId="0" fontId="11" fillId="7" borderId="1" xfId="1" applyFont="1" applyFill="1" applyBorder="1" applyAlignment="1" applyProtection="1">
      <alignment horizontal="center" vertical="center"/>
      <protection locked="0"/>
    </xf>
    <xf numFmtId="3" fontId="10" fillId="0" borderId="1" xfId="6" applyNumberFormat="1" applyFont="1" applyBorder="1" applyAlignment="1" applyProtection="1">
      <alignment horizontal="center" vertical="center"/>
      <protection locked="0"/>
    </xf>
    <xf numFmtId="0" fontId="27" fillId="0" borderId="13" xfId="0" applyFont="1" applyBorder="1"/>
    <xf numFmtId="0" fontId="0" fillId="0" borderId="2" xfId="0" applyBorder="1" applyAlignment="1">
      <alignment horizontal="center" vertical="center"/>
    </xf>
    <xf numFmtId="0" fontId="0" fillId="0" borderId="2" xfId="0" applyBorder="1"/>
    <xf numFmtId="0" fontId="0" fillId="0" borderId="12" xfId="0" applyBorder="1" applyAlignment="1">
      <alignment horizontal="center" vertical="center"/>
    </xf>
    <xf numFmtId="0" fontId="0" fillId="0" borderId="12" xfId="0" applyBorder="1"/>
    <xf numFmtId="0" fontId="0" fillId="0" borderId="3" xfId="0" applyBorder="1"/>
    <xf numFmtId="0" fontId="37" fillId="10" borderId="46" xfId="2" applyFont="1" applyFill="1" applyBorder="1" applyAlignment="1">
      <alignment horizontal="left" vertical="center" wrapText="1"/>
    </xf>
    <xf numFmtId="0" fontId="11" fillId="3" borderId="1" xfId="0" applyFont="1" applyFill="1" applyBorder="1" applyAlignment="1" applyProtection="1">
      <alignment horizontal="center" vertical="center"/>
      <protection locked="0"/>
    </xf>
    <xf numFmtId="0" fontId="37" fillId="10" borderId="47" xfId="2" applyFont="1" applyFill="1" applyBorder="1" applyAlignment="1">
      <alignment horizontal="left" vertical="center" wrapText="1"/>
    </xf>
    <xf numFmtId="3" fontId="23" fillId="4" borderId="3" xfId="6" applyNumberFormat="1" applyFont="1" applyFill="1" applyBorder="1" applyAlignment="1" applyProtection="1">
      <alignment horizontal="left" vertical="center"/>
      <protection locked="0"/>
    </xf>
    <xf numFmtId="165" fontId="11" fillId="5" borderId="0" xfId="4" applyNumberFormat="1" applyFont="1" applyFill="1" applyAlignment="1" applyProtection="1"/>
    <xf numFmtId="0" fontId="0" fillId="12" borderId="30" xfId="0" applyFill="1" applyBorder="1"/>
    <xf numFmtId="0" fontId="0" fillId="12" borderId="12" xfId="0" applyFill="1" applyBorder="1"/>
    <xf numFmtId="0" fontId="0" fillId="4" borderId="30" xfId="0" applyFill="1" applyBorder="1"/>
    <xf numFmtId="0" fontId="0" fillId="4" borderId="12" xfId="0" applyFill="1" applyBorder="1"/>
    <xf numFmtId="0" fontId="0" fillId="0" borderId="30" xfId="0" applyBorder="1"/>
    <xf numFmtId="0" fontId="0" fillId="4" borderId="1" xfId="0" applyFill="1" applyBorder="1"/>
    <xf numFmtId="0" fontId="37" fillId="10" borderId="10" xfId="2" applyFont="1" applyFill="1" applyBorder="1" applyAlignment="1">
      <alignment horizontal="left" vertical="center"/>
    </xf>
    <xf numFmtId="0" fontId="27" fillId="0" borderId="2" xfId="0" applyFont="1" applyBorder="1" applyAlignment="1">
      <alignment horizontal="center" vertical="center"/>
    </xf>
    <xf numFmtId="3" fontId="23" fillId="4" borderId="1" xfId="6" applyNumberFormat="1" applyFont="1" applyFill="1" applyBorder="1" applyAlignment="1" applyProtection="1">
      <alignment horizontal="left" vertical="center"/>
      <protection locked="0"/>
    </xf>
    <xf numFmtId="0" fontId="0" fillId="5" borderId="7" xfId="0" applyFill="1" applyBorder="1"/>
    <xf numFmtId="0" fontId="11" fillId="5" borderId="0" xfId="0" applyFont="1" applyFill="1"/>
    <xf numFmtId="0" fontId="6" fillId="6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 wrapText="1"/>
    </xf>
    <xf numFmtId="0" fontId="30" fillId="5" borderId="0" xfId="0" applyFont="1" applyFill="1"/>
    <xf numFmtId="0" fontId="0" fillId="5" borderId="0" xfId="0" applyFill="1" applyAlignment="1">
      <alignment vertical="center"/>
    </xf>
    <xf numFmtId="0" fontId="11" fillId="3" borderId="1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11" fillId="5" borderId="0" xfId="0" applyFont="1" applyFill="1" applyAlignment="1">
      <alignment horizontal="left" vertical="top" indent="2"/>
    </xf>
    <xf numFmtId="0" fontId="0" fillId="5" borderId="0" xfId="0" applyFill="1" applyAlignment="1">
      <alignment wrapText="1"/>
    </xf>
    <xf numFmtId="0" fontId="0" fillId="5" borderId="7" xfId="0" applyFill="1" applyBorder="1" applyAlignment="1">
      <alignment wrapText="1"/>
    </xf>
    <xf numFmtId="0" fontId="11" fillId="5" borderId="0" xfId="0" applyFont="1" applyFill="1" applyAlignment="1">
      <alignment wrapText="1"/>
    </xf>
    <xf numFmtId="0" fontId="11" fillId="5" borderId="0" xfId="0" applyFont="1" applyFill="1" applyAlignment="1">
      <alignment horizontal="left" indent="2"/>
    </xf>
    <xf numFmtId="0" fontId="47" fillId="5" borderId="0" xfId="0" quotePrefix="1" applyFont="1" applyFill="1" applyAlignment="1">
      <alignment vertical="top"/>
    </xf>
    <xf numFmtId="0" fontId="11" fillId="5" borderId="0" xfId="0" quotePrefix="1" applyFont="1" applyFill="1" applyAlignment="1">
      <alignment vertical="top"/>
    </xf>
    <xf numFmtId="0" fontId="11" fillId="5" borderId="0" xfId="0" applyFont="1" applyFill="1" applyAlignment="1">
      <alignment vertical="top"/>
    </xf>
    <xf numFmtId="0" fontId="48" fillId="5" borderId="0" xfId="0" applyFont="1" applyFill="1" applyAlignment="1">
      <alignment horizontal="center" vertical="top"/>
    </xf>
    <xf numFmtId="0" fontId="48" fillId="5" borderId="0" xfId="0" applyFont="1" applyFill="1" applyAlignment="1">
      <alignment vertical="top"/>
    </xf>
    <xf numFmtId="0" fontId="47" fillId="5" borderId="0" xfId="0" applyFont="1" applyFill="1" applyAlignment="1">
      <alignment horizontal="center" vertical="top"/>
    </xf>
    <xf numFmtId="0" fontId="47" fillId="5" borderId="0" xfId="0" applyFont="1" applyFill="1" applyAlignment="1">
      <alignment horizontal="left" vertical="top" wrapText="1" indent="2"/>
    </xf>
    <xf numFmtId="0" fontId="6" fillId="5" borderId="29" xfId="0" applyFont="1" applyFill="1" applyBorder="1" applyAlignment="1">
      <alignment vertical="center"/>
    </xf>
    <xf numFmtId="0" fontId="6" fillId="5" borderId="20" xfId="0" applyFont="1" applyFill="1" applyBorder="1" applyAlignment="1">
      <alignment vertical="center"/>
    </xf>
    <xf numFmtId="0" fontId="11" fillId="5" borderId="7" xfId="0" applyFont="1" applyFill="1" applyBorder="1"/>
    <xf numFmtId="0" fontId="11" fillId="3" borderId="1" xfId="0" applyFont="1" applyFill="1" applyBorder="1"/>
    <xf numFmtId="0" fontId="11" fillId="5" borderId="0" xfId="0" applyFont="1" applyFill="1" applyAlignment="1">
      <alignment horizontal="left" indent="1"/>
    </xf>
    <xf numFmtId="0" fontId="11" fillId="4" borderId="1" xfId="0" applyFont="1" applyFill="1" applyBorder="1"/>
    <xf numFmtId="0" fontId="48" fillId="5" borderId="0" xfId="0" applyFont="1" applyFill="1" applyAlignment="1">
      <alignment horizontal="left" indent="1"/>
    </xf>
    <xf numFmtId="0" fontId="20" fillId="5" borderId="0" xfId="0" applyFont="1" applyFill="1" applyAlignment="1">
      <alignment vertical="center"/>
    </xf>
    <xf numFmtId="0" fontId="11" fillId="5" borderId="0" xfId="0" applyFont="1" applyFill="1" applyAlignment="1">
      <alignment vertical="center" wrapText="1"/>
    </xf>
    <xf numFmtId="0" fontId="11" fillId="5" borderId="7" xfId="0" applyFont="1" applyFill="1" applyBorder="1" applyAlignment="1">
      <alignment vertical="center"/>
    </xf>
    <xf numFmtId="0" fontId="11" fillId="5" borderId="0" xfId="0" applyFont="1" applyFill="1" applyAlignment="1">
      <alignment vertical="center"/>
    </xf>
    <xf numFmtId="0" fontId="11" fillId="5" borderId="0" xfId="0" applyFont="1" applyFill="1" applyAlignment="1">
      <alignment horizontal="left" vertical="center"/>
    </xf>
    <xf numFmtId="0" fontId="20" fillId="5" borderId="0" xfId="0" applyFont="1" applyFill="1" applyAlignment="1">
      <alignment horizontal="left" vertical="center" wrapText="1"/>
    </xf>
    <xf numFmtId="0" fontId="11" fillId="5" borderId="0" xfId="0" applyFont="1" applyFill="1" applyAlignment="1">
      <alignment horizontal="left" vertical="center" wrapText="1"/>
    </xf>
    <xf numFmtId="0" fontId="20" fillId="5" borderId="0" xfId="0" applyFont="1" applyFill="1" applyAlignment="1">
      <alignment vertical="center" wrapText="1"/>
    </xf>
    <xf numFmtId="0" fontId="20" fillId="5" borderId="0" xfId="0" applyFont="1" applyFill="1" applyAlignment="1">
      <alignment horizontal="left" vertical="center"/>
    </xf>
    <xf numFmtId="0" fontId="20" fillId="5" borderId="0" xfId="0" applyFont="1" applyFill="1" applyAlignment="1">
      <alignment vertical="top"/>
    </xf>
    <xf numFmtId="0" fontId="11" fillId="5" borderId="0" xfId="0" applyFont="1" applyFill="1" applyAlignment="1">
      <alignment vertical="top" wrapText="1"/>
    </xf>
    <xf numFmtId="0" fontId="20" fillId="5" borderId="17" xfId="0" applyFont="1" applyFill="1" applyBorder="1"/>
    <xf numFmtId="0" fontId="6" fillId="5" borderId="27" xfId="0" applyFont="1" applyFill="1" applyBorder="1" applyAlignment="1">
      <alignment vertical="center"/>
    </xf>
    <xf numFmtId="0" fontId="11" fillId="5" borderId="21" xfId="0" applyFont="1" applyFill="1" applyBorder="1"/>
    <xf numFmtId="0" fontId="0" fillId="5" borderId="14" xfId="0" applyFill="1" applyBorder="1"/>
    <xf numFmtId="0" fontId="11" fillId="5" borderId="14" xfId="0" applyFont="1" applyFill="1" applyBorder="1"/>
    <xf numFmtId="0" fontId="11" fillId="5" borderId="15" xfId="0" applyFont="1" applyFill="1" applyBorder="1"/>
    <xf numFmtId="0" fontId="11" fillId="4" borderId="18" xfId="0" applyFont="1" applyFill="1" applyBorder="1"/>
    <xf numFmtId="0" fontId="0" fillId="4" borderId="18" xfId="0" applyFill="1" applyBorder="1"/>
    <xf numFmtId="0" fontId="0" fillId="4" borderId="32" xfId="0" applyFill="1" applyBorder="1"/>
    <xf numFmtId="0" fontId="11" fillId="3" borderId="3" xfId="0" applyFont="1" applyFill="1" applyBorder="1"/>
    <xf numFmtId="0" fontId="11" fillId="3" borderId="31" xfId="0" applyFont="1" applyFill="1" applyBorder="1"/>
    <xf numFmtId="0" fontId="11" fillId="3" borderId="11" xfId="0" applyFont="1" applyFill="1" applyBorder="1"/>
    <xf numFmtId="0" fontId="11" fillId="4" borderId="31" xfId="0" applyFont="1" applyFill="1" applyBorder="1"/>
    <xf numFmtId="0" fontId="0" fillId="4" borderId="31" xfId="0" applyFill="1" applyBorder="1"/>
    <xf numFmtId="0" fontId="0" fillId="4" borderId="11" xfId="0" applyFill="1" applyBorder="1"/>
    <xf numFmtId="0" fontId="11" fillId="4" borderId="33" xfId="0" applyFont="1" applyFill="1" applyBorder="1"/>
    <xf numFmtId="0" fontId="0" fillId="4" borderId="33" xfId="0" applyFill="1" applyBorder="1"/>
    <xf numFmtId="0" fontId="0" fillId="4" borderId="34" xfId="0" applyFill="1" applyBorder="1"/>
    <xf numFmtId="0" fontId="17" fillId="5" borderId="0" xfId="1" applyFont="1" applyFill="1"/>
    <xf numFmtId="0" fontId="8" fillId="5" borderId="0" xfId="2" applyFont="1" applyFill="1"/>
    <xf numFmtId="0" fontId="6" fillId="6" borderId="3" xfId="0" applyFont="1" applyFill="1" applyBorder="1" applyAlignment="1">
      <alignment horizontal="center" vertical="center"/>
    </xf>
    <xf numFmtId="0" fontId="6" fillId="6" borderId="31" xfId="0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 wrapText="1"/>
    </xf>
    <xf numFmtId="0" fontId="31" fillId="6" borderId="1" xfId="0" applyFont="1" applyFill="1" applyBorder="1" applyAlignment="1">
      <alignment horizontal="center" vertical="center" wrapText="1"/>
    </xf>
    <xf numFmtId="0" fontId="11" fillId="5" borderId="21" xfId="0" applyFont="1" applyFill="1" applyBorder="1" applyAlignment="1">
      <alignment wrapText="1"/>
    </xf>
    <xf numFmtId="3" fontId="11" fillId="3" borderId="1" xfId="0" applyNumberFormat="1" applyFont="1" applyFill="1" applyBorder="1" applyAlignment="1">
      <alignment horizontal="center" vertical="center"/>
    </xf>
    <xf numFmtId="167" fontId="11" fillId="3" borderId="1" xfId="0" applyNumberFormat="1" applyFont="1" applyFill="1" applyBorder="1" applyAlignment="1">
      <alignment horizontal="center" vertical="center"/>
    </xf>
    <xf numFmtId="0" fontId="39" fillId="5" borderId="0" xfId="0" applyFont="1" applyFill="1" applyAlignment="1">
      <alignment horizontal="center" vertical="center"/>
    </xf>
    <xf numFmtId="0" fontId="2" fillId="5" borderId="8" xfId="5" applyFill="1" applyBorder="1"/>
    <xf numFmtId="0" fontId="11" fillId="5" borderId="0" xfId="5" applyFont="1" applyFill="1"/>
    <xf numFmtId="0" fontId="2" fillId="5" borderId="0" xfId="5" applyFill="1"/>
    <xf numFmtId="0" fontId="2" fillId="5" borderId="9" xfId="5" applyFill="1" applyBorder="1"/>
    <xf numFmtId="0" fontId="11" fillId="5" borderId="14" xfId="5" applyFont="1" applyFill="1" applyBorder="1"/>
    <xf numFmtId="0" fontId="11" fillId="5" borderId="15" xfId="5" applyFont="1" applyFill="1" applyBorder="1"/>
    <xf numFmtId="0" fontId="11" fillId="4" borderId="11" xfId="0" applyFont="1" applyFill="1" applyBorder="1"/>
    <xf numFmtId="0" fontId="6" fillId="6" borderId="1" xfId="2" applyFont="1" applyFill="1" applyBorder="1" applyAlignment="1">
      <alignment horizontal="left" vertical="center"/>
    </xf>
    <xf numFmtId="0" fontId="11" fillId="5" borderId="0" xfId="5" applyFont="1" applyFill="1" applyAlignment="1">
      <alignment horizontal="left"/>
    </xf>
    <xf numFmtId="0" fontId="8" fillId="5" borderId="0" xfId="2" applyFont="1" applyFill="1" applyAlignment="1">
      <alignment horizontal="left"/>
    </xf>
    <xf numFmtId="0" fontId="1" fillId="5" borderId="8" xfId="6" applyFill="1" applyBorder="1"/>
    <xf numFmtId="0" fontId="17" fillId="5" borderId="0" xfId="6" applyFont="1" applyFill="1"/>
    <xf numFmtId="0" fontId="11" fillId="5" borderId="0" xfId="6" applyFont="1" applyFill="1"/>
    <xf numFmtId="0" fontId="1" fillId="5" borderId="0" xfId="6" applyFill="1"/>
    <xf numFmtId="0" fontId="13" fillId="5" borderId="0" xfId="2" applyFont="1" applyFill="1"/>
    <xf numFmtId="0" fontId="2" fillId="5" borderId="8" xfId="5" applyFill="1" applyBorder="1" applyAlignment="1">
      <alignment wrapText="1"/>
    </xf>
    <xf numFmtId="0" fontId="6" fillId="6" borderId="1" xfId="2" applyFont="1" applyFill="1" applyBorder="1" applyAlignment="1">
      <alignment horizontal="center" vertical="center" wrapText="1"/>
    </xf>
    <xf numFmtId="0" fontId="11" fillId="5" borderId="0" xfId="5" applyFont="1" applyFill="1" applyAlignment="1">
      <alignment wrapText="1"/>
    </xf>
    <xf numFmtId="0" fontId="11" fillId="5" borderId="7" xfId="0" applyFont="1" applyFill="1" applyBorder="1" applyAlignment="1">
      <alignment wrapText="1"/>
    </xf>
    <xf numFmtId="0" fontId="2" fillId="5" borderId="0" xfId="5" applyFill="1" applyAlignment="1">
      <alignment wrapText="1"/>
    </xf>
    <xf numFmtId="0" fontId="6" fillId="6" borderId="1" xfId="2" applyFont="1" applyFill="1" applyBorder="1" applyAlignment="1">
      <alignment horizontal="center" vertical="center"/>
    </xf>
    <xf numFmtId="0" fontId="29" fillId="3" borderId="1" xfId="5" applyFont="1" applyFill="1" applyBorder="1" applyAlignment="1">
      <alignment horizontal="center" vertical="center"/>
    </xf>
    <xf numFmtId="0" fontId="10" fillId="5" borderId="0" xfId="3" applyFont="1" applyFill="1" applyAlignment="1">
      <alignment horizontal="center" vertical="center"/>
    </xf>
    <xf numFmtId="0" fontId="2" fillId="5" borderId="8" xfId="5" applyFill="1" applyBorder="1" applyAlignment="1">
      <alignment vertical="top"/>
    </xf>
    <xf numFmtId="0" fontId="13" fillId="5" borderId="0" xfId="2" applyFont="1" applyFill="1" applyAlignment="1">
      <alignment vertical="top"/>
    </xf>
    <xf numFmtId="0" fontId="10" fillId="5" borderId="0" xfId="3" applyFont="1" applyFill="1" applyAlignment="1">
      <alignment horizontal="center" vertical="top"/>
    </xf>
    <xf numFmtId="0" fontId="11" fillId="5" borderId="7" xfId="0" applyFont="1" applyFill="1" applyBorder="1" applyAlignment="1">
      <alignment vertical="top"/>
    </xf>
    <xf numFmtId="0" fontId="2" fillId="5" borderId="0" xfId="5" applyFill="1" applyAlignment="1">
      <alignment vertical="top"/>
    </xf>
    <xf numFmtId="0" fontId="15" fillId="5" borderId="7" xfId="0" applyFont="1" applyFill="1" applyBorder="1"/>
    <xf numFmtId="0" fontId="10" fillId="5" borderId="0" xfId="3" applyFont="1" applyFill="1" applyAlignment="1">
      <alignment horizontal="center" vertical="center" wrapText="1"/>
    </xf>
    <xf numFmtId="0" fontId="26" fillId="5" borderId="0" xfId="2" applyFont="1" applyFill="1"/>
    <xf numFmtId="0" fontId="11" fillId="5" borderId="6" xfId="0" applyFont="1" applyFill="1" applyBorder="1"/>
    <xf numFmtId="0" fontId="17" fillId="5" borderId="0" xfId="5" applyFont="1" applyFill="1"/>
    <xf numFmtId="0" fontId="19" fillId="5" borderId="0" xfId="5" applyFont="1" applyFill="1"/>
    <xf numFmtId="0" fontId="11" fillId="5" borderId="7" xfId="0" applyFont="1" applyFill="1" applyBorder="1" applyAlignment="1" applyProtection="1">
      <alignment horizontal="center" vertical="center"/>
      <protection locked="0"/>
    </xf>
    <xf numFmtId="0" fontId="11" fillId="5" borderId="0" xfId="0" applyFont="1" applyFill="1" applyAlignment="1" applyProtection="1">
      <alignment horizontal="center" vertical="center"/>
      <protection locked="0"/>
    </xf>
    <xf numFmtId="0" fontId="6" fillId="5" borderId="0" xfId="0" applyFont="1" applyFill="1" applyAlignment="1">
      <alignment horizontal="center" vertical="center"/>
    </xf>
    <xf numFmtId="0" fontId="11" fillId="5" borderId="29" xfId="0" applyFont="1" applyFill="1" applyBorder="1"/>
    <xf numFmtId="0" fontId="11" fillId="5" borderId="20" xfId="0" applyFont="1" applyFill="1" applyBorder="1"/>
    <xf numFmtId="0" fontId="11" fillId="5" borderId="25" xfId="0" applyFont="1" applyFill="1" applyBorder="1"/>
    <xf numFmtId="0" fontId="11" fillId="5" borderId="26" xfId="0" applyFont="1" applyFill="1" applyBorder="1"/>
    <xf numFmtId="0" fontId="17" fillId="5" borderId="0" xfId="0" applyFont="1" applyFill="1"/>
    <xf numFmtId="0" fontId="14" fillId="5" borderId="0" xfId="0" applyFont="1" applyFill="1"/>
    <xf numFmtId="0" fontId="40" fillId="6" borderId="19" xfId="0" applyFont="1" applyFill="1" applyBorder="1"/>
    <xf numFmtId="0" fontId="6" fillId="5" borderId="0" xfId="0" applyFont="1" applyFill="1" applyAlignment="1">
      <alignment horizontal="left" vertical="center"/>
    </xf>
    <xf numFmtId="0" fontId="40" fillId="6" borderId="4" xfId="0" applyFont="1" applyFill="1" applyBorder="1" applyAlignment="1">
      <alignment horizontal="left"/>
    </xf>
    <xf numFmtId="0" fontId="11" fillId="5" borderId="0" xfId="0" applyFont="1" applyFill="1" applyAlignment="1">
      <alignment horizontal="left"/>
    </xf>
    <xf numFmtId="0" fontId="15" fillId="6" borderId="1" xfId="0" applyFont="1" applyFill="1" applyBorder="1" applyAlignment="1">
      <alignment horizontal="center"/>
    </xf>
    <xf numFmtId="0" fontId="45" fillId="6" borderId="4" xfId="0" applyFont="1" applyFill="1" applyBorder="1" applyAlignment="1">
      <alignment horizontal="left"/>
    </xf>
    <xf numFmtId="0" fontId="6" fillId="6" borderId="4" xfId="0" applyFont="1" applyFill="1" applyBorder="1" applyAlignment="1">
      <alignment horizontal="left"/>
    </xf>
    <xf numFmtId="0" fontId="11" fillId="5" borderId="7" xfId="0" applyFont="1" applyFill="1" applyBorder="1" applyAlignment="1">
      <alignment horizontal="center" vertical="center"/>
    </xf>
    <xf numFmtId="0" fontId="11" fillId="5" borderId="0" xfId="0" applyFont="1" applyFill="1" applyAlignment="1">
      <alignment horizontal="center" vertical="center"/>
    </xf>
    <xf numFmtId="0" fontId="13" fillId="5" borderId="0" xfId="0" applyFont="1" applyFill="1"/>
    <xf numFmtId="0" fontId="40" fillId="5" borderId="0" xfId="0" applyFont="1" applyFill="1" applyAlignment="1">
      <alignment horizontal="center" vertical="center" wrapText="1"/>
    </xf>
    <xf numFmtId="0" fontId="40" fillId="5" borderId="7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left"/>
    </xf>
    <xf numFmtId="0" fontId="20" fillId="5" borderId="0" xfId="0" applyFont="1" applyFill="1"/>
    <xf numFmtId="0" fontId="16" fillId="5" borderId="0" xfId="0" applyFont="1" applyFill="1"/>
    <xf numFmtId="0" fontId="19" fillId="5" borderId="0" xfId="0" applyFont="1" applyFill="1" applyAlignment="1">
      <alignment vertical="top" wrapText="1"/>
    </xf>
    <xf numFmtId="0" fontId="11" fillId="5" borderId="14" xfId="1" applyFont="1" applyFill="1" applyBorder="1"/>
    <xf numFmtId="0" fontId="11" fillId="5" borderId="15" xfId="1" applyFont="1" applyFill="1" applyBorder="1"/>
    <xf numFmtId="0" fontId="3" fillId="5" borderId="9" xfId="1" applyFill="1" applyBorder="1"/>
    <xf numFmtId="0" fontId="3" fillId="5" borderId="0" xfId="1" applyFill="1"/>
    <xf numFmtId="0" fontId="3" fillId="5" borderId="8" xfId="1" applyFill="1" applyBorder="1"/>
    <xf numFmtId="0" fontId="11" fillId="5" borderId="0" xfId="1" applyFont="1" applyFill="1"/>
    <xf numFmtId="0" fontId="12" fillId="5" borderId="0" xfId="1" applyFont="1" applyFill="1"/>
    <xf numFmtId="0" fontId="3" fillId="5" borderId="8" xfId="1" applyFill="1" applyBorder="1" applyAlignment="1">
      <alignment wrapText="1"/>
    </xf>
    <xf numFmtId="0" fontId="3" fillId="5" borderId="0" xfId="1" applyFill="1" applyAlignment="1">
      <alignment wrapText="1"/>
    </xf>
    <xf numFmtId="0" fontId="41" fillId="4" borderId="31" xfId="0" applyFont="1" applyFill="1" applyBorder="1"/>
    <xf numFmtId="0" fontId="41" fillId="4" borderId="11" xfId="0" applyFont="1" applyFill="1" applyBorder="1"/>
    <xf numFmtId="0" fontId="3" fillId="5" borderId="14" xfId="1" applyFill="1" applyBorder="1"/>
    <xf numFmtId="0" fontId="11" fillId="5" borderId="21" xfId="1" applyFont="1" applyFill="1" applyBorder="1"/>
    <xf numFmtId="0" fontId="3" fillId="5" borderId="21" xfId="1" applyFill="1" applyBorder="1"/>
    <xf numFmtId="0" fontId="7" fillId="5" borderId="21" xfId="1" applyFont="1" applyFill="1" applyBorder="1"/>
    <xf numFmtId="0" fontId="11" fillId="4" borderId="44" xfId="6" applyFont="1" applyFill="1" applyBorder="1" applyProtection="1">
      <protection locked="0"/>
    </xf>
    <xf numFmtId="0" fontId="11" fillId="4" borderId="45" xfId="6" applyFont="1" applyFill="1" applyBorder="1" applyProtection="1">
      <protection locked="0"/>
    </xf>
    <xf numFmtId="0" fontId="16" fillId="5" borderId="0" xfId="3" applyFont="1" applyFill="1" applyAlignment="1">
      <alignment horizontal="left" vertical="center"/>
    </xf>
    <xf numFmtId="0" fontId="11" fillId="5" borderId="14" xfId="6" applyFont="1" applyFill="1" applyBorder="1"/>
    <xf numFmtId="0" fontId="11" fillId="5" borderId="15" xfId="6" applyFont="1" applyFill="1" applyBorder="1"/>
    <xf numFmtId="0" fontId="11" fillId="4" borderId="44" xfId="6" applyFont="1" applyFill="1" applyBorder="1"/>
    <xf numFmtId="0" fontId="11" fillId="4" borderId="45" xfId="6" applyFont="1" applyFill="1" applyBorder="1"/>
    <xf numFmtId="0" fontId="11" fillId="5" borderId="8" xfId="5" applyFont="1" applyFill="1" applyBorder="1"/>
    <xf numFmtId="0" fontId="1" fillId="5" borderId="8" xfId="6" applyFill="1" applyBorder="1" applyAlignment="1">
      <alignment wrapText="1"/>
    </xf>
    <xf numFmtId="0" fontId="6" fillId="6" borderId="41" xfId="2" applyFont="1" applyFill="1" applyBorder="1" applyAlignment="1">
      <alignment horizontal="center" vertical="center" wrapText="1"/>
    </xf>
    <xf numFmtId="0" fontId="6" fillId="6" borderId="42" xfId="2" applyFont="1" applyFill="1" applyBorder="1" applyAlignment="1">
      <alignment horizontal="center" vertical="center" wrapText="1"/>
    </xf>
    <xf numFmtId="0" fontId="6" fillId="6" borderId="43" xfId="2" applyFont="1" applyFill="1" applyBorder="1" applyAlignment="1">
      <alignment horizontal="center" vertical="center" wrapText="1"/>
    </xf>
    <xf numFmtId="0" fontId="1" fillId="5" borderId="0" xfId="6" applyFill="1" applyAlignment="1">
      <alignment wrapText="1"/>
    </xf>
    <xf numFmtId="0" fontId="15" fillId="5" borderId="7" xfId="0" applyFont="1" applyFill="1" applyBorder="1" applyAlignment="1">
      <alignment wrapText="1"/>
    </xf>
    <xf numFmtId="0" fontId="11" fillId="5" borderId="8" xfId="6" applyFont="1" applyFill="1" applyBorder="1"/>
    <xf numFmtId="0" fontId="11" fillId="5" borderId="0" xfId="5" applyFont="1" applyFill="1" applyAlignment="1">
      <alignment horizontal="center"/>
    </xf>
    <xf numFmtId="0" fontId="13" fillId="5" borderId="0" xfId="2" applyFont="1" applyFill="1" applyAlignment="1">
      <alignment horizontal="left"/>
    </xf>
    <xf numFmtId="0" fontId="11" fillId="5" borderId="8" xfId="5" applyFont="1" applyFill="1" applyBorder="1" applyAlignment="1">
      <alignment wrapText="1"/>
    </xf>
    <xf numFmtId="0" fontId="10" fillId="5" borderId="0" xfId="5" applyFont="1" applyFill="1"/>
    <xf numFmtId="0" fontId="27" fillId="5" borderId="0" xfId="0" applyFont="1" applyFill="1"/>
    <xf numFmtId="0" fontId="42" fillId="6" borderId="1" xfId="0" applyFont="1" applyFill="1" applyBorder="1" applyAlignment="1">
      <alignment horizontal="center" vertical="center"/>
    </xf>
    <xf numFmtId="0" fontId="6" fillId="6" borderId="41" xfId="2" applyFont="1" applyFill="1" applyBorder="1" applyAlignment="1">
      <alignment horizontal="center" vertical="center"/>
    </xf>
    <xf numFmtId="0" fontId="6" fillId="6" borderId="42" xfId="2" applyFont="1" applyFill="1" applyBorder="1" applyAlignment="1">
      <alignment horizontal="center" vertical="center"/>
    </xf>
    <xf numFmtId="0" fontId="6" fillId="6" borderId="43" xfId="2" applyFont="1" applyFill="1" applyBorder="1" applyAlignment="1">
      <alignment horizontal="center" vertical="center"/>
    </xf>
    <xf numFmtId="0" fontId="20" fillId="5" borderId="7" xfId="0" applyFont="1" applyFill="1" applyBorder="1"/>
    <xf numFmtId="0" fontId="43" fillId="5" borderId="0" xfId="6" applyFont="1" applyFill="1"/>
    <xf numFmtId="0" fontId="0" fillId="5" borderId="15" xfId="0" applyFill="1" applyBorder="1"/>
    <xf numFmtId="0" fontId="11" fillId="4" borderId="36" xfId="0" applyFont="1" applyFill="1" applyBorder="1"/>
    <xf numFmtId="0" fontId="1" fillId="4" borderId="36" xfId="6" applyFill="1" applyBorder="1"/>
    <xf numFmtId="0" fontId="0" fillId="4" borderId="36" xfId="0" applyFill="1" applyBorder="1"/>
    <xf numFmtId="0" fontId="0" fillId="4" borderId="10" xfId="0" applyFill="1" applyBorder="1"/>
    <xf numFmtId="0" fontId="11" fillId="3" borderId="1" xfId="0" applyFont="1" applyFill="1" applyBorder="1" applyAlignment="1">
      <alignment vertical="center" wrapText="1"/>
    </xf>
    <xf numFmtId="0" fontId="11" fillId="4" borderId="37" xfId="0" applyFont="1" applyFill="1" applyBorder="1"/>
    <xf numFmtId="0" fontId="1" fillId="4" borderId="37" xfId="6" applyFill="1" applyBorder="1"/>
    <xf numFmtId="0" fontId="0" fillId="4" borderId="37" xfId="0" applyFill="1" applyBorder="1"/>
    <xf numFmtId="0" fontId="0" fillId="4" borderId="38" xfId="0" applyFill="1" applyBorder="1"/>
    <xf numFmtId="0" fontId="21" fillId="6" borderId="35" xfId="0" applyFont="1" applyFill="1" applyBorder="1" applyAlignment="1">
      <alignment horizontal="center" vertical="center"/>
    </xf>
    <xf numFmtId="0" fontId="21" fillId="6" borderId="36" xfId="0" applyFont="1" applyFill="1" applyBorder="1" applyAlignment="1">
      <alignment horizontal="center" vertical="center"/>
    </xf>
    <xf numFmtId="0" fontId="21" fillId="6" borderId="10" xfId="0" applyFont="1" applyFill="1" applyBorder="1" applyAlignment="1">
      <alignment horizontal="center" vertical="center"/>
    </xf>
    <xf numFmtId="0" fontId="0" fillId="13" borderId="1" xfId="0" applyFill="1" applyBorder="1" applyAlignment="1">
      <alignment horizontal="center" vertical="center"/>
    </xf>
    <xf numFmtId="0" fontId="0" fillId="13" borderId="0" xfId="0" applyFill="1" applyAlignment="1">
      <alignment horizontal="center" vertical="center"/>
    </xf>
    <xf numFmtId="0" fontId="49" fillId="5" borderId="0" xfId="13" applyFill="1" applyAlignment="1"/>
    <xf numFmtId="0" fontId="6" fillId="6" borderId="22" xfId="0" applyFont="1" applyFill="1" applyBorder="1" applyAlignment="1">
      <alignment horizontal="left"/>
    </xf>
    <xf numFmtId="0" fontId="6" fillId="6" borderId="23" xfId="0" applyFont="1" applyFill="1" applyBorder="1" applyAlignment="1">
      <alignment horizontal="left"/>
    </xf>
    <xf numFmtId="0" fontId="6" fillId="6" borderId="24" xfId="0" applyFont="1" applyFill="1" applyBorder="1" applyAlignment="1">
      <alignment horizontal="left"/>
    </xf>
    <xf numFmtId="0" fontId="6" fillId="6" borderId="4" xfId="0" applyFont="1" applyFill="1" applyBorder="1" applyAlignment="1">
      <alignment horizontal="center"/>
    </xf>
    <xf numFmtId="0" fontId="6" fillId="6" borderId="4" xfId="0" applyFont="1" applyFill="1" applyBorder="1"/>
    <xf numFmtId="0" fontId="6" fillId="6" borderId="1" xfId="0" applyFont="1" applyFill="1" applyBorder="1" applyAlignment="1">
      <alignment horizontal="left" vertical="center"/>
    </xf>
    <xf numFmtId="0" fontId="6" fillId="8" borderId="1" xfId="6" applyFont="1" applyFill="1" applyBorder="1" applyAlignment="1">
      <alignment horizontal="center" vertical="center" wrapText="1"/>
    </xf>
    <xf numFmtId="0" fontId="6" fillId="8" borderId="1" xfId="6" applyFont="1" applyFill="1" applyBorder="1" applyAlignment="1">
      <alignment horizontal="center" vertical="center"/>
    </xf>
    <xf numFmtId="0" fontId="48" fillId="5" borderId="0" xfId="0" applyFont="1" applyFill="1" applyAlignment="1">
      <alignment horizontal="left" vertical="center"/>
    </xf>
    <xf numFmtId="0" fontId="51" fillId="2" borderId="5" xfId="0" applyFont="1" applyFill="1" applyBorder="1" applyAlignment="1">
      <alignment horizontal="left" vertical="center"/>
    </xf>
    <xf numFmtId="0" fontId="51" fillId="2" borderId="5" xfId="0" applyFont="1" applyFill="1" applyBorder="1" applyAlignment="1">
      <alignment horizontal="center" vertical="center"/>
    </xf>
    <xf numFmtId="0" fontId="1" fillId="5" borderId="0" xfId="0" applyFont="1" applyFill="1"/>
    <xf numFmtId="0" fontId="52" fillId="5" borderId="0" xfId="0" applyFont="1" applyFill="1"/>
    <xf numFmtId="0" fontId="1" fillId="5" borderId="21" xfId="0" applyFont="1" applyFill="1" applyBorder="1"/>
    <xf numFmtId="0" fontId="11" fillId="5" borderId="48" xfId="6" applyFont="1" applyFill="1" applyBorder="1"/>
    <xf numFmtId="0" fontId="54" fillId="2" borderId="5" xfId="0" applyFont="1" applyFill="1" applyBorder="1" applyAlignment="1">
      <alignment horizontal="center" vertical="center"/>
    </xf>
    <xf numFmtId="0" fontId="54" fillId="2" borderId="5" xfId="0" applyFont="1" applyFill="1" applyBorder="1" applyAlignment="1">
      <alignment horizontal="left" vertical="center"/>
    </xf>
    <xf numFmtId="0" fontId="55" fillId="5" borderId="0" xfId="0" applyFont="1" applyFill="1"/>
    <xf numFmtId="0" fontId="56" fillId="5" borderId="0" xfId="2" applyFont="1" applyFill="1"/>
    <xf numFmtId="0" fontId="55" fillId="5" borderId="7" xfId="0" applyFont="1" applyFill="1" applyBorder="1"/>
    <xf numFmtId="0" fontId="55" fillId="5" borderId="6" xfId="0" applyFont="1" applyFill="1" applyBorder="1"/>
    <xf numFmtId="0" fontId="55" fillId="5" borderId="48" xfId="0" applyFont="1" applyFill="1" applyBorder="1"/>
    <xf numFmtId="0" fontId="57" fillId="5" borderId="0" xfId="0" applyFont="1" applyFill="1" applyAlignment="1">
      <alignment vertical="top"/>
    </xf>
    <xf numFmtId="0" fontId="54" fillId="5" borderId="0" xfId="0" applyFont="1" applyFill="1" applyAlignment="1">
      <alignment horizontal="center" vertical="center"/>
    </xf>
    <xf numFmtId="0" fontId="55" fillId="5" borderId="8" xfId="6" applyFont="1" applyFill="1" applyBorder="1"/>
    <xf numFmtId="0" fontId="59" fillId="5" borderId="0" xfId="3" applyFont="1" applyFill="1" applyAlignment="1">
      <alignment horizontal="center" vertical="center"/>
    </xf>
    <xf numFmtId="0" fontId="55" fillId="5" borderId="0" xfId="6" applyFont="1" applyFill="1"/>
    <xf numFmtId="0" fontId="55" fillId="5" borderId="21" xfId="6" applyFont="1" applyFill="1" applyBorder="1"/>
    <xf numFmtId="0" fontId="11" fillId="5" borderId="21" xfId="6" applyFont="1" applyFill="1" applyBorder="1"/>
    <xf numFmtId="0" fontId="8" fillId="5" borderId="0" xfId="2" applyFont="1" applyFill="1" applyAlignment="1">
      <alignment vertical="top"/>
    </xf>
    <xf numFmtId="0" fontId="8" fillId="5" borderId="18" xfId="2" applyFont="1" applyFill="1" applyBorder="1" applyAlignment="1">
      <alignment vertical="top"/>
    </xf>
    <xf numFmtId="0" fontId="55" fillId="5" borderId="50" xfId="6" applyFont="1" applyFill="1" applyBorder="1"/>
    <xf numFmtId="0" fontId="56" fillId="5" borderId="48" xfId="2" applyFont="1" applyFill="1" applyBorder="1"/>
    <xf numFmtId="0" fontId="59" fillId="5" borderId="48" xfId="3" applyFont="1" applyFill="1" applyBorder="1" applyAlignment="1">
      <alignment horizontal="center" vertical="center"/>
    </xf>
    <xf numFmtId="0" fontId="55" fillId="5" borderId="48" xfId="6" applyFont="1" applyFill="1" applyBorder="1"/>
    <xf numFmtId="0" fontId="19" fillId="5" borderId="0" xfId="6" applyFont="1" applyFill="1"/>
    <xf numFmtId="0" fontId="1" fillId="5" borderId="7" xfId="0" applyFont="1" applyFill="1" applyBorder="1"/>
    <xf numFmtId="0" fontId="37" fillId="2" borderId="5" xfId="0" applyFont="1" applyFill="1" applyBorder="1" applyAlignment="1">
      <alignment horizontal="left" vertical="center"/>
    </xf>
    <xf numFmtId="169" fontId="11" fillId="4" borderId="1" xfId="7" applyNumberFormat="1" applyFont="1" applyFill="1" applyBorder="1" applyAlignment="1" applyProtection="1">
      <alignment horizontal="center" vertical="center"/>
      <protection locked="0"/>
    </xf>
    <xf numFmtId="0" fontId="46" fillId="2" borderId="27" xfId="0" applyFont="1" applyFill="1" applyBorder="1" applyAlignment="1">
      <alignment horizontal="center" vertical="center"/>
    </xf>
    <xf numFmtId="0" fontId="46" fillId="2" borderId="49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28" xfId="0" applyFont="1" applyFill="1" applyBorder="1" applyAlignment="1">
      <alignment horizontal="center" vertical="center"/>
    </xf>
    <xf numFmtId="0" fontId="28" fillId="2" borderId="48" xfId="0" applyFont="1" applyFill="1" applyBorder="1" applyAlignment="1">
      <alignment horizontal="center" vertical="center"/>
    </xf>
    <xf numFmtId="0" fontId="28" fillId="2" borderId="6" xfId="0" applyFont="1" applyFill="1" applyBorder="1" applyAlignment="1">
      <alignment horizontal="center" vertical="center"/>
    </xf>
    <xf numFmtId="0" fontId="6" fillId="6" borderId="12" xfId="0" applyFont="1" applyFill="1" applyBorder="1" applyAlignment="1">
      <alignment vertical="center"/>
    </xf>
    <xf numFmtId="0" fontId="6" fillId="6" borderId="13" xfId="0" applyFont="1" applyFill="1" applyBorder="1" applyAlignment="1">
      <alignment vertical="center"/>
    </xf>
    <xf numFmtId="0" fontId="6" fillId="6" borderId="2" xfId="0" applyFont="1" applyFill="1" applyBorder="1" applyAlignment="1">
      <alignment vertical="center"/>
    </xf>
    <xf numFmtId="0" fontId="6" fillId="6" borderId="1" xfId="0" applyFont="1" applyFill="1" applyBorder="1" applyAlignment="1">
      <alignment horizontal="center"/>
    </xf>
  </cellXfs>
  <cellStyles count="14">
    <cellStyle name="Currency" xfId="7" builtinId="4"/>
    <cellStyle name="Estilo 1" xfId="8" xr:uid="{7E74C941-3F2C-4C0E-BB96-25540F913D45}"/>
    <cellStyle name="Estilo 2" xfId="9" xr:uid="{E973F5E2-CA51-405F-8651-0416F06C65B2}"/>
    <cellStyle name="Estilo 3" xfId="10" xr:uid="{35DEBA69-D868-44F5-8A5F-6F04CA00F210}"/>
    <cellStyle name="Estilo 4" xfId="11" xr:uid="{F3A36BCE-FE52-424D-955D-453C1936904E}"/>
    <cellStyle name="Estilo 5" xfId="12" xr:uid="{16D2D352-1D91-4415-8E62-C001807F1FD6}"/>
    <cellStyle name="Hyperlink" xfId="13" builtinId="8"/>
    <cellStyle name="Normal" xfId="0" builtinId="0"/>
    <cellStyle name="Normal 2" xfId="1" xr:uid="{21A8ECAA-14FD-4822-83BE-66BD45EBFC32}"/>
    <cellStyle name="Normal 2 2" xfId="2" xr:uid="{E01452C5-8C6A-44B7-99D4-6A163079EB7F}"/>
    <cellStyle name="Normal 2 3" xfId="5" xr:uid="{3D1928E5-119A-49D1-AD3F-B50AC04EC979}"/>
    <cellStyle name="Normal 2 3 2" xfId="6" xr:uid="{EFDD432B-8462-4F88-BF40-490EDC67D32B}"/>
    <cellStyle name="Normal 4 3" xfId="3" xr:uid="{1EF868FC-6DD3-44F7-B41C-3B564E8A2FD1}"/>
    <cellStyle name="Per cent" xfId="4" builtinId="5"/>
  </cellStyles>
  <dxfs count="16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fgColor theme="0" tint="-0.24994659260841701"/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fgColor theme="0" tint="-0.24994659260841701"/>
          <bgColor theme="0" tint="-0.14996795556505021"/>
        </patternFill>
      </fill>
    </dxf>
  </dxfs>
  <tableStyles count="0" defaultTableStyle="TableStyleMedium2" defaultPivotStyle="PivotStyleLight16"/>
  <colors>
    <mruColors>
      <color rgb="FF37B896"/>
      <color rgb="FFFFCC66"/>
      <color rgb="FF33AB8C"/>
      <color rgb="FF0E2841"/>
      <color rgb="FF005C55"/>
      <color rgb="FF62B539"/>
      <color rgb="FF00A499"/>
      <color rgb="FFA1D884"/>
      <color rgb="FF2AD2C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1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82550</xdr:colOff>
      <xdr:row>0</xdr:row>
      <xdr:rowOff>65617</xdr:rowOff>
    </xdr:from>
    <xdr:to>
      <xdr:col>2</xdr:col>
      <xdr:colOff>2318456</xdr:colOff>
      <xdr:row>3</xdr:row>
      <xdr:rowOff>120978</xdr:rowOff>
    </xdr:to>
    <xdr:pic>
      <xdr:nvPicPr>
        <xdr:cNvPr id="2" name="Picture 4" descr="icon APA">
          <a:extLst>
            <a:ext uri="{FF2B5EF4-FFF2-40B4-BE49-F238E27FC236}">
              <a16:creationId xmlns:a16="http://schemas.microsoft.com/office/drawing/2014/main" id="{1232BE5F-95E6-4CC8-BB5A-494529343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81550" y="65617"/>
          <a:ext cx="2235906" cy="5506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1240790</xdr:colOff>
      <xdr:row>22</xdr:row>
      <xdr:rowOff>31750</xdr:rowOff>
    </xdr:from>
    <xdr:to>
      <xdr:col>3</xdr:col>
      <xdr:colOff>68580</xdr:colOff>
      <xdr:row>25</xdr:row>
      <xdr:rowOff>117083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83B00F52-C6C8-43B6-9A33-29AB1818ADE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916" t="24916" r="11130" b="23232"/>
        <a:stretch/>
      </xdr:blipFill>
      <xdr:spPr>
        <a:xfrm>
          <a:off x="5939790" y="4387850"/>
          <a:ext cx="1174750" cy="542533"/>
        </a:xfrm>
        <a:prstGeom prst="rect">
          <a:avLst/>
        </a:prstGeom>
      </xdr:spPr>
    </xdr:pic>
    <xdr:clientData/>
  </xdr:twoCellAnchor>
  <xdr:twoCellAnchor editAs="oneCell">
    <xdr:from>
      <xdr:col>1</xdr:col>
      <xdr:colOff>1996440</xdr:colOff>
      <xdr:row>21</xdr:row>
      <xdr:rowOff>27941</xdr:rowOff>
    </xdr:from>
    <xdr:to>
      <xdr:col>2</xdr:col>
      <xdr:colOff>1170940</xdr:colOff>
      <xdr:row>27</xdr:row>
      <xdr:rowOff>55415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1775C7FF-1127-61E7-B170-A131F11422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45940" y="4193541"/>
          <a:ext cx="1524000" cy="97997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6426200</xdr:colOff>
      <xdr:row>3</xdr:row>
      <xdr:rowOff>152400</xdr:rowOff>
    </xdr:from>
    <xdr:to>
      <xdr:col>2</xdr:col>
      <xdr:colOff>8511007</xdr:colOff>
      <xdr:row>6</xdr:row>
      <xdr:rowOff>140208</xdr:rowOff>
    </xdr:to>
    <xdr:grpSp>
      <xdr:nvGrpSpPr>
        <xdr:cNvPr id="9" name="Agrupar 5">
          <a:extLst>
            <a:ext uri="{FF2B5EF4-FFF2-40B4-BE49-F238E27FC236}">
              <a16:creationId xmlns:a16="http://schemas.microsoft.com/office/drawing/2014/main" id="{A383D9CF-99EC-A240-9917-ADC08EBFBBBC}"/>
            </a:ext>
          </a:extLst>
        </xdr:cNvPr>
        <xdr:cNvGrpSpPr/>
      </xdr:nvGrpSpPr>
      <xdr:grpSpPr>
        <a:xfrm>
          <a:off x="8585200" y="711200"/>
          <a:ext cx="2084807" cy="521208"/>
          <a:chOff x="7796770" y="678961"/>
          <a:chExt cx="2084807" cy="522166"/>
        </a:xfrm>
      </xdr:grpSpPr>
      <xdr:pic>
        <xdr:nvPicPr>
          <xdr:cNvPr id="10" name="Imagem 6">
            <a:extLst>
              <a:ext uri="{FF2B5EF4-FFF2-40B4-BE49-F238E27FC236}">
                <a16:creationId xmlns:a16="http://schemas.microsoft.com/office/drawing/2014/main" id="{2FF6567A-5296-9FAB-15E4-18F68D0EA236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/>
          <a:srcRect b="94"/>
          <a:stretch>
            <a:fillRect/>
          </a:stretch>
        </xdr:blipFill>
        <xdr:spPr>
          <a:xfrm>
            <a:off x="7796770" y="689174"/>
            <a:ext cx="2049704" cy="511953"/>
          </a:xfrm>
          <a:prstGeom prst="rect">
            <a:avLst/>
          </a:prstGeom>
        </xdr:spPr>
      </xdr:pic>
      <xdr:sp macro="" textlink="">
        <xdr:nvSpPr>
          <xdr:cNvPr id="11" name="Oval 10">
            <a:extLst>
              <a:ext uri="{FF2B5EF4-FFF2-40B4-BE49-F238E27FC236}">
                <a16:creationId xmlns:a16="http://schemas.microsoft.com/office/drawing/2014/main" id="{CA84EB34-9D2F-5A32-9B6A-74587A96B32D}"/>
              </a:ext>
            </a:extLst>
          </xdr:cNvPr>
          <xdr:cNvSpPr/>
        </xdr:nvSpPr>
        <xdr:spPr>
          <a:xfrm>
            <a:off x="9666654" y="678961"/>
            <a:ext cx="214923" cy="190500"/>
          </a:xfrm>
          <a:prstGeom prst="ellipse">
            <a:avLst/>
          </a:prstGeom>
          <a:noFill/>
          <a:ln>
            <a:solidFill>
              <a:srgbClr val="FF000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PT" sz="1100"/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Users/mafaldamarques/Downloads/PAPERSU_MONITORIZACAO_ALTA%20(27012026).xlsx" TargetMode="External"/><Relationship Id="rId1" Type="http://schemas.openxmlformats.org/officeDocument/2006/relationships/externalLinkPath" Target="https://d.docs.live.net/9a51228e85aba5ab/Programa%20de%20monitoriza&#231;&#227;o/PAPERSU_MONITORIZACAO_ALTA%20(27012026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apa"/>
      <sheetName val="Alertas"/>
      <sheetName val="Instruções"/>
      <sheetName val="Identificação da EG"/>
      <sheetName val="BS.01.ID_ED"/>
      <sheetName val="BS.02.ID_ATIV"/>
      <sheetName val="Programas de Prevenção"/>
      <sheetName val="B.03.PV_RM"/>
      <sheetName val="B.04.PV_RM_2"/>
      <sheetName val="B.05.PV_CDA"/>
      <sheetName val="Infraestruturas Recolha"/>
      <sheetName val="BS.06.INFRA_EST"/>
      <sheetName val="BS.07.INFRA_CT"/>
      <sheetName val="BS.08.INFRA_TIC"/>
      <sheetName val="Infraestruturas Tratamento"/>
      <sheetName val="BS.09.INFTRAT_TM"/>
      <sheetName val="B.10.INFTRAT_Part"/>
      <sheetName val="Campanhas C&amp;S"/>
      <sheetName val="BS.11.C&amp;S"/>
      <sheetName val="Divulgação do Desempenho"/>
      <sheetName val="BS.12.DIVUL"/>
      <sheetName val="Acompanhamento"/>
      <sheetName val="BS.13.ACOMP_PREV"/>
      <sheetName val="BS.14.ACOMP_REC"/>
      <sheetName val="BS.15.ACOMP_CF"/>
      <sheetName val="Campanhas Caracterização"/>
      <sheetName val="Incentivos"/>
      <sheetName val="BS.16.INCET"/>
      <sheetName val="Investimentos"/>
      <sheetName val="B.17.INV"/>
      <sheetName val="Auxili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>
        <row r="25">
          <cell r="BB25" t="str">
            <v>Resíduos indiferenciados</v>
          </cell>
          <cell r="BG25" t="str">
            <v>Informação</v>
          </cell>
        </row>
        <row r="26">
          <cell r="BB26" t="str">
            <v>Biorresíduos alimentares</v>
          </cell>
          <cell r="BG26" t="str">
            <v>Comunicação coletiva</v>
          </cell>
        </row>
      </sheetData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22DCD6-3F4D-453D-8E40-5A2E9A3CB773}">
  <sheetPr codeName="Folha2">
    <tabColor rgb="FF37B896"/>
  </sheetPr>
  <dimension ref="A1:XFC50"/>
  <sheetViews>
    <sheetView tabSelected="1" zoomScaleNormal="100" workbookViewId="0">
      <selection activeCell="A5" sqref="A5:E5"/>
    </sheetView>
  </sheetViews>
  <sheetFormatPr baseColWidth="10" defaultColWidth="0" defaultRowHeight="14" zeroHeight="1" x14ac:dyDescent="0.15"/>
  <cols>
    <col min="1" max="5" width="30.83203125" style="2" customWidth="1"/>
    <col min="6" max="6" width="0.1640625" style="2" customWidth="1"/>
    <col min="7" max="16383" width="15.83203125" style="2" hidden="1"/>
    <col min="16384" max="16384" width="6.83203125" style="2" hidden="1" customWidth="1"/>
  </cols>
  <sheetData>
    <row r="1" spans="1:12" ht="9" customHeight="1" x14ac:dyDescent="0.15">
      <c r="E1" s="98"/>
    </row>
    <row r="2" spans="1:12" ht="15" x14ac:dyDescent="0.2">
      <c r="E2" s="98"/>
      <c r="H2" s="99"/>
      <c r="I2" s="99"/>
      <c r="J2" s="99"/>
      <c r="K2" s="99"/>
      <c r="L2" s="99"/>
    </row>
    <row r="3" spans="1:12" ht="15" x14ac:dyDescent="0.2">
      <c r="E3" s="98"/>
      <c r="H3" s="99"/>
      <c r="I3" s="99"/>
      <c r="J3" s="99"/>
      <c r="K3" s="99"/>
      <c r="L3" s="99"/>
    </row>
    <row r="4" spans="1:12" ht="16" thickBot="1" x14ac:dyDescent="0.25">
      <c r="E4" s="98"/>
      <c r="H4" s="99"/>
      <c r="I4" s="99"/>
      <c r="J4" s="99"/>
      <c r="K4" s="99"/>
      <c r="L4" s="99"/>
    </row>
    <row r="5" spans="1:12" ht="19" x14ac:dyDescent="0.2">
      <c r="A5" s="325" t="s">
        <v>2847</v>
      </c>
      <c r="B5" s="325"/>
      <c r="C5" s="325"/>
      <c r="D5" s="325"/>
      <c r="E5" s="326"/>
      <c r="H5" s="99"/>
      <c r="I5" s="99"/>
      <c r="J5" s="99"/>
      <c r="K5" s="99"/>
      <c r="L5" s="99"/>
    </row>
    <row r="6" spans="1:12" ht="17" thickBot="1" x14ac:dyDescent="0.25">
      <c r="A6" s="321" t="s">
        <v>2867</v>
      </c>
      <c r="B6" s="321"/>
      <c r="C6" s="321"/>
      <c r="D6" s="321"/>
      <c r="E6" s="322"/>
      <c r="H6" s="99"/>
      <c r="I6" s="99"/>
      <c r="J6" s="99"/>
      <c r="K6" s="99"/>
      <c r="L6" s="99"/>
    </row>
    <row r="7" spans="1:12" ht="15" x14ac:dyDescent="0.2">
      <c r="E7" s="98"/>
      <c r="H7" s="99"/>
      <c r="I7" s="99"/>
      <c r="J7" s="99"/>
      <c r="K7" s="99"/>
      <c r="L7" s="99"/>
    </row>
    <row r="8" spans="1:12" ht="26.5" customHeight="1" x14ac:dyDescent="0.2">
      <c r="B8" s="100" t="s">
        <v>0</v>
      </c>
      <c r="C8" s="101" t="str">
        <f>IF('Identificação da EG'!B7&lt;&gt;"",'Identificação da EG'!B7,"")</f>
        <v/>
      </c>
      <c r="E8" s="98"/>
      <c r="H8" s="99"/>
      <c r="I8" s="99"/>
      <c r="J8" s="99"/>
      <c r="K8" s="99"/>
      <c r="L8" s="99"/>
    </row>
    <row r="9" spans="1:12" ht="10.5" customHeight="1" x14ac:dyDescent="0.2">
      <c r="B9" s="102"/>
      <c r="C9" s="103"/>
      <c r="E9" s="98"/>
      <c r="H9" s="99"/>
      <c r="I9" s="99"/>
      <c r="J9" s="99"/>
      <c r="K9" s="99"/>
      <c r="L9" s="99"/>
    </row>
    <row r="10" spans="1:12" ht="26.5" customHeight="1" x14ac:dyDescent="0.2">
      <c r="B10" s="100" t="s">
        <v>1</v>
      </c>
      <c r="C10" s="85"/>
      <c r="E10" s="98"/>
      <c r="H10" s="99"/>
      <c r="I10" s="99"/>
      <c r="J10" s="99"/>
      <c r="K10" s="99"/>
      <c r="L10" s="99"/>
    </row>
    <row r="11" spans="1:12" ht="13.5" customHeight="1" thickBot="1" x14ac:dyDescent="0.25">
      <c r="E11" s="98"/>
      <c r="H11" s="99"/>
      <c r="I11" s="99"/>
      <c r="J11" s="99"/>
      <c r="K11" s="99"/>
      <c r="L11" s="99"/>
    </row>
    <row r="12" spans="1:12" s="102" customFormat="1" ht="14.5" customHeight="1" thickBot="1" x14ac:dyDescent="0.25">
      <c r="A12" s="323" t="s">
        <v>2</v>
      </c>
      <c r="B12" s="323"/>
      <c r="C12" s="323"/>
      <c r="D12" s="323"/>
      <c r="E12" s="324"/>
      <c r="H12" s="99"/>
      <c r="I12" s="99"/>
      <c r="J12" s="99"/>
      <c r="K12" s="99"/>
      <c r="L12" s="99"/>
    </row>
    <row r="13" spans="1:12" ht="10" customHeight="1" x14ac:dyDescent="0.2">
      <c r="E13" s="98"/>
      <c r="H13" s="99"/>
      <c r="I13" s="99"/>
      <c r="J13" s="99"/>
      <c r="K13" s="99"/>
      <c r="L13" s="99"/>
    </row>
    <row r="14" spans="1:12" s="107" customFormat="1" ht="15" x14ac:dyDescent="0.2">
      <c r="A14" s="106" t="s">
        <v>2848</v>
      </c>
      <c r="E14" s="108"/>
      <c r="H14" s="109"/>
      <c r="I14" s="109"/>
      <c r="J14" s="109"/>
      <c r="K14" s="109"/>
      <c r="L14" s="109"/>
    </row>
    <row r="15" spans="1:12" ht="16.5" customHeight="1" x14ac:dyDescent="0.2">
      <c r="A15" s="110" t="s">
        <v>2849</v>
      </c>
      <c r="E15" s="98"/>
      <c r="H15" s="99"/>
      <c r="I15" s="99"/>
      <c r="J15" s="99"/>
      <c r="K15" s="99"/>
      <c r="L15" s="99"/>
    </row>
    <row r="16" spans="1:12" ht="15" x14ac:dyDescent="0.2">
      <c r="A16" s="106" t="s">
        <v>2850</v>
      </c>
      <c r="E16" s="98"/>
      <c r="H16" s="99"/>
      <c r="I16" s="99"/>
      <c r="J16" s="99"/>
      <c r="K16" s="99"/>
      <c r="L16" s="99"/>
    </row>
    <row r="17" spans="1:12" ht="15" x14ac:dyDescent="0.2">
      <c r="A17" s="106" t="s">
        <v>2823</v>
      </c>
      <c r="E17" s="98"/>
      <c r="H17" s="99"/>
      <c r="I17" s="99"/>
      <c r="J17" s="99"/>
      <c r="K17" s="99"/>
      <c r="L17" s="99"/>
    </row>
    <row r="18" spans="1:12" ht="17.25" customHeight="1" x14ac:dyDescent="0.2">
      <c r="A18" s="110" t="s">
        <v>2861</v>
      </c>
      <c r="E18" s="98"/>
      <c r="H18" s="99"/>
      <c r="I18" s="99"/>
      <c r="J18" s="99"/>
      <c r="K18" s="99"/>
      <c r="L18" s="99"/>
    </row>
    <row r="19" spans="1:12" ht="15" x14ac:dyDescent="0.2">
      <c r="A19" s="106" t="s">
        <v>2862</v>
      </c>
      <c r="E19" s="98"/>
      <c r="H19" s="99"/>
      <c r="I19" s="99"/>
      <c r="J19" s="99"/>
      <c r="K19" s="99"/>
      <c r="L19" s="99"/>
    </row>
    <row r="20" spans="1:12" ht="16" thickBot="1" x14ac:dyDescent="0.25">
      <c r="E20" s="98"/>
      <c r="H20" s="99"/>
      <c r="I20" s="99"/>
      <c r="J20" s="99"/>
      <c r="K20" s="99"/>
      <c r="L20" s="99"/>
    </row>
    <row r="21" spans="1:12" s="102" customFormat="1" ht="14.5" customHeight="1" thickBot="1" x14ac:dyDescent="0.25">
      <c r="A21" s="323" t="s">
        <v>2851</v>
      </c>
      <c r="B21" s="323"/>
      <c r="C21" s="323"/>
      <c r="D21" s="323"/>
      <c r="E21" s="324"/>
      <c r="H21" s="99"/>
      <c r="I21" s="99"/>
      <c r="J21" s="99"/>
      <c r="K21" s="99"/>
      <c r="L21" s="99"/>
    </row>
    <row r="22" spans="1:12" ht="15" x14ac:dyDescent="0.2">
      <c r="E22" s="98"/>
      <c r="H22" s="99"/>
      <c r="I22" s="99"/>
      <c r="J22" s="99"/>
      <c r="K22" s="99"/>
      <c r="L22" s="99"/>
    </row>
    <row r="23" spans="1:12" ht="12" customHeight="1" x14ac:dyDescent="0.2">
      <c r="A23" s="111" t="s">
        <v>2854</v>
      </c>
      <c r="E23" s="98"/>
      <c r="H23" s="99"/>
      <c r="I23" s="99"/>
      <c r="J23" s="99"/>
      <c r="K23" s="99"/>
      <c r="L23" s="99"/>
    </row>
    <row r="24" spans="1:12" ht="12" customHeight="1" x14ac:dyDescent="0.2">
      <c r="A24" s="112" t="s">
        <v>2855</v>
      </c>
      <c r="E24" s="98"/>
      <c r="H24" s="99"/>
      <c r="I24" s="99"/>
      <c r="J24" s="99"/>
      <c r="K24" s="99"/>
      <c r="L24" s="99"/>
    </row>
    <row r="25" spans="1:12" ht="12" customHeight="1" x14ac:dyDescent="0.2">
      <c r="A25" s="112" t="s">
        <v>2856</v>
      </c>
      <c r="E25" s="98"/>
      <c r="H25" s="99"/>
      <c r="I25" s="99"/>
      <c r="J25" s="99"/>
      <c r="K25" s="99"/>
      <c r="L25" s="99"/>
    </row>
    <row r="26" spans="1:12" ht="12" customHeight="1" x14ac:dyDescent="0.2">
      <c r="A26" s="112" t="s">
        <v>2857</v>
      </c>
      <c r="E26" s="98"/>
      <c r="H26" s="99"/>
      <c r="I26" s="99"/>
      <c r="J26" s="99"/>
      <c r="K26" s="99"/>
      <c r="L26" s="99"/>
    </row>
    <row r="27" spans="1:12" ht="12" customHeight="1" x14ac:dyDescent="0.2">
      <c r="A27" s="112" t="s">
        <v>2858</v>
      </c>
      <c r="D27" s="113"/>
      <c r="E27" s="98"/>
      <c r="H27" s="99"/>
      <c r="I27" s="99"/>
      <c r="J27" s="99"/>
      <c r="K27" s="99"/>
      <c r="L27" s="99"/>
    </row>
    <row r="28" spans="1:12" s="107" customFormat="1" ht="12" customHeight="1" x14ac:dyDescent="0.2">
      <c r="A28" s="112" t="s">
        <v>2859</v>
      </c>
      <c r="C28" s="114" t="s">
        <v>2852</v>
      </c>
      <c r="D28" s="115"/>
      <c r="E28" s="108"/>
      <c r="H28" s="109"/>
      <c r="I28" s="109"/>
      <c r="J28" s="109"/>
      <c r="K28" s="109"/>
      <c r="L28" s="109"/>
    </row>
    <row r="29" spans="1:12" s="107" customFormat="1" ht="12" customHeight="1" x14ac:dyDescent="0.2">
      <c r="A29" s="112" t="s">
        <v>2860</v>
      </c>
      <c r="C29" s="116" t="s">
        <v>2853</v>
      </c>
      <c r="D29" s="117"/>
      <c r="E29" s="108"/>
      <c r="H29" s="109"/>
      <c r="I29" s="109"/>
      <c r="J29" s="109"/>
      <c r="K29" s="109"/>
      <c r="L29" s="109"/>
    </row>
    <row r="30" spans="1:12" ht="16" thickBot="1" x14ac:dyDescent="0.25">
      <c r="A30" s="118" t="s">
        <v>2744</v>
      </c>
      <c r="B30" s="118"/>
      <c r="C30" s="118"/>
      <c r="D30" s="118"/>
      <c r="E30" s="119"/>
      <c r="H30" s="99"/>
      <c r="I30" s="99"/>
      <c r="J30" s="99"/>
      <c r="K30" s="99"/>
      <c r="L30" s="99"/>
    </row>
    <row r="31" spans="1:12" ht="15" hidden="1" x14ac:dyDescent="0.2">
      <c r="H31" s="99"/>
      <c r="I31" s="99"/>
      <c r="J31" s="99"/>
      <c r="K31" s="99"/>
      <c r="L31" s="99"/>
    </row>
    <row r="32" spans="1:12" ht="15" hidden="1" x14ac:dyDescent="0.2">
      <c r="H32" s="99"/>
      <c r="I32" s="99"/>
      <c r="J32" s="99"/>
      <c r="K32" s="99"/>
      <c r="L32" s="99"/>
    </row>
    <row r="33" spans="8:12" ht="15" hidden="1" x14ac:dyDescent="0.2">
      <c r="H33" s="99"/>
      <c r="I33" s="99"/>
      <c r="J33" s="99"/>
      <c r="K33" s="99"/>
      <c r="L33" s="99"/>
    </row>
    <row r="34" spans="8:12" ht="15" hidden="1" x14ac:dyDescent="0.2">
      <c r="H34" s="99"/>
      <c r="I34" s="99"/>
      <c r="J34" s="99"/>
      <c r="K34" s="99"/>
      <c r="L34" s="99"/>
    </row>
    <row r="35" spans="8:12" ht="15" hidden="1" x14ac:dyDescent="0.2">
      <c r="H35" s="99"/>
      <c r="I35" s="99"/>
      <c r="J35" s="99"/>
      <c r="K35" s="99"/>
      <c r="L35" s="99"/>
    </row>
    <row r="36" spans="8:12" ht="15" hidden="1" x14ac:dyDescent="0.2">
      <c r="H36" s="99"/>
      <c r="I36" s="99"/>
      <c r="J36" s="99"/>
      <c r="K36" s="99"/>
      <c r="L36" s="99"/>
    </row>
    <row r="37" spans="8:12" ht="15" hidden="1" x14ac:dyDescent="0.2">
      <c r="H37" s="99"/>
      <c r="I37" s="99"/>
      <c r="J37" s="99"/>
      <c r="K37" s="99"/>
      <c r="L37" s="99"/>
    </row>
    <row r="38" spans="8:12" ht="15" hidden="1" x14ac:dyDescent="0.2">
      <c r="H38" s="99"/>
      <c r="I38" s="99"/>
      <c r="J38" s="99"/>
      <c r="K38" s="99"/>
      <c r="L38" s="99"/>
    </row>
    <row r="39" spans="8:12" ht="15" hidden="1" x14ac:dyDescent="0.2">
      <c r="H39" s="99"/>
      <c r="I39" s="99"/>
      <c r="J39" s="99"/>
      <c r="K39" s="99"/>
      <c r="L39" s="99"/>
    </row>
    <row r="40" spans="8:12" ht="15" hidden="1" x14ac:dyDescent="0.2">
      <c r="H40" s="99"/>
      <c r="I40" s="99"/>
      <c r="J40" s="99"/>
      <c r="K40" s="99"/>
      <c r="L40" s="99"/>
    </row>
    <row r="41" spans="8:12" ht="15" hidden="1" x14ac:dyDescent="0.2">
      <c r="H41" s="99"/>
      <c r="I41" s="99"/>
      <c r="J41" s="99"/>
      <c r="K41" s="99"/>
      <c r="L41" s="99"/>
    </row>
    <row r="42" spans="8:12" ht="15" hidden="1" x14ac:dyDescent="0.2">
      <c r="H42" s="99"/>
      <c r="I42" s="99"/>
      <c r="J42" s="99"/>
      <c r="K42" s="99"/>
      <c r="L42" s="99"/>
    </row>
    <row r="43" spans="8:12" ht="15" hidden="1" x14ac:dyDescent="0.2">
      <c r="H43" s="99"/>
      <c r="I43" s="99"/>
      <c r="J43" s="99"/>
      <c r="K43" s="99"/>
      <c r="L43" s="99"/>
    </row>
    <row r="44" spans="8:12" ht="15" hidden="1" x14ac:dyDescent="0.2">
      <c r="H44" s="99"/>
      <c r="I44" s="99"/>
      <c r="J44" s="99"/>
      <c r="K44" s="99"/>
      <c r="L44" s="99"/>
    </row>
    <row r="45" spans="8:12" ht="15" hidden="1" x14ac:dyDescent="0.2">
      <c r="H45" s="99"/>
      <c r="I45" s="99"/>
      <c r="J45" s="99"/>
      <c r="K45" s="99"/>
      <c r="L45" s="99"/>
    </row>
    <row r="46" spans="8:12" ht="15" hidden="1" x14ac:dyDescent="0.2">
      <c r="H46" s="99"/>
      <c r="I46" s="99"/>
      <c r="J46" s="99"/>
      <c r="K46" s="99"/>
      <c r="L46" s="99"/>
    </row>
    <row r="47" spans="8:12" ht="15" hidden="1" x14ac:dyDescent="0.2">
      <c r="H47" s="99"/>
      <c r="I47" s="99"/>
      <c r="J47" s="99"/>
      <c r="K47" s="99"/>
      <c r="L47" s="99"/>
    </row>
    <row r="48" spans="8:12" ht="15" hidden="1" x14ac:dyDescent="0.2">
      <c r="H48" s="99"/>
      <c r="I48" s="99"/>
      <c r="J48" s="99"/>
      <c r="K48" s="99"/>
      <c r="L48" s="99"/>
    </row>
    <row r="49" spans="8:12" ht="15" hidden="1" x14ac:dyDescent="0.2">
      <c r="H49" s="99"/>
      <c r="I49" s="99"/>
      <c r="J49" s="99"/>
      <c r="K49" s="99"/>
      <c r="L49" s="99"/>
    </row>
    <row r="50" spans="8:12" ht="15" hidden="1" x14ac:dyDescent="0.2">
      <c r="H50" s="99"/>
      <c r="I50" s="99"/>
      <c r="J50" s="99"/>
      <c r="K50" s="99"/>
      <c r="L50" s="99"/>
    </row>
  </sheetData>
  <sheetProtection algorithmName="SHA-512" hashValue="Rn6lYCa2/k9r48VppmLkWUZtEJjbHbgFOXILpDw6XKZALo4dhH5fSNrIxMArXaIM5n4ihioTCFfT7oyUITErgA==" saltValue="E2AtKuwZZgMfPaPN9JEjcA==" spinCount="100000" sheet="1" objects="1" scenarios="1"/>
  <mergeCells count="4">
    <mergeCell ref="A6:E6"/>
    <mergeCell ref="A12:E12"/>
    <mergeCell ref="A21:E21"/>
    <mergeCell ref="A5:E5"/>
  </mergeCells>
  <dataValidations count="1">
    <dataValidation type="whole" operator="greaterThanOrEqual" allowBlank="1" showInputMessage="1" showErrorMessage="1" sqref="C10" xr:uid="{A8CF48D6-BB66-8641-AD31-1DF604BED872}">
      <formula1>2024</formula1>
    </dataValidation>
  </dataValidations>
  <pageMargins left="0.7" right="0.7" top="0.75" bottom="0.75" header="0.3" footer="0.3"/>
  <ignoredErrors>
    <ignoredError sqref="C8" unlockedFormula="1"/>
  </ignoredError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E141D5-63AE-4B87-80E0-DCD41952B867}">
  <sheetPr codeName="Folha5">
    <tabColor rgb="FF37B896"/>
  </sheetPr>
  <dimension ref="A1:BB133"/>
  <sheetViews>
    <sheetView zoomScaleNormal="100" workbookViewId="0">
      <selection activeCell="B1" sqref="B1"/>
    </sheetView>
  </sheetViews>
  <sheetFormatPr baseColWidth="10" defaultColWidth="0" defaultRowHeight="14" zeroHeight="1" x14ac:dyDescent="0.2"/>
  <cols>
    <col min="1" max="1" width="2.33203125" style="99" customWidth="1"/>
    <col min="2" max="2" width="40.1640625" style="99" customWidth="1"/>
    <col min="3" max="3" width="25" style="99" customWidth="1"/>
    <col min="4" max="5" width="20" style="99" customWidth="1"/>
    <col min="6" max="7" width="24.83203125" style="99" customWidth="1"/>
    <col min="8" max="8" width="19.83203125" style="99" customWidth="1"/>
    <col min="9" max="9" width="1.5" style="99" customWidth="1"/>
    <col min="10" max="18" width="18.33203125" style="99" customWidth="1"/>
    <col min="19" max="19" width="1.5" style="99" customWidth="1"/>
    <col min="20" max="20" width="2.1640625" style="99" customWidth="1"/>
    <col min="21" max="29" width="18.33203125" style="99" customWidth="1"/>
    <col min="30" max="30" width="3" style="99" customWidth="1"/>
    <col min="31" max="31" width="2.6640625" style="99" customWidth="1"/>
    <col min="32" max="32" width="35.1640625" style="99" customWidth="1"/>
    <col min="33" max="33" width="1.5" style="99" customWidth="1"/>
    <col min="34" max="34" width="2.5" style="99" customWidth="1"/>
    <col min="35" max="42" width="18.33203125" style="99" customWidth="1"/>
    <col min="43" max="44" width="1.5" style="99" customWidth="1"/>
    <col min="45" max="45" width="25" style="99" customWidth="1"/>
    <col min="46" max="46" width="18.33203125" style="99" customWidth="1"/>
    <col min="47" max="47" width="21.83203125" style="99" customWidth="1"/>
    <col min="48" max="50" width="18.33203125" style="99" customWidth="1"/>
    <col min="51" max="51" width="5.6640625" style="99" customWidth="1"/>
    <col min="52" max="54" width="9.5" style="99" customWidth="1"/>
    <col min="55" max="16384" width="9" style="99" hidden="1"/>
  </cols>
  <sheetData>
    <row r="1" spans="2:38" s="297" customFormat="1" ht="16" thickBot="1" x14ac:dyDescent="0.2">
      <c r="B1" s="298" t="s">
        <v>98</v>
      </c>
    </row>
    <row r="2" spans="2:38" s="299" customFormat="1" ht="15" x14ac:dyDescent="0.2">
      <c r="B2" s="300" t="s">
        <v>2877</v>
      </c>
      <c r="I2" s="301"/>
    </row>
    <row r="3" spans="2:38" ht="14.25" customHeight="1" x14ac:dyDescent="0.2">
      <c r="I3" s="120"/>
    </row>
    <row r="4" spans="2:38" x14ac:dyDescent="0.2">
      <c r="B4" s="206" t="s">
        <v>99</v>
      </c>
      <c r="I4" s="120"/>
    </row>
    <row r="5" spans="2:38" ht="16.5" customHeight="1" x14ac:dyDescent="0.2">
      <c r="B5" s="155" t="s">
        <v>100</v>
      </c>
      <c r="C5" s="223"/>
      <c r="D5" s="223"/>
      <c r="E5" s="223"/>
      <c r="F5" s="223"/>
      <c r="I5" s="120"/>
    </row>
    <row r="6" spans="2:38" x14ac:dyDescent="0.2">
      <c r="B6" s="282" t="s">
        <v>101</v>
      </c>
      <c r="C6" s="74"/>
      <c r="I6" s="120"/>
    </row>
    <row r="7" spans="2:38" x14ac:dyDescent="0.2">
      <c r="B7" s="283" t="s">
        <v>102</v>
      </c>
      <c r="C7" s="74"/>
      <c r="I7" s="120"/>
    </row>
    <row r="8" spans="2:38" x14ac:dyDescent="0.2">
      <c r="B8" s="283" t="s">
        <v>2716</v>
      </c>
      <c r="C8" s="74"/>
      <c r="I8" s="120"/>
    </row>
    <row r="9" spans="2:38" x14ac:dyDescent="0.2">
      <c r="B9" s="283" t="s">
        <v>2749</v>
      </c>
      <c r="C9" s="74"/>
      <c r="I9" s="120"/>
    </row>
    <row r="10" spans="2:38" x14ac:dyDescent="0.2">
      <c r="B10" s="283" t="s">
        <v>103</v>
      </c>
      <c r="C10" s="74"/>
      <c r="I10" s="120"/>
    </row>
    <row r="11" spans="2:38" x14ac:dyDescent="0.2">
      <c r="B11" s="284" t="s">
        <v>2702</v>
      </c>
      <c r="C11" s="74"/>
      <c r="I11" s="120"/>
    </row>
    <row r="12" spans="2:38" x14ac:dyDescent="0.2">
      <c r="I12" s="120"/>
    </row>
    <row r="13" spans="2:38" ht="14" customHeight="1" x14ac:dyDescent="0.2">
      <c r="B13" s="210" t="s">
        <v>68</v>
      </c>
      <c r="C13" s="30" t="s">
        <v>70</v>
      </c>
      <c r="D13" s="148"/>
      <c r="E13" s="148"/>
      <c r="F13" s="148"/>
      <c r="G13" s="148"/>
      <c r="H13" s="171"/>
      <c r="I13" s="120"/>
      <c r="AL13" s="222"/>
    </row>
    <row r="14" spans="2:38" x14ac:dyDescent="0.2">
      <c r="I14" s="120"/>
    </row>
    <row r="15" spans="2:38" x14ac:dyDescent="0.2">
      <c r="B15" s="206" t="s">
        <v>104</v>
      </c>
      <c r="I15" s="120"/>
    </row>
    <row r="16" spans="2:38" ht="18.75" customHeight="1" x14ac:dyDescent="0.2">
      <c r="B16" s="155" t="s">
        <v>105</v>
      </c>
      <c r="I16" s="120"/>
    </row>
    <row r="17" spans="2:51" ht="13" customHeight="1" x14ac:dyDescent="0.2">
      <c r="B17" s="210" t="s">
        <v>2638</v>
      </c>
      <c r="C17" s="285" t="s">
        <v>2640</v>
      </c>
      <c r="D17" s="285" t="s">
        <v>2641</v>
      </c>
      <c r="E17" s="285" t="s">
        <v>2641</v>
      </c>
      <c r="F17" s="285" t="s">
        <v>2641</v>
      </c>
      <c r="G17" s="285" t="s">
        <v>2641</v>
      </c>
      <c r="H17" s="285" t="s">
        <v>2641</v>
      </c>
      <c r="I17" s="120"/>
    </row>
    <row r="18" spans="2:51" x14ac:dyDescent="0.2">
      <c r="B18" s="221" t="s">
        <v>2865</v>
      </c>
      <c r="C18" s="74"/>
      <c r="D18" s="22"/>
      <c r="E18" s="22"/>
      <c r="F18" s="22"/>
      <c r="G18" s="22"/>
      <c r="H18" s="22"/>
      <c r="I18" s="120"/>
    </row>
    <row r="19" spans="2:51" x14ac:dyDescent="0.2">
      <c r="B19" s="221" t="s">
        <v>2639</v>
      </c>
      <c r="C19" s="74"/>
      <c r="D19" s="22"/>
      <c r="E19" s="22"/>
      <c r="F19" s="22"/>
      <c r="G19" s="22"/>
      <c r="H19" s="22"/>
      <c r="I19" s="120"/>
    </row>
    <row r="20" spans="2:51" x14ac:dyDescent="0.2">
      <c r="B20" s="221" t="s">
        <v>2866</v>
      </c>
      <c r="C20" s="74"/>
      <c r="D20" s="22"/>
      <c r="E20" s="22"/>
      <c r="F20" s="22"/>
      <c r="G20" s="22"/>
      <c r="H20" s="22"/>
      <c r="I20" s="120"/>
    </row>
    <row r="21" spans="2:51" x14ac:dyDescent="0.2">
      <c r="I21" s="120"/>
    </row>
    <row r="22" spans="2:51" ht="14" customHeight="1" x14ac:dyDescent="0.2">
      <c r="B22" s="210" t="s">
        <v>68</v>
      </c>
      <c r="C22" s="30" t="s">
        <v>70</v>
      </c>
      <c r="D22" s="148"/>
      <c r="E22" s="148"/>
      <c r="F22" s="148"/>
      <c r="G22" s="148"/>
      <c r="H22" s="171"/>
      <c r="I22" s="120"/>
    </row>
    <row r="23" spans="2:51" x14ac:dyDescent="0.2">
      <c r="I23" s="120"/>
    </row>
    <row r="24" spans="2:51" ht="15" thickBot="1" x14ac:dyDescent="0.25">
      <c r="I24" s="120"/>
    </row>
    <row r="25" spans="2:51" s="297" customFormat="1" ht="16" thickBot="1" x14ac:dyDescent="0.2">
      <c r="B25" s="298" t="s">
        <v>2680</v>
      </c>
    </row>
    <row r="26" spans="2:51" s="303" customFormat="1" ht="15" x14ac:dyDescent="0.2">
      <c r="B26" s="300" t="s">
        <v>2877</v>
      </c>
      <c r="H26" s="302"/>
      <c r="S26" s="302"/>
      <c r="AD26" s="302"/>
      <c r="AG26" s="302"/>
      <c r="AQ26" s="302"/>
      <c r="AY26" s="302"/>
    </row>
    <row r="27" spans="2:51" x14ac:dyDescent="0.2">
      <c r="H27" s="120"/>
      <c r="S27" s="120"/>
      <c r="AD27" s="120"/>
      <c r="AG27" s="120"/>
      <c r="AQ27" s="120"/>
      <c r="AY27" s="120"/>
    </row>
    <row r="28" spans="2:51" x14ac:dyDescent="0.2">
      <c r="B28" s="206" t="s">
        <v>69</v>
      </c>
      <c r="H28" s="120"/>
      <c r="J28" s="206" t="s">
        <v>72</v>
      </c>
      <c r="K28" s="207"/>
      <c r="L28" s="304" t="s">
        <v>2878</v>
      </c>
      <c r="S28" s="120"/>
      <c r="U28" s="206" t="s">
        <v>73</v>
      </c>
      <c r="V28" s="207"/>
      <c r="AD28" s="120"/>
      <c r="AF28" s="206" t="s">
        <v>2726</v>
      </c>
      <c r="AG28" s="120"/>
      <c r="AI28" s="206" t="s">
        <v>71</v>
      </c>
      <c r="AJ28" s="207"/>
      <c r="AQ28" s="120"/>
      <c r="AS28" s="206" t="s">
        <v>2717</v>
      </c>
      <c r="AY28" s="120"/>
    </row>
    <row r="29" spans="2:51" ht="11" customHeight="1" x14ac:dyDescent="0.2">
      <c r="B29" s="207"/>
      <c r="H29" s="120"/>
      <c r="J29" s="207"/>
      <c r="K29" s="207"/>
      <c r="S29" s="120"/>
      <c r="U29" s="207"/>
      <c r="V29" s="207"/>
      <c r="AD29" s="120"/>
      <c r="AF29" s="155" t="s">
        <v>2804</v>
      </c>
      <c r="AG29" s="120"/>
      <c r="AI29" s="207"/>
      <c r="AJ29" s="207"/>
      <c r="AQ29" s="120"/>
      <c r="AS29" s="207"/>
      <c r="AY29" s="120"/>
    </row>
    <row r="30" spans="2:51" x14ac:dyDescent="0.2">
      <c r="B30" s="155" t="s">
        <v>107</v>
      </c>
      <c r="H30" s="120"/>
      <c r="J30" s="155" t="s">
        <v>108</v>
      </c>
      <c r="S30" s="120"/>
      <c r="U30" s="155" t="s">
        <v>108</v>
      </c>
      <c r="AD30" s="120"/>
      <c r="AF30" s="217" t="s">
        <v>2686</v>
      </c>
      <c r="AG30" s="120"/>
      <c r="AI30" s="155" t="s">
        <v>109</v>
      </c>
      <c r="AQ30" s="120"/>
      <c r="AS30" s="155" t="s">
        <v>110</v>
      </c>
      <c r="AY30" s="120"/>
    </row>
    <row r="31" spans="2:51" s="218" customFormat="1" ht="30" x14ac:dyDescent="0.15">
      <c r="B31" s="220" t="s">
        <v>111</v>
      </c>
      <c r="C31" s="220" t="s">
        <v>10</v>
      </c>
      <c r="D31" s="220" t="s">
        <v>112</v>
      </c>
      <c r="E31" s="220" t="s">
        <v>113</v>
      </c>
      <c r="F31" s="220" t="s">
        <v>2644</v>
      </c>
      <c r="G31" s="220" t="s">
        <v>2643</v>
      </c>
      <c r="H31" s="219"/>
      <c r="J31" s="220" t="s">
        <v>111</v>
      </c>
      <c r="K31" s="220" t="s">
        <v>114</v>
      </c>
      <c r="L31" s="220" t="s">
        <v>10</v>
      </c>
      <c r="M31" s="220" t="s">
        <v>112</v>
      </c>
      <c r="N31" s="220" t="s">
        <v>113</v>
      </c>
      <c r="O31" s="220" t="s">
        <v>2644</v>
      </c>
      <c r="P31" s="220" t="s">
        <v>2643</v>
      </c>
      <c r="Q31" s="220" t="s">
        <v>2645</v>
      </c>
      <c r="R31" s="220" t="s">
        <v>2646</v>
      </c>
      <c r="S31" s="219"/>
      <c r="U31" s="220" t="s">
        <v>111</v>
      </c>
      <c r="V31" s="220" t="s">
        <v>115</v>
      </c>
      <c r="W31" s="220" t="s">
        <v>10</v>
      </c>
      <c r="X31" s="220" t="s">
        <v>112</v>
      </c>
      <c r="Y31" s="220" t="s">
        <v>2640</v>
      </c>
      <c r="Z31" s="220" t="s">
        <v>2644</v>
      </c>
      <c r="AA31" s="220" t="s">
        <v>2643</v>
      </c>
      <c r="AB31" s="220" t="s">
        <v>2645</v>
      </c>
      <c r="AC31" s="220" t="s">
        <v>2646</v>
      </c>
      <c r="AD31" s="219"/>
      <c r="AF31" s="224" t="s">
        <v>2863</v>
      </c>
      <c r="AG31" s="219"/>
      <c r="AI31" s="220" t="s">
        <v>111</v>
      </c>
      <c r="AJ31" s="220" t="s">
        <v>10</v>
      </c>
      <c r="AK31" s="220" t="s">
        <v>112</v>
      </c>
      <c r="AL31" s="220" t="s">
        <v>2658</v>
      </c>
      <c r="AM31" s="220" t="s">
        <v>2644</v>
      </c>
      <c r="AN31" s="220" t="s">
        <v>2643</v>
      </c>
      <c r="AO31" s="220" t="s">
        <v>2645</v>
      </c>
      <c r="AP31" s="220" t="s">
        <v>2646</v>
      </c>
      <c r="AQ31" s="219"/>
      <c r="AS31" s="220" t="s">
        <v>2718</v>
      </c>
      <c r="AT31" s="220" t="s">
        <v>111</v>
      </c>
      <c r="AU31" s="220" t="s">
        <v>115</v>
      </c>
      <c r="AV31" s="220" t="s">
        <v>10</v>
      </c>
      <c r="AW31" s="220" t="s">
        <v>112</v>
      </c>
      <c r="AX31" s="220" t="s">
        <v>2640</v>
      </c>
      <c r="AY31" s="219"/>
    </row>
    <row r="32" spans="2:51" s="216" customFormat="1" x14ac:dyDescent="0.15">
      <c r="B32" s="18"/>
      <c r="C32" s="18"/>
      <c r="D32" s="18"/>
      <c r="E32" s="74"/>
      <c r="F32" s="74"/>
      <c r="G32" s="74"/>
      <c r="H32" s="215"/>
      <c r="J32" s="18"/>
      <c r="K32" s="18"/>
      <c r="L32" s="18"/>
      <c r="M32" s="18"/>
      <c r="N32" s="74"/>
      <c r="O32" s="74"/>
      <c r="P32" s="74"/>
      <c r="Q32" s="74"/>
      <c r="R32" s="74"/>
      <c r="S32" s="215"/>
      <c r="U32" s="18"/>
      <c r="V32" s="18"/>
      <c r="W32" s="18"/>
      <c r="X32" s="18"/>
      <c r="Y32" s="74"/>
      <c r="Z32" s="74"/>
      <c r="AA32" s="74"/>
      <c r="AB32" s="74"/>
      <c r="AC32" s="74"/>
      <c r="AD32" s="215"/>
      <c r="AG32" s="215"/>
      <c r="AI32" s="18"/>
      <c r="AJ32" s="18"/>
      <c r="AK32" s="18"/>
      <c r="AL32" s="74"/>
      <c r="AM32" s="74"/>
      <c r="AN32" s="74"/>
      <c r="AO32" s="74"/>
      <c r="AP32" s="74"/>
      <c r="AQ32" s="199"/>
      <c r="AR32" s="200"/>
      <c r="AS32" s="18"/>
      <c r="AT32" s="18"/>
      <c r="AU32" s="18"/>
      <c r="AV32" s="18"/>
      <c r="AW32" s="18"/>
      <c r="AX32" s="74"/>
      <c r="AY32" s="215"/>
    </row>
    <row r="33" spans="2:51" s="216" customFormat="1" x14ac:dyDescent="0.15">
      <c r="B33" s="18"/>
      <c r="C33" s="18"/>
      <c r="D33" s="18"/>
      <c r="E33" s="74"/>
      <c r="F33" s="74"/>
      <c r="G33" s="74"/>
      <c r="H33" s="215"/>
      <c r="J33" s="18"/>
      <c r="K33" s="18"/>
      <c r="L33" s="18"/>
      <c r="M33" s="18"/>
      <c r="N33" s="74"/>
      <c r="O33" s="74"/>
      <c r="P33" s="74"/>
      <c r="Q33" s="74"/>
      <c r="R33" s="74"/>
      <c r="S33" s="215"/>
      <c r="U33" s="18"/>
      <c r="V33" s="18"/>
      <c r="W33" s="18"/>
      <c r="X33" s="18"/>
      <c r="Y33" s="74"/>
      <c r="Z33" s="74"/>
      <c r="AA33" s="74"/>
      <c r="AB33" s="74"/>
      <c r="AC33" s="74"/>
      <c r="AD33" s="215"/>
      <c r="AG33" s="215"/>
      <c r="AI33" s="18"/>
      <c r="AJ33" s="18"/>
      <c r="AK33" s="18"/>
      <c r="AL33" s="74"/>
      <c r="AM33" s="74"/>
      <c r="AN33" s="74"/>
      <c r="AO33" s="74"/>
      <c r="AP33" s="74"/>
      <c r="AQ33" s="199"/>
      <c r="AR33" s="200"/>
      <c r="AS33" s="18"/>
      <c r="AT33" s="18"/>
      <c r="AU33" s="18"/>
      <c r="AV33" s="18"/>
      <c r="AW33" s="18"/>
      <c r="AX33" s="74"/>
      <c r="AY33" s="215"/>
    </row>
    <row r="34" spans="2:51" s="216" customFormat="1" x14ac:dyDescent="0.15">
      <c r="B34" s="18"/>
      <c r="C34" s="18"/>
      <c r="D34" s="18"/>
      <c r="E34" s="74"/>
      <c r="F34" s="74"/>
      <c r="G34" s="74"/>
      <c r="H34" s="215"/>
      <c r="J34" s="18"/>
      <c r="K34" s="18"/>
      <c r="L34" s="18"/>
      <c r="M34" s="18"/>
      <c r="N34" s="74"/>
      <c r="O34" s="74"/>
      <c r="P34" s="74"/>
      <c r="Q34" s="74"/>
      <c r="R34" s="74"/>
      <c r="S34" s="215"/>
      <c r="U34" s="18"/>
      <c r="V34" s="18"/>
      <c r="W34" s="18"/>
      <c r="X34" s="18"/>
      <c r="Y34" s="74"/>
      <c r="Z34" s="74"/>
      <c r="AA34" s="74"/>
      <c r="AB34" s="74"/>
      <c r="AC34" s="74"/>
      <c r="AD34" s="215"/>
      <c r="AG34" s="215"/>
      <c r="AI34" s="18"/>
      <c r="AJ34" s="18"/>
      <c r="AK34" s="18"/>
      <c r="AL34" s="74"/>
      <c r="AM34" s="74"/>
      <c r="AN34" s="74"/>
      <c r="AO34" s="74"/>
      <c r="AP34" s="74"/>
      <c r="AQ34" s="199"/>
      <c r="AR34" s="200"/>
      <c r="AS34" s="18"/>
      <c r="AT34" s="18"/>
      <c r="AU34" s="18"/>
      <c r="AV34" s="18"/>
      <c r="AW34" s="18"/>
      <c r="AX34" s="74"/>
      <c r="AY34" s="215"/>
    </row>
    <row r="35" spans="2:51" s="216" customFormat="1" x14ac:dyDescent="0.15">
      <c r="B35" s="18"/>
      <c r="C35" s="18"/>
      <c r="D35" s="18"/>
      <c r="E35" s="74"/>
      <c r="F35" s="74"/>
      <c r="G35" s="74"/>
      <c r="H35" s="215"/>
      <c r="J35" s="18"/>
      <c r="K35" s="18"/>
      <c r="L35" s="18"/>
      <c r="M35" s="18"/>
      <c r="N35" s="74"/>
      <c r="O35" s="74"/>
      <c r="P35" s="74"/>
      <c r="Q35" s="74"/>
      <c r="R35" s="74"/>
      <c r="S35" s="215"/>
      <c r="U35" s="18"/>
      <c r="V35" s="18"/>
      <c r="W35" s="18"/>
      <c r="X35" s="18"/>
      <c r="Y35" s="74"/>
      <c r="Z35" s="74"/>
      <c r="AA35" s="74"/>
      <c r="AB35" s="74"/>
      <c r="AC35" s="74"/>
      <c r="AD35" s="215"/>
      <c r="AG35" s="215"/>
      <c r="AI35" s="18"/>
      <c r="AJ35" s="18"/>
      <c r="AK35" s="18"/>
      <c r="AL35" s="74"/>
      <c r="AM35" s="74"/>
      <c r="AN35" s="74"/>
      <c r="AO35" s="74"/>
      <c r="AP35" s="74"/>
      <c r="AQ35" s="199"/>
      <c r="AR35" s="200"/>
      <c r="AS35" s="18"/>
      <c r="AT35" s="18"/>
      <c r="AU35" s="18"/>
      <c r="AV35" s="18"/>
      <c r="AW35" s="18"/>
      <c r="AX35" s="74"/>
      <c r="AY35" s="215"/>
    </row>
    <row r="36" spans="2:51" s="216" customFormat="1" x14ac:dyDescent="0.15">
      <c r="B36" s="18"/>
      <c r="C36" s="18"/>
      <c r="D36" s="18"/>
      <c r="E36" s="74"/>
      <c r="F36" s="74"/>
      <c r="G36" s="74"/>
      <c r="H36" s="215"/>
      <c r="J36" s="18"/>
      <c r="K36" s="18"/>
      <c r="L36" s="18"/>
      <c r="M36" s="18"/>
      <c r="N36" s="74"/>
      <c r="O36" s="74"/>
      <c r="P36" s="74"/>
      <c r="Q36" s="74"/>
      <c r="R36" s="74"/>
      <c r="S36" s="215"/>
      <c r="U36" s="18"/>
      <c r="V36" s="18"/>
      <c r="W36" s="18"/>
      <c r="X36" s="18"/>
      <c r="Y36" s="74"/>
      <c r="Z36" s="74"/>
      <c r="AA36" s="74"/>
      <c r="AB36" s="74"/>
      <c r="AC36" s="74"/>
      <c r="AD36" s="215"/>
      <c r="AG36" s="215"/>
      <c r="AI36" s="18"/>
      <c r="AJ36" s="18"/>
      <c r="AK36" s="18"/>
      <c r="AL36" s="74"/>
      <c r="AM36" s="74"/>
      <c r="AN36" s="74"/>
      <c r="AO36" s="74"/>
      <c r="AP36" s="74"/>
      <c r="AQ36" s="199"/>
      <c r="AR36" s="200"/>
      <c r="AS36" s="18"/>
      <c r="AT36" s="18"/>
      <c r="AU36" s="18"/>
      <c r="AV36" s="18"/>
      <c r="AW36" s="18"/>
      <c r="AX36" s="74"/>
      <c r="AY36" s="215"/>
    </row>
    <row r="37" spans="2:51" s="216" customFormat="1" x14ac:dyDescent="0.15">
      <c r="B37" s="18"/>
      <c r="C37" s="18"/>
      <c r="D37" s="18"/>
      <c r="E37" s="74"/>
      <c r="F37" s="74"/>
      <c r="G37" s="74"/>
      <c r="H37" s="215"/>
      <c r="J37" s="18"/>
      <c r="K37" s="18"/>
      <c r="L37" s="18"/>
      <c r="M37" s="18"/>
      <c r="N37" s="74"/>
      <c r="O37" s="74"/>
      <c r="P37" s="74"/>
      <c r="Q37" s="74"/>
      <c r="R37" s="74"/>
      <c r="S37" s="215"/>
      <c r="U37" s="18"/>
      <c r="V37" s="18"/>
      <c r="W37" s="18"/>
      <c r="X37" s="18"/>
      <c r="Y37" s="74"/>
      <c r="Z37" s="74"/>
      <c r="AA37" s="74"/>
      <c r="AB37" s="74"/>
      <c r="AC37" s="74"/>
      <c r="AD37" s="215"/>
      <c r="AG37" s="215"/>
      <c r="AI37" s="18"/>
      <c r="AJ37" s="18"/>
      <c r="AK37" s="18"/>
      <c r="AL37" s="74"/>
      <c r="AM37" s="74"/>
      <c r="AN37" s="74"/>
      <c r="AO37" s="74"/>
      <c r="AP37" s="74"/>
      <c r="AQ37" s="199"/>
      <c r="AR37" s="200"/>
      <c r="AS37" s="18"/>
      <c r="AT37" s="18"/>
      <c r="AU37" s="18"/>
      <c r="AV37" s="18"/>
      <c r="AW37" s="18"/>
      <c r="AX37" s="74"/>
      <c r="AY37" s="215"/>
    </row>
    <row r="38" spans="2:51" s="216" customFormat="1" x14ac:dyDescent="0.15">
      <c r="B38" s="18"/>
      <c r="C38" s="18"/>
      <c r="D38" s="18"/>
      <c r="E38" s="74"/>
      <c r="F38" s="74"/>
      <c r="G38" s="74"/>
      <c r="H38" s="215"/>
      <c r="J38" s="18"/>
      <c r="K38" s="18"/>
      <c r="L38" s="18"/>
      <c r="M38" s="18"/>
      <c r="N38" s="74"/>
      <c r="O38" s="74"/>
      <c r="P38" s="74"/>
      <c r="Q38" s="74"/>
      <c r="R38" s="74"/>
      <c r="S38" s="215"/>
      <c r="U38" s="18"/>
      <c r="V38" s="18"/>
      <c r="W38" s="18"/>
      <c r="X38" s="18"/>
      <c r="Y38" s="74"/>
      <c r="Z38" s="74"/>
      <c r="AA38" s="74"/>
      <c r="AB38" s="74"/>
      <c r="AC38" s="74"/>
      <c r="AD38" s="215"/>
      <c r="AG38" s="215"/>
      <c r="AI38" s="18"/>
      <c r="AJ38" s="18"/>
      <c r="AK38" s="18"/>
      <c r="AL38" s="74"/>
      <c r="AM38" s="74"/>
      <c r="AN38" s="74"/>
      <c r="AO38" s="74"/>
      <c r="AP38" s="74"/>
      <c r="AQ38" s="199"/>
      <c r="AR38" s="200"/>
      <c r="AS38" s="18"/>
      <c r="AT38" s="18"/>
      <c r="AU38" s="18"/>
      <c r="AV38" s="18"/>
      <c r="AW38" s="18"/>
      <c r="AX38" s="74"/>
      <c r="AY38" s="215"/>
    </row>
    <row r="39" spans="2:51" s="216" customFormat="1" x14ac:dyDescent="0.15">
      <c r="B39" s="18"/>
      <c r="C39" s="18"/>
      <c r="D39" s="18"/>
      <c r="E39" s="74"/>
      <c r="F39" s="74"/>
      <c r="G39" s="74"/>
      <c r="H39" s="215"/>
      <c r="J39" s="18"/>
      <c r="K39" s="18"/>
      <c r="L39" s="18"/>
      <c r="M39" s="18"/>
      <c r="N39" s="74"/>
      <c r="O39" s="74"/>
      <c r="P39" s="74"/>
      <c r="Q39" s="74"/>
      <c r="R39" s="74"/>
      <c r="S39" s="215"/>
      <c r="U39" s="18"/>
      <c r="V39" s="18"/>
      <c r="W39" s="18"/>
      <c r="X39" s="18"/>
      <c r="Y39" s="74"/>
      <c r="Z39" s="74"/>
      <c r="AA39" s="74"/>
      <c r="AB39" s="74"/>
      <c r="AC39" s="74"/>
      <c r="AD39" s="215"/>
      <c r="AG39" s="215"/>
      <c r="AI39" s="18"/>
      <c r="AJ39" s="18"/>
      <c r="AK39" s="18"/>
      <c r="AL39" s="74"/>
      <c r="AM39" s="74"/>
      <c r="AN39" s="74"/>
      <c r="AO39" s="74"/>
      <c r="AP39" s="74"/>
      <c r="AQ39" s="199"/>
      <c r="AR39" s="200"/>
      <c r="AS39" s="18"/>
      <c r="AT39" s="18"/>
      <c r="AU39" s="18"/>
      <c r="AV39" s="18"/>
      <c r="AW39" s="18"/>
      <c r="AX39" s="74"/>
      <c r="AY39" s="215"/>
    </row>
    <row r="40" spans="2:51" s="216" customFormat="1" x14ac:dyDescent="0.15">
      <c r="B40" s="18"/>
      <c r="C40" s="18"/>
      <c r="D40" s="18"/>
      <c r="E40" s="74"/>
      <c r="F40" s="74"/>
      <c r="G40" s="74"/>
      <c r="H40" s="215"/>
      <c r="J40" s="18"/>
      <c r="K40" s="18"/>
      <c r="L40" s="18"/>
      <c r="M40" s="18"/>
      <c r="N40" s="74"/>
      <c r="O40" s="74"/>
      <c r="P40" s="74"/>
      <c r="Q40" s="74"/>
      <c r="R40" s="74"/>
      <c r="S40" s="215"/>
      <c r="U40" s="18"/>
      <c r="V40" s="18"/>
      <c r="W40" s="18"/>
      <c r="X40" s="18"/>
      <c r="Y40" s="74"/>
      <c r="Z40" s="74"/>
      <c r="AA40" s="74"/>
      <c r="AB40" s="74"/>
      <c r="AC40" s="74"/>
      <c r="AD40" s="215"/>
      <c r="AG40" s="215"/>
      <c r="AI40" s="18"/>
      <c r="AJ40" s="18"/>
      <c r="AK40" s="18"/>
      <c r="AL40" s="74"/>
      <c r="AM40" s="74"/>
      <c r="AN40" s="74"/>
      <c r="AO40" s="74"/>
      <c r="AP40" s="74"/>
      <c r="AQ40" s="199"/>
      <c r="AR40" s="200"/>
      <c r="AS40" s="18"/>
      <c r="AT40" s="18"/>
      <c r="AU40" s="18"/>
      <c r="AV40" s="18"/>
      <c r="AW40" s="18"/>
      <c r="AX40" s="74"/>
      <c r="AY40" s="215"/>
    </row>
    <row r="41" spans="2:51" s="216" customFormat="1" x14ac:dyDescent="0.15">
      <c r="B41" s="18"/>
      <c r="C41" s="18"/>
      <c r="D41" s="18"/>
      <c r="E41" s="74"/>
      <c r="F41" s="74"/>
      <c r="G41" s="74"/>
      <c r="H41" s="215"/>
      <c r="J41" s="18"/>
      <c r="K41" s="18"/>
      <c r="L41" s="18"/>
      <c r="M41" s="18"/>
      <c r="N41" s="74"/>
      <c r="O41" s="74"/>
      <c r="P41" s="74"/>
      <c r="Q41" s="74"/>
      <c r="R41" s="74"/>
      <c r="S41" s="215"/>
      <c r="U41" s="18"/>
      <c r="V41" s="18"/>
      <c r="W41" s="18"/>
      <c r="X41" s="18"/>
      <c r="Y41" s="74"/>
      <c r="Z41" s="74"/>
      <c r="AA41" s="74"/>
      <c r="AB41" s="74"/>
      <c r="AC41" s="74"/>
      <c r="AD41" s="215"/>
      <c r="AG41" s="215"/>
      <c r="AI41" s="18"/>
      <c r="AJ41" s="18"/>
      <c r="AK41" s="18"/>
      <c r="AL41" s="74"/>
      <c r="AM41" s="74"/>
      <c r="AN41" s="74"/>
      <c r="AO41" s="74"/>
      <c r="AP41" s="74"/>
      <c r="AQ41" s="199"/>
      <c r="AR41" s="200"/>
      <c r="AS41" s="18"/>
      <c r="AT41" s="18"/>
      <c r="AU41" s="18"/>
      <c r="AV41" s="18"/>
      <c r="AW41" s="18"/>
      <c r="AX41" s="74"/>
      <c r="AY41" s="215"/>
    </row>
    <row r="42" spans="2:51" x14ac:dyDescent="0.2">
      <c r="H42" s="120"/>
      <c r="S42" s="120"/>
      <c r="AD42" s="120"/>
      <c r="AG42" s="120"/>
      <c r="AQ42" s="120"/>
      <c r="AY42" s="120"/>
    </row>
    <row r="43" spans="2:51" x14ac:dyDescent="0.2">
      <c r="H43" s="120"/>
      <c r="S43" s="120"/>
      <c r="AD43" s="120"/>
      <c r="AG43" s="120"/>
      <c r="AI43" s="155" t="s">
        <v>2740</v>
      </c>
      <c r="AQ43" s="120"/>
      <c r="AY43" s="120"/>
    </row>
    <row r="44" spans="2:51" x14ac:dyDescent="0.2">
      <c r="B44" s="214" t="s">
        <v>68</v>
      </c>
      <c r="C44" s="71" t="s">
        <v>70</v>
      </c>
      <c r="D44" s="148"/>
      <c r="E44" s="148"/>
      <c r="F44" s="148"/>
      <c r="G44" s="171"/>
      <c r="H44" s="120"/>
      <c r="J44" s="214" t="s">
        <v>68</v>
      </c>
      <c r="K44" s="71" t="s">
        <v>70</v>
      </c>
      <c r="L44" s="148"/>
      <c r="M44" s="148"/>
      <c r="N44" s="148"/>
      <c r="O44" s="148"/>
      <c r="P44" s="148"/>
      <c r="Q44" s="148"/>
      <c r="R44" s="171"/>
      <c r="S44" s="120"/>
      <c r="U44" s="213" t="s">
        <v>68</v>
      </c>
      <c r="V44" s="71" t="s">
        <v>70</v>
      </c>
      <c r="W44" s="148"/>
      <c r="X44" s="148"/>
      <c r="Y44" s="148"/>
      <c r="Z44" s="148"/>
      <c r="AA44" s="148"/>
      <c r="AB44" s="148"/>
      <c r="AC44" s="171"/>
      <c r="AD44" s="120"/>
      <c r="AG44" s="120"/>
      <c r="AI44" s="330" t="s">
        <v>2741</v>
      </c>
      <c r="AJ44" s="330"/>
      <c r="AK44" s="330"/>
      <c r="AM44" s="213" t="s">
        <v>68</v>
      </c>
      <c r="AN44" s="71" t="s">
        <v>70</v>
      </c>
      <c r="AO44" s="148"/>
      <c r="AP44" s="171"/>
      <c r="AQ44" s="120"/>
      <c r="AS44" s="213" t="s">
        <v>68</v>
      </c>
      <c r="AT44" s="71" t="s">
        <v>70</v>
      </c>
      <c r="AU44" s="148"/>
      <c r="AV44" s="148"/>
      <c r="AW44" s="148"/>
      <c r="AX44" s="171"/>
      <c r="AY44" s="120"/>
    </row>
    <row r="45" spans="2:51" x14ac:dyDescent="0.2">
      <c r="H45" s="120"/>
      <c r="S45" s="120"/>
      <c r="AD45" s="120"/>
      <c r="AG45" s="120"/>
      <c r="AI45" s="212" t="s">
        <v>2742</v>
      </c>
      <c r="AJ45" s="212" t="s">
        <v>2743</v>
      </c>
      <c r="AK45" s="212" t="s">
        <v>249</v>
      </c>
      <c r="AQ45" s="120"/>
      <c r="AY45" s="120"/>
    </row>
    <row r="46" spans="2:51" x14ac:dyDescent="0.2">
      <c r="H46" s="120"/>
      <c r="S46" s="120"/>
      <c r="AD46" s="120"/>
      <c r="AG46" s="120"/>
      <c r="AI46" s="74"/>
      <c r="AJ46" s="74"/>
      <c r="AK46" s="74"/>
      <c r="AL46" s="211"/>
      <c r="AQ46" s="120"/>
      <c r="AY46" s="120"/>
    </row>
    <row r="47" spans="2:51" ht="15" thickBot="1" x14ac:dyDescent="0.25">
      <c r="H47" s="120"/>
      <c r="S47" s="120"/>
      <c r="AD47" s="120"/>
      <c r="AG47" s="120"/>
      <c r="AQ47" s="120"/>
      <c r="AY47" s="120"/>
    </row>
    <row r="48" spans="2:51" s="292" customFormat="1" ht="16" thickBot="1" x14ac:dyDescent="0.2">
      <c r="B48" s="291" t="s">
        <v>2681</v>
      </c>
    </row>
    <row r="49" spans="2:11" s="201" customFormat="1" ht="15" x14ac:dyDescent="0.2">
      <c r="B49" s="300" t="s">
        <v>2877</v>
      </c>
      <c r="H49" s="120"/>
    </row>
    <row r="50" spans="2:11" s="201" customFormat="1" x14ac:dyDescent="0.2">
      <c r="B50" s="209"/>
      <c r="H50" s="120"/>
    </row>
    <row r="51" spans="2:11" x14ac:dyDescent="0.2">
      <c r="B51" s="155" t="s">
        <v>2673</v>
      </c>
      <c r="E51" s="201"/>
      <c r="F51" s="201"/>
      <c r="H51" s="120"/>
    </row>
    <row r="52" spans="2:11" s="201" customFormat="1" x14ac:dyDescent="0.2">
      <c r="B52" s="286" t="s">
        <v>118</v>
      </c>
      <c r="C52" s="74"/>
      <c r="H52" s="120"/>
    </row>
    <row r="53" spans="2:11" s="201" customFormat="1" x14ac:dyDescent="0.2">
      <c r="B53" s="286" t="s">
        <v>119</v>
      </c>
      <c r="C53" s="74"/>
      <c r="H53" s="120"/>
    </row>
    <row r="54" spans="2:11" s="201" customFormat="1" x14ac:dyDescent="0.2">
      <c r="H54" s="120"/>
    </row>
    <row r="55" spans="2:11" s="201" customFormat="1" x14ac:dyDescent="0.2">
      <c r="B55" s="210" t="s">
        <v>68</v>
      </c>
      <c r="C55" s="30" t="s">
        <v>70</v>
      </c>
      <c r="D55" s="148"/>
      <c r="E55" s="148"/>
      <c r="F55" s="148"/>
      <c r="G55" s="171"/>
      <c r="H55" s="120"/>
    </row>
    <row r="56" spans="2:11" ht="15" thickBot="1" x14ac:dyDescent="0.25">
      <c r="B56" s="155"/>
      <c r="E56" s="201"/>
      <c r="F56" s="201"/>
      <c r="H56" s="120"/>
    </row>
    <row r="57" spans="2:11" s="297" customFormat="1" ht="16" thickBot="1" x14ac:dyDescent="0.2">
      <c r="B57" s="298" t="s">
        <v>120</v>
      </c>
    </row>
    <row r="58" spans="2:11" s="305" customFormat="1" ht="15" x14ac:dyDescent="0.2">
      <c r="B58" s="300" t="s">
        <v>2877</v>
      </c>
      <c r="H58" s="301"/>
    </row>
    <row r="59" spans="2:11" s="201" customFormat="1" x14ac:dyDescent="0.2">
      <c r="B59" s="209"/>
      <c r="E59" s="99"/>
      <c r="F59" s="99"/>
      <c r="H59" s="120"/>
    </row>
    <row r="60" spans="2:11" x14ac:dyDescent="0.2">
      <c r="B60" s="155" t="s">
        <v>121</v>
      </c>
      <c r="H60" s="120"/>
    </row>
    <row r="61" spans="2:11" x14ac:dyDescent="0.2">
      <c r="B61" s="208" t="s">
        <v>2637</v>
      </c>
      <c r="C61" s="74"/>
      <c r="H61" s="120"/>
    </row>
    <row r="62" spans="2:11" ht="15" thickBot="1" x14ac:dyDescent="0.25">
      <c r="H62" s="120"/>
    </row>
    <row r="63" spans="2:11" s="292" customFormat="1" ht="16" thickBot="1" x14ac:dyDescent="0.2">
      <c r="B63" s="291" t="s">
        <v>11</v>
      </c>
    </row>
    <row r="64" spans="2:11" ht="15" x14ac:dyDescent="0.2">
      <c r="B64" s="300" t="s">
        <v>2877</v>
      </c>
      <c r="J64" s="120"/>
      <c r="K64" s="201"/>
    </row>
    <row r="65" spans="1:12" ht="14.25" customHeight="1" x14ac:dyDescent="0.2">
      <c r="J65" s="120"/>
      <c r="K65" s="201"/>
    </row>
    <row r="66" spans="1:12" x14ac:dyDescent="0.2">
      <c r="B66" s="155" t="s">
        <v>122</v>
      </c>
      <c r="J66" s="120"/>
      <c r="K66" s="201"/>
    </row>
    <row r="67" spans="1:12" x14ac:dyDescent="0.2">
      <c r="B67" s="287" t="s">
        <v>123</v>
      </c>
      <c r="C67" s="23"/>
      <c r="J67" s="120"/>
      <c r="K67" s="201"/>
    </row>
    <row r="68" spans="1:12" x14ac:dyDescent="0.2">
      <c r="B68" s="287" t="s">
        <v>124</v>
      </c>
      <c r="C68" s="23"/>
      <c r="J68" s="120"/>
      <c r="K68" s="201"/>
    </row>
    <row r="69" spans="1:12" x14ac:dyDescent="0.2">
      <c r="B69" s="287" t="s">
        <v>126</v>
      </c>
      <c r="C69" s="23"/>
      <c r="J69" s="120"/>
      <c r="K69" s="201"/>
    </row>
    <row r="70" spans="1:12" x14ac:dyDescent="0.2">
      <c r="B70" s="287" t="s">
        <v>127</v>
      </c>
      <c r="C70" s="23"/>
      <c r="J70" s="120"/>
      <c r="K70" s="201"/>
    </row>
    <row r="71" spans="1:12" x14ac:dyDescent="0.2">
      <c r="B71" s="287" t="s">
        <v>125</v>
      </c>
      <c r="C71" s="23"/>
      <c r="J71" s="120"/>
      <c r="K71" s="201"/>
    </row>
    <row r="72" spans="1:12" x14ac:dyDescent="0.2">
      <c r="B72" s="287" t="s">
        <v>128</v>
      </c>
      <c r="C72" s="23"/>
      <c r="J72" s="120"/>
      <c r="K72" s="201"/>
    </row>
    <row r="73" spans="1:12" x14ac:dyDescent="0.2">
      <c r="J73" s="120"/>
      <c r="K73" s="201"/>
    </row>
    <row r="74" spans="1:12" ht="15" customHeight="1" thickBot="1" x14ac:dyDescent="0.25">
      <c r="J74" s="120"/>
      <c r="K74" s="201"/>
      <c r="L74" s="201"/>
    </row>
    <row r="75" spans="1:12" ht="15" customHeight="1" x14ac:dyDescent="0.2">
      <c r="A75" s="204"/>
      <c r="B75" s="204"/>
      <c r="C75" s="204"/>
      <c r="D75" s="205"/>
      <c r="E75" s="204"/>
      <c r="F75" s="204"/>
      <c r="G75" s="204"/>
      <c r="H75" s="204"/>
      <c r="I75" s="204"/>
      <c r="J75" s="205"/>
    </row>
    <row r="76" spans="1:12" x14ac:dyDescent="0.2">
      <c r="B76" s="206" t="s">
        <v>129</v>
      </c>
      <c r="D76" s="120"/>
      <c r="F76" s="206" t="s">
        <v>124</v>
      </c>
      <c r="G76" s="206"/>
      <c r="J76" s="120"/>
    </row>
    <row r="77" spans="1:12" ht="10" customHeight="1" x14ac:dyDescent="0.2">
      <c r="B77" s="207"/>
      <c r="D77" s="120"/>
      <c r="F77" s="207"/>
      <c r="G77" s="207"/>
      <c r="J77" s="120"/>
    </row>
    <row r="78" spans="1:12" x14ac:dyDescent="0.2">
      <c r="B78" s="155" t="s">
        <v>2805</v>
      </c>
      <c r="D78" s="120"/>
      <c r="F78" s="155" t="s">
        <v>130</v>
      </c>
      <c r="G78" s="155"/>
      <c r="J78" s="120"/>
    </row>
    <row r="79" spans="1:12" x14ac:dyDescent="0.2">
      <c r="B79" s="327" t="s">
        <v>131</v>
      </c>
      <c r="C79" s="23"/>
      <c r="D79" s="120"/>
      <c r="F79" s="327" t="s">
        <v>131</v>
      </c>
      <c r="G79" s="23"/>
      <c r="J79" s="120"/>
    </row>
    <row r="80" spans="1:12" x14ac:dyDescent="0.2">
      <c r="B80" s="328"/>
      <c r="C80" s="23"/>
      <c r="D80" s="120"/>
      <c r="F80" s="328"/>
      <c r="G80" s="23"/>
      <c r="J80" s="120"/>
    </row>
    <row r="81" spans="1:10" x14ac:dyDescent="0.2">
      <c r="B81" s="329"/>
      <c r="C81" s="23"/>
      <c r="D81" s="120"/>
      <c r="F81" s="329"/>
      <c r="G81" s="23"/>
      <c r="J81" s="120"/>
    </row>
    <row r="82" spans="1:10" x14ac:dyDescent="0.2">
      <c r="D82" s="120"/>
      <c r="J82" s="120"/>
    </row>
    <row r="83" spans="1:10" x14ac:dyDescent="0.2">
      <c r="B83" s="155" t="s">
        <v>2739</v>
      </c>
      <c r="D83" s="120"/>
      <c r="F83" s="155" t="s">
        <v>2739</v>
      </c>
      <c r="J83" s="120"/>
    </row>
    <row r="84" spans="1:10" x14ac:dyDescent="0.2">
      <c r="B84" s="100" t="s">
        <v>132</v>
      </c>
      <c r="C84" s="100" t="s">
        <v>133</v>
      </c>
      <c r="D84" s="120"/>
      <c r="F84" s="100" t="s">
        <v>132</v>
      </c>
      <c r="G84" s="100" t="s">
        <v>133</v>
      </c>
      <c r="J84" s="120"/>
    </row>
    <row r="85" spans="1:10" x14ac:dyDescent="0.2">
      <c r="B85" s="18"/>
      <c r="C85" s="74"/>
      <c r="D85" s="120"/>
      <c r="F85" s="18"/>
      <c r="G85" s="74"/>
      <c r="J85" s="120"/>
    </row>
    <row r="86" spans="1:10" x14ac:dyDescent="0.2">
      <c r="B86" s="18"/>
      <c r="C86" s="74"/>
      <c r="D86" s="120"/>
      <c r="F86" s="18"/>
      <c r="G86" s="74"/>
      <c r="J86" s="120"/>
    </row>
    <row r="87" spans="1:10" x14ac:dyDescent="0.2">
      <c r="B87" s="18"/>
      <c r="C87" s="74"/>
      <c r="D87" s="120"/>
      <c r="F87" s="18"/>
      <c r="G87" s="74"/>
      <c r="J87" s="120"/>
    </row>
    <row r="88" spans="1:10" x14ac:dyDescent="0.2">
      <c r="B88" s="18"/>
      <c r="C88" s="74"/>
      <c r="D88" s="120"/>
      <c r="F88" s="18"/>
      <c r="G88" s="74"/>
      <c r="J88" s="120"/>
    </row>
    <row r="89" spans="1:10" x14ac:dyDescent="0.2">
      <c r="B89" s="18"/>
      <c r="C89" s="74"/>
      <c r="D89" s="120"/>
      <c r="F89" s="18"/>
      <c r="G89" s="74"/>
      <c r="J89" s="120"/>
    </row>
    <row r="90" spans="1:10" x14ac:dyDescent="0.2">
      <c r="D90" s="120"/>
      <c r="J90" s="120"/>
    </row>
    <row r="91" spans="1:10" ht="15" customHeight="1" thickBot="1" x14ac:dyDescent="0.25">
      <c r="D91" s="120"/>
      <c r="J91" s="120"/>
    </row>
    <row r="92" spans="1:10" ht="15" customHeight="1" x14ac:dyDescent="0.2">
      <c r="A92" s="204"/>
      <c r="B92" s="204"/>
      <c r="C92" s="204"/>
      <c r="D92" s="205"/>
      <c r="E92" s="204"/>
      <c r="F92" s="204"/>
      <c r="G92" s="204"/>
      <c r="H92" s="204"/>
      <c r="I92" s="204"/>
      <c r="J92" s="205"/>
    </row>
    <row r="93" spans="1:10" x14ac:dyDescent="0.2">
      <c r="B93" s="206" t="s">
        <v>126</v>
      </c>
      <c r="D93" s="120"/>
      <c r="F93" s="206" t="s">
        <v>127</v>
      </c>
      <c r="J93" s="120"/>
    </row>
    <row r="94" spans="1:10" ht="7.5" customHeight="1" x14ac:dyDescent="0.2">
      <c r="D94" s="120"/>
      <c r="J94" s="120"/>
    </row>
    <row r="95" spans="1:10" x14ac:dyDescent="0.2">
      <c r="B95" s="155" t="s">
        <v>130</v>
      </c>
      <c r="D95" s="120"/>
      <c r="F95" s="155" t="s">
        <v>130</v>
      </c>
      <c r="J95" s="120"/>
    </row>
    <row r="96" spans="1:10" x14ac:dyDescent="0.2">
      <c r="B96" s="327" t="s">
        <v>131</v>
      </c>
      <c r="C96" s="23"/>
      <c r="D96" s="120"/>
      <c r="F96" s="327" t="s">
        <v>131</v>
      </c>
      <c r="G96" s="23"/>
      <c r="J96" s="120"/>
    </row>
    <row r="97" spans="1:10" x14ac:dyDescent="0.2">
      <c r="B97" s="328"/>
      <c r="C97" s="23"/>
      <c r="D97" s="120"/>
      <c r="F97" s="328"/>
      <c r="G97" s="23"/>
      <c r="J97" s="120"/>
    </row>
    <row r="98" spans="1:10" x14ac:dyDescent="0.2">
      <c r="B98" s="329"/>
      <c r="C98" s="23"/>
      <c r="D98" s="120"/>
      <c r="F98" s="329"/>
      <c r="G98" s="23"/>
      <c r="J98" s="120"/>
    </row>
    <row r="99" spans="1:10" x14ac:dyDescent="0.2">
      <c r="D99" s="120"/>
      <c r="J99" s="120"/>
    </row>
    <row r="100" spans="1:10" x14ac:dyDescent="0.2">
      <c r="B100" s="155" t="s">
        <v>2739</v>
      </c>
      <c r="D100" s="120"/>
      <c r="F100" s="155" t="s">
        <v>2739</v>
      </c>
      <c r="J100" s="120"/>
    </row>
    <row r="101" spans="1:10" x14ac:dyDescent="0.2">
      <c r="B101" s="100" t="s">
        <v>132</v>
      </c>
      <c r="C101" s="100" t="s">
        <v>133</v>
      </c>
      <c r="D101" s="120"/>
      <c r="F101" s="100" t="s">
        <v>132</v>
      </c>
      <c r="G101" s="100" t="s">
        <v>133</v>
      </c>
      <c r="J101" s="120"/>
    </row>
    <row r="102" spans="1:10" x14ac:dyDescent="0.2">
      <c r="B102" s="18"/>
      <c r="C102" s="74"/>
      <c r="D102" s="120"/>
      <c r="F102" s="18"/>
      <c r="G102" s="74"/>
      <c r="J102" s="120"/>
    </row>
    <row r="103" spans="1:10" x14ac:dyDescent="0.2">
      <c r="B103" s="18"/>
      <c r="C103" s="74"/>
      <c r="D103" s="120"/>
      <c r="F103" s="18"/>
      <c r="G103" s="74"/>
      <c r="J103" s="120"/>
    </row>
    <row r="104" spans="1:10" x14ac:dyDescent="0.2">
      <c r="B104" s="18"/>
      <c r="C104" s="74"/>
      <c r="D104" s="120"/>
      <c r="F104" s="18"/>
      <c r="G104" s="74"/>
      <c r="J104" s="120"/>
    </row>
    <row r="105" spans="1:10" x14ac:dyDescent="0.2">
      <c r="B105" s="18"/>
      <c r="C105" s="74"/>
      <c r="D105" s="120"/>
      <c r="F105" s="18"/>
      <c r="G105" s="74"/>
      <c r="J105" s="120"/>
    </row>
    <row r="106" spans="1:10" x14ac:dyDescent="0.2">
      <c r="B106" s="18"/>
      <c r="C106" s="74"/>
      <c r="D106" s="120"/>
      <c r="F106" s="18"/>
      <c r="G106" s="74"/>
      <c r="J106" s="120"/>
    </row>
    <row r="107" spans="1:10" x14ac:dyDescent="0.2">
      <c r="D107" s="120"/>
      <c r="J107" s="120"/>
    </row>
    <row r="108" spans="1:10" ht="15" customHeight="1" thickBot="1" x14ac:dyDescent="0.25">
      <c r="D108" s="120"/>
      <c r="J108" s="120"/>
    </row>
    <row r="109" spans="1:10" ht="15" customHeight="1" x14ac:dyDescent="0.2">
      <c r="A109" s="204"/>
      <c r="B109" s="204"/>
      <c r="C109" s="204"/>
      <c r="D109" s="205"/>
      <c r="E109" s="204"/>
      <c r="F109" s="204"/>
      <c r="G109" s="204"/>
      <c r="H109" s="204"/>
      <c r="I109" s="204"/>
      <c r="J109" s="205"/>
    </row>
    <row r="110" spans="1:10" x14ac:dyDescent="0.2">
      <c r="B110" s="206" t="s">
        <v>125</v>
      </c>
      <c r="D110" s="120"/>
      <c r="F110" s="206" t="s">
        <v>128</v>
      </c>
      <c r="J110" s="120"/>
    </row>
    <row r="111" spans="1:10" ht="4.5" customHeight="1" x14ac:dyDescent="0.2">
      <c r="D111" s="120"/>
      <c r="J111" s="120"/>
    </row>
    <row r="112" spans="1:10" x14ac:dyDescent="0.2">
      <c r="B112" s="155" t="s">
        <v>130</v>
      </c>
      <c r="D112" s="120"/>
      <c r="F112" s="155" t="s">
        <v>130</v>
      </c>
      <c r="J112" s="120"/>
    </row>
    <row r="113" spans="1:11" x14ac:dyDescent="0.2">
      <c r="B113" s="327" t="s">
        <v>131</v>
      </c>
      <c r="C113" s="23"/>
      <c r="D113" s="120"/>
      <c r="F113" s="327" t="s">
        <v>131</v>
      </c>
      <c r="G113" s="23"/>
      <c r="J113" s="120"/>
    </row>
    <row r="114" spans="1:11" x14ac:dyDescent="0.2">
      <c r="B114" s="328"/>
      <c r="C114" s="23"/>
      <c r="D114" s="120"/>
      <c r="F114" s="328"/>
      <c r="G114" s="23"/>
      <c r="J114" s="120"/>
    </row>
    <row r="115" spans="1:11" x14ac:dyDescent="0.2">
      <c r="B115" s="329"/>
      <c r="C115" s="23"/>
      <c r="D115" s="120"/>
      <c r="F115" s="329"/>
      <c r="G115" s="23"/>
      <c r="J115" s="120"/>
    </row>
    <row r="116" spans="1:11" x14ac:dyDescent="0.2">
      <c r="D116" s="120"/>
      <c r="J116" s="120"/>
    </row>
    <row r="117" spans="1:11" x14ac:dyDescent="0.2">
      <c r="B117" s="155" t="s">
        <v>2745</v>
      </c>
      <c r="D117" s="120"/>
      <c r="F117" s="155" t="s">
        <v>2745</v>
      </c>
      <c r="J117" s="120"/>
    </row>
    <row r="118" spans="1:11" x14ac:dyDescent="0.2">
      <c r="B118" s="100" t="s">
        <v>132</v>
      </c>
      <c r="D118" s="120"/>
      <c r="F118" s="100" t="s">
        <v>132</v>
      </c>
      <c r="J118" s="120"/>
    </row>
    <row r="119" spans="1:11" x14ac:dyDescent="0.2">
      <c r="B119" s="18"/>
      <c r="D119" s="120"/>
      <c r="F119" s="18"/>
      <c r="J119" s="120"/>
    </row>
    <row r="120" spans="1:11" x14ac:dyDescent="0.2">
      <c r="B120" s="18"/>
      <c r="D120" s="120"/>
      <c r="F120" s="18"/>
      <c r="J120" s="120"/>
    </row>
    <row r="121" spans="1:11" x14ac:dyDescent="0.2">
      <c r="B121" s="18"/>
      <c r="D121" s="120"/>
      <c r="F121" s="18"/>
      <c r="J121" s="120"/>
    </row>
    <row r="122" spans="1:11" x14ac:dyDescent="0.2">
      <c r="B122" s="18"/>
      <c r="D122" s="120"/>
      <c r="F122" s="18"/>
      <c r="J122" s="120"/>
    </row>
    <row r="123" spans="1:11" x14ac:dyDescent="0.2">
      <c r="B123" s="18"/>
      <c r="D123" s="120"/>
      <c r="F123" s="18"/>
      <c r="J123" s="120"/>
    </row>
    <row r="124" spans="1:11" ht="15" customHeight="1" x14ac:dyDescent="0.2">
      <c r="D124" s="120"/>
      <c r="J124" s="120"/>
      <c r="K124" s="201"/>
    </row>
    <row r="125" spans="1:11" ht="15" customHeight="1" x14ac:dyDescent="0.2">
      <c r="B125" s="155" t="s">
        <v>2747</v>
      </c>
      <c r="D125" s="120"/>
      <c r="F125" s="155" t="s">
        <v>2747</v>
      </c>
      <c r="J125" s="120"/>
      <c r="K125" s="201"/>
    </row>
    <row r="126" spans="1:11" ht="15" customHeight="1" x14ac:dyDescent="0.2">
      <c r="B126" s="287" t="s">
        <v>133</v>
      </c>
      <c r="C126" s="74"/>
      <c r="D126" s="120"/>
      <c r="F126" s="287" t="s">
        <v>133</v>
      </c>
      <c r="G126" s="74"/>
      <c r="J126" s="120"/>
      <c r="K126" s="201"/>
    </row>
    <row r="127" spans="1:11" ht="15" customHeight="1" x14ac:dyDescent="0.2">
      <c r="D127" s="120"/>
      <c r="J127" s="120"/>
      <c r="K127" s="201"/>
    </row>
    <row r="128" spans="1:11" ht="15" customHeight="1" thickBot="1" x14ac:dyDescent="0.25">
      <c r="A128" s="202"/>
      <c r="B128" s="202"/>
      <c r="C128" s="202"/>
      <c r="D128" s="203"/>
      <c r="E128" s="202"/>
      <c r="F128" s="202"/>
      <c r="G128" s="202"/>
      <c r="H128" s="202"/>
      <c r="I128" s="202"/>
      <c r="J128" s="203"/>
      <c r="K128" s="201"/>
    </row>
    <row r="129" spans="1:11" ht="13" customHeight="1" x14ac:dyDescent="0.2">
      <c r="A129" s="204"/>
      <c r="B129" s="204"/>
      <c r="C129" s="204"/>
      <c r="D129" s="204"/>
      <c r="E129" s="204"/>
      <c r="F129" s="204"/>
      <c r="G129" s="204"/>
      <c r="H129" s="204"/>
      <c r="I129" s="204"/>
      <c r="J129" s="204"/>
      <c r="K129" s="201"/>
    </row>
    <row r="130" spans="1:11" x14ac:dyDescent="0.2"/>
    <row r="131" spans="1:11" x14ac:dyDescent="0.2"/>
    <row r="132" spans="1:11" x14ac:dyDescent="0.2"/>
    <row r="133" spans="1:11" x14ac:dyDescent="0.2"/>
  </sheetData>
  <sheetProtection algorithmName="SHA-512" hashValue="+JPZYVo26Ds+/yhTnHqtM2bkKWPkIellxuCq8K/ROomQbUoVx6nZrItj+lQ+DZzIZax7czfKbnH2Eq1nrVLgHg==" saltValue="RHm9WRvxbPqTQwLxMnG5AQ==" spinCount="100000" sheet="1" objects="1" scenarios="1"/>
  <mergeCells count="7">
    <mergeCell ref="F113:F115"/>
    <mergeCell ref="B113:B115"/>
    <mergeCell ref="B96:B98"/>
    <mergeCell ref="AI44:AK44"/>
    <mergeCell ref="B79:B81"/>
    <mergeCell ref="F79:F81"/>
    <mergeCell ref="F96:F98"/>
  </mergeCells>
  <conditionalFormatting sqref="C79:C81 B85:C89">
    <cfRule type="expression" dxfId="9" priority="28">
      <formula>$C$67="Não"</formula>
    </cfRule>
  </conditionalFormatting>
  <conditionalFormatting sqref="C96:C98 B102:C106">
    <cfRule type="expression" dxfId="8" priority="26">
      <formula>$C$69="Não"</formula>
    </cfRule>
  </conditionalFormatting>
  <conditionalFormatting sqref="C113:C115 B119:B123 C126">
    <cfRule type="expression" dxfId="7" priority="24">
      <formula>$C$71="Não"</formula>
    </cfRule>
  </conditionalFormatting>
  <conditionalFormatting sqref="G79:G81 F85:G89">
    <cfRule type="expression" dxfId="6" priority="27">
      <formula>$C$68="Não"</formula>
    </cfRule>
  </conditionalFormatting>
  <conditionalFormatting sqref="G96:G98 F102:G106">
    <cfRule type="expression" dxfId="5" priority="25">
      <formula>$C$70="Não"</formula>
    </cfRule>
  </conditionalFormatting>
  <conditionalFormatting sqref="G113:G115 F119:F123 G126">
    <cfRule type="expression" dxfId="4" priority="23">
      <formula>$C$72="Não"</formula>
    </cfRule>
  </conditionalFormatting>
  <dataValidations count="44">
    <dataValidation type="textLength" operator="lessThanOrEqual" allowBlank="1" showInputMessage="1" showErrorMessage="1" sqref="AN44 AT44 C13 K44 C44 V44 C22 C55" xr:uid="{7B718F82-FEEB-4450-B7DA-43DFA834FC51}">
      <formula1>300</formula1>
    </dataValidation>
    <dataValidation type="decimal" operator="greaterThanOrEqual" allowBlank="1" showInputMessage="1" showErrorMessage="1" sqref="C6:C11 C18:C20 C52:C53 C85:C89 G85:G89 C102:C106 G102:G106 C126 G126 C61 AX32:AX41 N32:R41 Y32:AC41 AL32:AP41 AI46:AK46 E32:G41" xr:uid="{98C39A99-46A5-F54A-895A-C1AA2A8BB3F2}">
      <formula1>0</formula1>
    </dataValidation>
    <dataValidation allowBlank="1" showInputMessage="1" showErrorMessage="1" prompt="Geridas pela EG alvo." sqref="B11" xr:uid="{955884BF-786D-5D4B-BA6E-B04FA39929BF}"/>
    <dataValidation allowBlank="1" showInputMessage="1" showErrorMessage="1" prompt="Locais de reparação de materiais reutilizáves (ex. móveis, EEE) geridos pela EG alvo durante o ano dos dados reportados. Estes locais devem funcionar em continuidade." sqref="B10" xr:uid="{59DF0D66-EF1B-A244-9F57-DAD31DE90CEE}"/>
    <dataValidation allowBlank="1" showInputMessage="1" showErrorMessage="1" prompt="Mercados de troca de materiais reutilizáveis geridos pela EG alvo no ano dos dados reportados." sqref="B9" xr:uid="{B7E99A50-814D-7247-846F-F5C1A84BE603}"/>
    <dataValidation allowBlank="1" showInputMessage="1" showErrorMessage="1" prompt="Lojas sociais de troca de materiais reutilizáveis geridos pela EG alvo no ano dos dados reportados." sqref="B8" xr:uid="{07B16281-F5FF-064E-AD3A-1F37B1903714}"/>
    <dataValidation allowBlank="1" showInputMessage="1" showErrorMessage="1" prompt="Pontos ou áreas descentralizadas de recolha de materiais reutilizáveis. Ex.: ecocentros móveis, pontos de recolha em juntas de freguesia." sqref="B7" xr:uid="{E6F34A5C-A197-6640-8CD6-72F606320157}"/>
    <dataValidation allowBlank="1" showInputMessage="1" showErrorMessage="1" prompt="Área de receção para reutilização em ecocentros/centros de recolha, estaleiros municipais ou outras áreas de armazenamento gerida pela EG alvo no ano dos dados reportados." sqref="B6" xr:uid="{D61FCE9C-E704-7F4A-AF35-CA79BD7691E1}"/>
    <dataValidation allowBlank="1" showInputMessage="1" showErrorMessage="1" prompt="Incluir estaleiros municípais que recebam resíduos urbanos de utilizadores domésticos e/ou não domésticos." sqref="B20" xr:uid="{4DCB2F2A-09A4-E342-A9FF-81B53450BDB1}"/>
    <dataValidation allowBlank="1" showInputMessage="1" showErrorMessage="1" prompt="Selecione, para o conjunto do tipo de infraestruturas, um tipo de fluxo recebido por coluna." sqref="D17:H17" xr:uid="{FB240C2C-5F36-3A4B-9C7B-3B9C46906132}"/>
    <dataValidation allowBlank="1" showInputMessage="1" showErrorMessage="1" prompt="Nº de estabelecimentos comerciais ou outros abrangidos pelo servido de recolha do tipo de deposição." sqref="P31 AA31 G31" xr:uid="{9DD8C897-3AB5-C641-B6C2-CE1611D203CF}"/>
    <dataValidation allowBlank="1" showInputMessage="1" showErrorMessage="1" prompt="Nº de alojamentos abrangidos pelo servido de recolha deste tipo de deposição._x000a_Na deposição em proximidade devem ser considerados os alojamentos servidos a uma distância máxima de 100 m (freguesias predominantemente urbanas) ou 200 m (restantes casos)." sqref="O31 Z31 F31" xr:uid="{6482016E-F07E-824C-8221-4A1695DAA9DA}"/>
    <dataValidation allowBlank="1" showInputMessage="1" showErrorMessage="1" prompt="Número de contentores ao serviço do tipo de desposição, propriedade da EG alvo ou do operador protocolado, no ano dos dados reportados." sqref="E31" xr:uid="{59C13044-031A-6945-AEED-45DAEF0149C9}"/>
    <dataValidation allowBlank="1" showInputMessage="1" showErrorMessage="1" prompt="Esclarecer se os contentores de RI disponíveis neste tipo de deposição estão equipados com mecanismos de controlo de acesso mecânico (ex. através de chave) ou através de tecnologia de informação e comunicação (ex: cartões de identificação do utilizador)." sqref="D31" xr:uid="{753558B8-D22C-BA43-9264-6844B17983ED}"/>
    <dataValidation allowBlank="1" showInputMessage="1" showErrorMessage="1" prompt="Tipo de deposição de RI disponível ao utilizador durante o ano dos dados reportados." sqref="B31" xr:uid="{2B3C2287-3DDB-B74D-91DD-EBADAFE24E7B}"/>
    <dataValidation allowBlank="1" showInputMessage="1" showErrorMessage="1" prompt="Nº total de infraestruturas ao serviço deste tipo de desposição, no ano dos dados reportados, propriedade da EG alvo ou do operador protocolado._x000a_No caso dos ecocentros, preencher o número de infraestruturas que recebem o fluxo não o número de contentores." sqref="AX31" xr:uid="{835AA607-7CBB-6F42-9E6D-7AEAA03D3A33}"/>
    <dataValidation allowBlank="1" showInputMessage="1" showErrorMessage="1" prompt="Contentores, ecocentros/ centros de receção, ou outro disponíveis ao utilizador para este tipo de deposição. Caso o serviço não recorra a infraestruturas de recolha, não selecionar qualquer opção de resposta." sqref="AU31" xr:uid="{E5B5D824-3823-6C42-97BE-794754A3FFB4}"/>
    <dataValidation allowBlank="1" showInputMessage="1" showErrorMessage="1" prompt="Tipo de deposição disponível ao utilizador durante o ano dos dados reportados." sqref="AT31 AI31 U31" xr:uid="{BD3F76E9-6D23-0F4A-8C64-4D9AA9D00816}"/>
    <dataValidation allowBlank="1" showInputMessage="1" showErrorMessage="1" prompt="Esclarecer se os contentores disponíveis neste tipo de deposição estão equipados com mecanismos de controlo de acesso mecânico (ex. através de chave) ou através de tecnologia de informação e comunicação (ex: cartões de identificação do utilizador)." sqref="AW31 AK31 X31 M31" xr:uid="{F299948E-8552-4D47-90DF-EFB84E34F45F}"/>
    <dataValidation allowBlank="1" showInputMessage="1" showErrorMessage="1" prompt="Nº de alojamentos abrangidos pelo servido de recolha deste tipo de deposição._x000a_Preenchimento obrigatório para a deposição Porta-a-Porta." sqref="AM31" xr:uid="{2899036F-E9C1-9C43-A538-C072CA6A0170}"/>
    <dataValidation allowBlank="1" showInputMessage="1" showErrorMessage="1" prompt="Nº de estabelecimentos comerciais ou outros abrangidos pelo servido de recolha deste tipo de deposição._x000a_Preenchimento obrigatório para a deposição Porta-a-Porta." sqref="AN31" xr:uid="{607A130B-B5CF-6844-9959-B25D51FB4AD4}"/>
    <dataValidation allowBlank="1" showInputMessage="1" showErrorMessage="1" prompt="Nº total de pontos de recolha para deposição coletiva em proximidade, no ano dos dados reportados, propriedade da EG alvo ou do operador protocolado._x000a_Não se aplica à deposição Porta-a-Porta._x000a_Ver definição de &quot;ponto de recolha&quot; na folha Instruções." sqref="AL31" xr:uid="{D9756113-D223-C142-A31F-14AE7B0BB471}"/>
    <dataValidation allowBlank="1" showInputMessage="1" showErrorMessage="1" prompt="Indicar o número total de contentores de cada fluxo multimaterial, para recolha coletiva em proximidade, independentemente de se encontrarem isolados ou agrupados em ecopontos._x000a_" sqref="AI44:AK44" xr:uid="{DB0ADD02-4507-8F4E-859E-4BC02228B94F}"/>
    <dataValidation allowBlank="1" showInputMessage="1" showErrorMessage="1" prompt="Nº total de infraestruturas  ao serviço deste tipo de desposição, no ano dos dados reportados, propriedade da EG alvo ou do operador protocolado." sqref="Y31" xr:uid="{2A26339D-899D-A948-AA66-EADB2FBFFA58}"/>
    <dataValidation allowBlank="1" showInputMessage="1" showErrorMessage="1" prompt="Contentores, ecocentros/ centros de recolha, ou outro disponíveis ao utilizador para este tipo de deposição. Caso o serviço não recorra a infraestruturas de recolha, não selecionar qualquer opção de resposta." sqref="V31" xr:uid="{F05A02D7-76FF-294B-AB07-2B7937E8235B}"/>
    <dataValidation allowBlank="1" showInputMessage="1" showErrorMessage="1" prompt="Nº total de contentores ao serviço deste tipo de desposição, propriedade da EG alvo ou do operador protocolado, no ano dos dados reportados." sqref="N31" xr:uid="{CF4629B5-8CD2-B54C-9F50-0844AC7A0C52}"/>
    <dataValidation allowBlank="1" showInputMessage="1" showErrorMessage="1" prompt="Identificar se os contentores deste tipo de deposição são dedicados apenas à recolha seletiva de biorresíduos alimentares ou se se destinam também à deposição de RI." sqref="K31" xr:uid="{3CAE3DDD-36EF-7644-8A8D-E24F12F577F7}"/>
    <dataValidation allowBlank="1" showInputMessage="1" showErrorMessage="1" prompt="Tipo de deposição de biorresíduos alimentares disponível ao utilizador durante o ano dos dados reportados." sqref="J31" xr:uid="{4D3B3E4C-10A4-D54E-AF23-330C43C63770}"/>
    <dataValidation allowBlank="1" showInputMessage="1" showErrorMessage="1" prompt="Outras viaturas (ex. lavagem de contentores, viaturas usadas para monitorização e/ou fiscalização, etc.) adquiridas entre 2022 e o ano dos dados reportados." sqref="B53" xr:uid="{10C88906-20A0-D94D-B267-644010363BEC}"/>
    <dataValidation allowBlank="1" showInputMessage="1" showErrorMessage="1" prompt="Viaturas de recolha adquiridas entre 2022 e o ano dos dados reportados." sqref="B52" xr:uid="{1DFAE51E-A4D1-B746-9B90-A5D3D5FB4874}"/>
    <dataValidation allowBlank="1" showInputMessage="1" showErrorMessage="1" prompt="Centro de tratamento local de biorresíduos alimentares e/ou verdes  através de compostagem, gerido pela EG alvo, durante o ano dos dados reportados." sqref="B61" xr:uid="{088EE728-0C24-5344-8568-188E1779B4C2}"/>
    <dataValidation allowBlank="1" showInputMessage="1" showErrorMessage="1" prompt="Hardware, Software/plataformas usados para a gestão da informação recolhida por TIC para a otimização da recolha, acompanhamento da qualidade do serviço e da participação dos utilizadores e/ou para o sistema tarifário do serviço de gestão de RU." sqref="B72" xr:uid="{F923E7EB-F113-1C42-A621-00FAFAFA4770}"/>
    <dataValidation allowBlank="1" showInputMessage="1" showErrorMessage="1" prompt="Sistemas de Informação Geográfica para gestão dos circuitos de recolha." sqref="B71" xr:uid="{138911A7-E294-4D4B-8755-A1EFFA79BE94}"/>
    <dataValidation allowBlank="1" showInputMessage="1" showErrorMessage="1" prompt="Nesta classe de TIC incluem-se os leitores de identificação de contentores." sqref="B70" xr:uid="{A86EB31B-27A6-6241-A0EA-A82732858CCA}"/>
    <dataValidation allowBlank="1" showInputMessage="1" showErrorMessage="1" prompt="Sensores IoT incluem sensores de humidade, temperatura e odores. Nesta classe de TIC incluem-se os leitores de identificação de utilizador/controlo de acesso." sqref="B69" xr:uid="{9731B067-0DD2-BC4A-9724-949F21E564D7}"/>
    <dataValidation allowBlank="1" showInputMessage="1" showErrorMessage="1" prompt="Responder &quot;Sim&quot; apenas se esta indentificação do utilizador for complementada com os respetivos leitores nos contentores." sqref="B68" xr:uid="{9F7C5D2B-B144-FE49-BFFD-59222B44DB79}"/>
    <dataValidation allowBlank="1" showInputMessage="1" showErrorMessage="1" prompt="Responder &quot;Sim&quot; apenas se esta indentificação de contentores for complementada com os respetivos leitores." sqref="B67" xr:uid="{4CA19D91-00C3-6741-AC0F-3523B40F3400}"/>
    <dataValidation allowBlank="1" showInputMessage="1" showErrorMessage="1" prompt="Selecionar o(s) objetivo(s) da utilização deste tipo de TIC. " sqref="B79 F79 F96 F113 B113 B96" xr:uid="{BC7166FB-82CD-7541-9CC6-11DEFA1AA65F}"/>
    <dataValidation allowBlank="1" showInputMessage="1" showErrorMessage="1" prompt="Nº deste tipo de TIC utilizado na gestão do fluxo de resíduos. Devem apenas ser considerados os contentores que são efetivamente identificados durante a recolha." sqref="C84 G84" xr:uid="{154DEF7E-06B1-C442-9006-C40F0676B02D}"/>
    <dataValidation allowBlank="1" showInputMessage="1" showErrorMessage="1" prompt="Identificar o(s) fluxo(s) de resíduos cuja gestão utiliza este tipo de TIC." sqref="B84 F84 B101 F101 B118 F118" xr:uid="{61C650A9-27D0-A248-94C0-B1A328F3AD94}"/>
    <dataValidation allowBlank="1" showInputMessage="1" showErrorMessage="1" prompt="Nº deste tipo de TIC utilizado na gestão do fluxo de resíduos." sqref="C101 G101 B126 F126" xr:uid="{39CFDD7D-A6DA-D74A-902A-84B306146D19}"/>
    <dataValidation allowBlank="1" showInputMessage="1" showErrorMessage="1" prompt="Nº estabelecimentos que colocam o contentor à porta pelo menos 1x por semana;_x000a_Nº cartões acesso a contentores em proximidade lidos pelo menos 2x por mês;_x000a_Se não houver controlo por cartão de acesso, estimar através de nível de enchimento dos contentores." sqref="R31 AC31 AP31" xr:uid="{17A21D8F-5C0A-484B-9905-5D62FC735586}"/>
    <dataValidation allowBlank="1" showInputMessage="1" showErrorMessage="1" prompt="Nº alojamentos que colocam  o contentor à porta pelo menos 2x por mês;_x000a_Nº cartões acesso a contentores em proximidade lidos pelo menos 2x por mês;_x000a_Se não houver controlo por cartão de acesso, estimar através de nível de enchimento dos contentores." sqref="Q31 AB31 AO31" xr:uid="{0B1C03E0-EFCF-8A45-A295-76CD158FA614}"/>
    <dataValidation allowBlank="1" showInputMessage="1" showErrorMessage="1" prompt="Esclarecer se:_x000a_- deposição coletiva por proximidade é realizada sem infraestrutura de deposição, junto aos contentores de RI;_x000a_- deposição porta-a-porta é realizada com pedido prévio pelo utilizador ou se é realizada mediante circuitos com calendarização." sqref="U44" xr:uid="{7F158C36-CDE1-D844-8571-CB447E7DB214}"/>
  </dataValidations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2" id="{4257B808-DC35-A249-8F28-69DD71927D68}">
            <xm:f>OR('Identificação da EG'!$D$25="",'Identificação da EG'!$D$25="EG em alta",'Identificação da EG'!$D$25="Outra entidade")</xm:f>
            <x14:dxf>
              <fill>
                <patternFill>
                  <bgColor theme="0" tint="-0.14996795556505021"/>
                </patternFill>
              </fill>
            </x14:dxf>
          </x14:cfRule>
          <xm:sqref>B32:G41 C44:G44</xm:sqref>
        </x14:conditionalFormatting>
        <x14:conditionalFormatting xmlns:xm="http://schemas.microsoft.com/office/excel/2006/main">
          <x14:cfRule type="expression" priority="21" id="{CF5D4B95-D4CD-5D44-B12E-FC9979A4E9D5}">
            <xm:f>OR('Identificação da EG'!$D$27="",'Identificação da EG'!$D$27="EG em alta",'Identificação da EG'!$D$27="Outra entidade")</xm:f>
            <x14:dxf>
              <fill>
                <patternFill>
                  <bgColor theme="0" tint="-0.14996795556505021"/>
                </patternFill>
              </fill>
            </x14:dxf>
          </x14:cfRule>
          <xm:sqref>J32:R41 K44:R44</xm:sqref>
        </x14:conditionalFormatting>
        <x14:conditionalFormatting xmlns:xm="http://schemas.microsoft.com/office/excel/2006/main">
          <x14:cfRule type="expression" priority="20" id="{2F6D6C09-8415-F34A-A340-E2CC6C50C0C0}">
            <xm:f>OR('Identificação da EG'!$D$28="",'Identificação da EG'!$D$28="EG em alta",'Identificação da EG'!$D$28="Outra entidade")</xm:f>
            <x14:dxf>
              <fill>
                <patternFill>
                  <bgColor theme="0" tint="-0.14996795556505021"/>
                </patternFill>
              </fill>
            </x14:dxf>
          </x14:cfRule>
          <xm:sqref>U32:AC41 V44:AC44</xm:sqref>
        </x14:conditionalFormatting>
        <x14:conditionalFormatting xmlns:xm="http://schemas.microsoft.com/office/excel/2006/main">
          <x14:cfRule type="expression" priority="6" id="{C7C31DA6-F770-4FBC-AE53-EB1C5F721964}">
            <xm:f>OR('Identificação da EG'!$D$26="",'Identificação da EG'!$D$26="EG em alta",'Identificação da EG'!$D$26="Outra entidade")</xm:f>
            <x14:dxf>
              <fill>
                <patternFill>
                  <bgColor theme="0" tint="-0.14996795556505021"/>
                </patternFill>
              </fill>
            </x14:dxf>
          </x14:cfRule>
          <xm:sqref>AI32:AP41 AN44:AP44 AI46:AK46</xm:sqref>
        </x14:conditionalFormatting>
        <x14:conditionalFormatting xmlns:xm="http://schemas.microsoft.com/office/excel/2006/main">
          <x14:cfRule type="expression" priority="17" id="{59625A14-DCC7-154A-BF18-4B7983A9DB74}">
            <xm:f>COUNTIF('Identificação da EG'!$D$29:$D$35,"EG em baixa")=0</xm:f>
            <x14:dxf>
              <fill>
                <patternFill>
                  <bgColor theme="0" tint="-0.14996795556505021"/>
                </patternFill>
              </fill>
            </x14:dxf>
          </x14:cfRule>
          <xm:sqref>AS32:AX41 AT44:AX44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1">
        <x14:dataValidation type="list" allowBlank="1" showInputMessage="1" showErrorMessage="1" xr:uid="{485C258F-90DA-42A6-BBA6-972BD57BDB08}">
          <x14:formula1>
            <xm:f>Auxiliar!$AA$24:$AA$26</xm:f>
          </x14:formula1>
          <xm:sqref>J32:J41 AT32:AT41 U32:U41 B32:B41</xm:sqref>
        </x14:dataValidation>
        <x14:dataValidation type="list" allowBlank="1" showInputMessage="1" showErrorMessage="1" xr:uid="{43C7AE2C-DAAD-47EB-84B4-83EC4DD93299}">
          <x14:formula1>
            <xm:f>Auxiliar!$AB$24:$AB$27</xm:f>
          </x14:formula1>
          <xm:sqref>L32:L41 AJ32:AJ41 AV32:AV41 W32:W41 C32:C41</xm:sqref>
        </x14:dataValidation>
        <x14:dataValidation type="list" allowBlank="1" showInputMessage="1" showErrorMessage="1" xr:uid="{4E48B33F-120C-4912-9308-7B1E8CE4620E}">
          <x14:formula1>
            <xm:f>Auxiliar!$AC$24:$AC$27</xm:f>
          </x14:formula1>
          <xm:sqref>M32:M41 AK32:AK41 AW32:AW41 X32:X41 D32:D41</xm:sqref>
        </x14:dataValidation>
        <x14:dataValidation type="list" allowBlank="1" showInputMessage="1" showErrorMessage="1" xr:uid="{FE8438F5-DDA7-4682-B866-9D66A7F6F852}">
          <x14:formula1>
            <xm:f>Auxiliar!$AD$24:$AD$26</xm:f>
          </x14:formula1>
          <xm:sqref>K32:K41</xm:sqref>
        </x14:dataValidation>
        <x14:dataValidation type="list" allowBlank="1" showInputMessage="1" showErrorMessage="1" xr:uid="{7085C15D-D94D-46A0-8975-EDCADE37D223}">
          <x14:formula1>
            <xm:f>Auxiliar!$AG$24:$AG$27</xm:f>
          </x14:formula1>
          <xm:sqref>AI32:AI41</xm:sqref>
        </x14:dataValidation>
        <x14:dataValidation type="list" allowBlank="1" showInputMessage="1" showErrorMessage="1" xr:uid="{12631F12-89F3-A045-B4D0-DE56A1386EA3}">
          <x14:formula1>
            <xm:f>Auxiliar!$AI$24:$AI$26</xm:f>
          </x14:formula1>
          <xm:sqref>C67:C72</xm:sqref>
        </x14:dataValidation>
        <x14:dataValidation type="list" allowBlank="1" showInputMessage="1" showErrorMessage="1" xr:uid="{1AD219C8-D538-48E2-AB5E-7BBC792DA892}">
          <x14:formula1>
            <xm:f>Auxiliar!$AJ$24:$AJ$27</xm:f>
          </x14:formula1>
          <xm:sqref>C79:C81 G79:G81 G96:G98 C96:C98 C113:C115 G113:G115</xm:sqref>
        </x14:dataValidation>
        <x14:dataValidation type="list" allowBlank="1" showInputMessage="1" showErrorMessage="1" xr:uid="{65942658-DA2A-4621-AF28-071835C0C016}">
          <x14:formula1>
            <xm:f>Auxiliar!$AH$24:$AH$38</xm:f>
          </x14:formula1>
          <xm:sqref>AS32:AS41</xm:sqref>
        </x14:dataValidation>
        <x14:dataValidation type="list" allowBlank="1" showInputMessage="1" showErrorMessage="1" xr:uid="{0EC02BBF-F0DA-4F04-A898-4B556CD54FFE}">
          <x14:formula1>
            <xm:f>Auxiliar!$Z$24:$Z$29</xm:f>
          </x14:formula1>
          <xm:sqref>D18:H20</xm:sqref>
        </x14:dataValidation>
        <x14:dataValidation type="list" allowBlank="1" showInputMessage="1" showErrorMessage="1" xr:uid="{057569D5-CE31-7F4E-8498-3DE31DFADC4B}">
          <x14:formula1>
            <xm:f>Auxiliar!$AK$24:$AK$30</xm:f>
          </x14:formula1>
          <xm:sqref>B85:B89 F85:F89 B102:B106 F102:F106 B119:B123 F119:F123</xm:sqref>
        </x14:dataValidation>
        <x14:dataValidation type="list" allowBlank="1" showInputMessage="1" showErrorMessage="1" xr:uid="{950A6B56-274E-2849-8238-825CE1D57608}">
          <x14:formula1>
            <xm:f>Auxiliar!$AE$24:$AE$29</xm:f>
          </x14:formula1>
          <xm:sqref>AU32:AU41 V32:V41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E834D1-6975-43D8-BA1C-2716EDB7DCDD}">
  <dimension ref="A1:M31"/>
  <sheetViews>
    <sheetView zoomScaleNormal="100" workbookViewId="0">
      <selection activeCell="B1" sqref="B1"/>
    </sheetView>
  </sheetViews>
  <sheetFormatPr baseColWidth="10" defaultColWidth="8.83203125" defaultRowHeight="14" x14ac:dyDescent="0.15"/>
  <cols>
    <col min="1" max="13" width="20.6640625" customWidth="1"/>
  </cols>
  <sheetData>
    <row r="1" spans="1:13" ht="45" x14ac:dyDescent="0.15">
      <c r="A1" s="42" t="s">
        <v>2755</v>
      </c>
      <c r="B1" s="42" t="s">
        <v>45</v>
      </c>
      <c r="C1" s="42" t="s">
        <v>2825</v>
      </c>
      <c r="D1" s="42" t="s">
        <v>2826</v>
      </c>
      <c r="E1" s="42" t="s">
        <v>55</v>
      </c>
      <c r="F1" s="42" t="s">
        <v>193</v>
      </c>
      <c r="G1" s="42" t="s">
        <v>56</v>
      </c>
      <c r="H1" s="42" t="s">
        <v>2701</v>
      </c>
      <c r="I1" s="42" t="s">
        <v>138</v>
      </c>
      <c r="J1" s="42" t="s">
        <v>2771</v>
      </c>
      <c r="K1" s="42" t="s">
        <v>2754</v>
      </c>
      <c r="L1" s="42" t="s">
        <v>2750</v>
      </c>
      <c r="M1" s="42" t="s">
        <v>68</v>
      </c>
    </row>
    <row r="2" spans="1:13" x14ac:dyDescent="0.15">
      <c r="A2" s="14" t="str">
        <f>IF(I2="","",IF(OR('Identificação da EG'!$B$7=0,'Identificação da EG'!$B$7=""),"",Capa!$C$10))</f>
        <v/>
      </c>
      <c r="B2" s="14" t="str">
        <f>IF(I2="","",IF((OR('Identificação da EG'!$B$7=0,'Identificação da EG'!$B$7="")),"",'Identificação da EG'!$B$7))</f>
        <v/>
      </c>
      <c r="C2" s="14" t="str">
        <f>IF(I2="","",IF(B2="","",VLOOKUP(B2,Auxiliar!$BW$23:$BX$3130,2,0)))</f>
        <v/>
      </c>
      <c r="D2" s="14" t="str">
        <f>IF(I2="","",IF(OR('Identificação da EG'!$B$7=0,'Identificação da EG'!$B$7=""),"","Portugal"))</f>
        <v/>
      </c>
      <c r="E2" s="14" t="str">
        <f>IF(I2="","",IF(OR('Identificação da EG'!$B$7=0,'Identificação da EG'!$B$7=""),"",'Identificação da EG'!$C$7))</f>
        <v/>
      </c>
      <c r="F2" s="14" t="str">
        <f>IF(I2="","",IF(OR('Identificação da EG'!$B$7=0,'Identificação da EG'!$B$7=""),"",'Identificação da EG'!$F$7))</f>
        <v/>
      </c>
      <c r="G2" s="14" t="str">
        <f>IF(I2="","",IF((OR('Identificação da EG'!$B$7=0,'Identificação da EG'!$B$7="")),"",'Identificação da EG'!$D$7))</f>
        <v/>
      </c>
      <c r="H2" s="25" t="str">
        <f>IF(I2="","",IF(OR('Identificação da EG'!$B$7=0,'Identificação da EG'!$B$7=""),"",'Identificação da EG'!$E$7))</f>
        <v/>
      </c>
      <c r="I2" s="8" t="str">
        <f>IF('Identificação da EG'!$B$7="","","Prevenção de resíduos")</f>
        <v/>
      </c>
      <c r="J2" s="8" t="str">
        <f>IF('Identificação da EG'!$B$7="","","Área de receção para reutilização em ecocentros")</f>
        <v/>
      </c>
      <c r="K2" s="8" t="str">
        <f>IF('Identificação da EG'!$B$7="","","n.º")</f>
        <v/>
      </c>
      <c r="L2" s="8" t="str">
        <f>IF(Infraestruturas!C6="","",Infraestruturas!C6)</f>
        <v/>
      </c>
      <c r="M2" s="17" t="str">
        <f>IF(OR(Infraestruturas!$C$13="",Infraestruturas!$C$13="(máximo 300 carateres)"),"",Infraestruturas!$C$13)</f>
        <v/>
      </c>
    </row>
    <row r="3" spans="1:13" x14ac:dyDescent="0.15">
      <c r="A3" s="14" t="str">
        <f>IF(I3="","",IF(OR('Identificação da EG'!$B$7=0,'Identificação da EG'!$B$7=""),"",Capa!$C$10))</f>
        <v/>
      </c>
      <c r="B3" s="14" t="str">
        <f>IF(I3="","",IF((OR('Identificação da EG'!$B$7=0,'Identificação da EG'!$B$7="")),"",'Identificação da EG'!$B$7))</f>
        <v/>
      </c>
      <c r="C3" s="14" t="str">
        <f>IF(I3="","",IF(B3="","",VLOOKUP(B3,Auxiliar!$BW$23:$BX$3130,2,0)))</f>
        <v/>
      </c>
      <c r="D3" s="14" t="str">
        <f>IF(I3="","",IF(OR('Identificação da EG'!$B$7=0,'Identificação da EG'!$B$7=""),"","Portugal"))</f>
        <v/>
      </c>
      <c r="E3" s="14" t="str">
        <f>IF(I3="","",IF(OR('Identificação da EG'!$B$7=0,'Identificação da EG'!$B$7=""),"",'Identificação da EG'!$C$7))</f>
        <v/>
      </c>
      <c r="F3" s="14" t="str">
        <f>IF(I3="","",IF(OR('Identificação da EG'!$B$7=0,'Identificação da EG'!$B$7=""),"",'Identificação da EG'!$F$7))</f>
        <v/>
      </c>
      <c r="G3" s="14" t="str">
        <f>IF(I3="","",IF((OR('Identificação da EG'!$B$7=0,'Identificação da EG'!$B$7="")),"",'Identificação da EG'!$D$7))</f>
        <v/>
      </c>
      <c r="H3" s="25" t="str">
        <f>IF(I3="","",IF(OR('Identificação da EG'!$B$7=0,'Identificação da EG'!$B$7=""),"",'Identificação da EG'!$E$7))</f>
        <v/>
      </c>
      <c r="I3" s="8" t="str">
        <f>IF('Identificação da EG'!$B$7="","","Prevenção de resíduos")</f>
        <v/>
      </c>
      <c r="J3" s="8" t="str">
        <f>IF('Identificação da EG'!$B$7="","","Pontos de recolha para reutilização")</f>
        <v/>
      </c>
      <c r="K3" s="8" t="str">
        <f>IF('Identificação da EG'!$B$7="","","n.º")</f>
        <v/>
      </c>
      <c r="L3" s="8" t="str">
        <f>IF(Infraestruturas!C7="","",Infraestruturas!C7)</f>
        <v/>
      </c>
      <c r="M3" s="17" t="str">
        <f>IF(OR(Infraestruturas!$C$13="",Infraestruturas!$C$13="(máximo 300 carateres)"),"",Infraestruturas!$C$13)</f>
        <v/>
      </c>
    </row>
    <row r="4" spans="1:13" x14ac:dyDescent="0.15">
      <c r="A4" s="14" t="str">
        <f>IF(I4="","",IF(OR('Identificação da EG'!$B$7=0,'Identificação da EG'!$B$7=""),"",Capa!$C$10))</f>
        <v/>
      </c>
      <c r="B4" s="14" t="str">
        <f>IF(I4="","",IF((OR('Identificação da EG'!$B$7=0,'Identificação da EG'!$B$7="")),"",'Identificação da EG'!$B$7))</f>
        <v/>
      </c>
      <c r="C4" s="14" t="str">
        <f>IF(I4="","",IF(B4="","",VLOOKUP(B4,Auxiliar!$BW$23:$BX$3130,2,0)))</f>
        <v/>
      </c>
      <c r="D4" s="14" t="str">
        <f>IF(I4="","",IF(OR('Identificação da EG'!$B$7=0,'Identificação da EG'!$B$7=""),"","Portugal"))</f>
        <v/>
      </c>
      <c r="E4" s="14" t="str">
        <f>IF(I4="","",IF(OR('Identificação da EG'!$B$7=0,'Identificação da EG'!$B$7=""),"",'Identificação da EG'!$C$7))</f>
        <v/>
      </c>
      <c r="F4" s="14" t="str">
        <f>IF(I4="","",IF(OR('Identificação da EG'!$B$7=0,'Identificação da EG'!$B$7=""),"",'Identificação da EG'!$F$7))</f>
        <v/>
      </c>
      <c r="G4" s="14" t="str">
        <f>IF(I4="","",IF((OR('Identificação da EG'!$B$7=0,'Identificação da EG'!$B$7="")),"",'Identificação da EG'!$D$7))</f>
        <v/>
      </c>
      <c r="H4" s="25" t="str">
        <f>IF(I4="","",IF(OR('Identificação da EG'!$B$7=0,'Identificação da EG'!$B$7=""),"",'Identificação da EG'!$E$7))</f>
        <v/>
      </c>
      <c r="I4" s="8" t="str">
        <f>IF('Identificação da EG'!$B$7="","","Prevenção de resíduos")</f>
        <v/>
      </c>
      <c r="J4" s="8" t="str">
        <f>IF('Identificação da EG'!$B$7="","","Lojas sociais de troca")</f>
        <v/>
      </c>
      <c r="K4" s="8" t="str">
        <f>IF('Identificação da EG'!$B$7="","","n.º")</f>
        <v/>
      </c>
      <c r="L4" s="8" t="str">
        <f>IF(Infraestruturas!C8="","",Infraestruturas!C8)</f>
        <v/>
      </c>
      <c r="M4" s="17" t="str">
        <f>IF(OR(Infraestruturas!$C$13="",Infraestruturas!$C$13="(máximo 300 carateres)"),"",Infraestruturas!$C$13)</f>
        <v/>
      </c>
    </row>
    <row r="5" spans="1:13" x14ac:dyDescent="0.15">
      <c r="A5" s="14" t="str">
        <f>IF(I5="","",IF(OR('Identificação da EG'!$B$7=0,'Identificação da EG'!$B$7=""),"",Capa!$C$10))</f>
        <v/>
      </c>
      <c r="B5" s="14" t="str">
        <f>IF(I5="","",IF((OR('Identificação da EG'!$B$7=0,'Identificação da EG'!$B$7="")),"",'Identificação da EG'!$B$7))</f>
        <v/>
      </c>
      <c r="C5" s="14" t="str">
        <f>IF(I5="","",IF(B5="","",VLOOKUP(B5,Auxiliar!$BW$23:$BX$3130,2,0)))</f>
        <v/>
      </c>
      <c r="D5" s="14" t="str">
        <f>IF(I5="","",IF(OR('Identificação da EG'!$B$7=0,'Identificação da EG'!$B$7=""),"","Portugal"))</f>
        <v/>
      </c>
      <c r="E5" s="14" t="str">
        <f>IF(I5="","",IF(OR('Identificação da EG'!$B$7=0,'Identificação da EG'!$B$7=""),"",'Identificação da EG'!$C$7))</f>
        <v/>
      </c>
      <c r="F5" s="14" t="str">
        <f>IF(I5="","",IF(OR('Identificação da EG'!$B$7=0,'Identificação da EG'!$B$7=""),"",'Identificação da EG'!$F$7))</f>
        <v/>
      </c>
      <c r="G5" s="14" t="str">
        <f>IF(I5="","",IF((OR('Identificação da EG'!$B$7=0,'Identificação da EG'!$B$7="")),"",'Identificação da EG'!$D$7))</f>
        <v/>
      </c>
      <c r="H5" s="25" t="str">
        <f>IF(I5="","",IF(OR('Identificação da EG'!$B$7=0,'Identificação da EG'!$B$7=""),"",'Identificação da EG'!$E$7))</f>
        <v/>
      </c>
      <c r="I5" s="8" t="str">
        <f>IF('Identificação da EG'!$B$7="","","Prevenção de resíduos")</f>
        <v/>
      </c>
      <c r="J5" s="8" t="str">
        <f>IF('Identificação da EG'!$B$7="","","Mercados de troca")</f>
        <v/>
      </c>
      <c r="K5" s="8" t="str">
        <f>IF('Identificação da EG'!$B$7="","","n.º")</f>
        <v/>
      </c>
      <c r="L5" s="8" t="str">
        <f>IF(Infraestruturas!C9="","",Infraestruturas!C9)</f>
        <v/>
      </c>
      <c r="M5" s="17" t="str">
        <f>IF(OR(Infraestruturas!$C$13="",Infraestruturas!$C$13="(máximo 300 carateres)"),"",Infraestruturas!$C$13)</f>
        <v/>
      </c>
    </row>
    <row r="6" spans="1:13" x14ac:dyDescent="0.15">
      <c r="A6" s="14" t="str">
        <f>IF(I6="","",IF(OR('Identificação da EG'!$B$7=0,'Identificação da EG'!$B$7=""),"",Capa!$C$10))</f>
        <v/>
      </c>
      <c r="B6" s="14" t="str">
        <f>IF(I6="","",IF((OR('Identificação da EG'!$B$7=0,'Identificação da EG'!$B$7="")),"",'Identificação da EG'!$B$7))</f>
        <v/>
      </c>
      <c r="C6" s="14" t="str">
        <f>IF(I6="","",IF(B6="","",VLOOKUP(B6,Auxiliar!$BW$23:$BX$3130,2,0)))</f>
        <v/>
      </c>
      <c r="D6" s="14" t="str">
        <f>IF(I6="","",IF(OR('Identificação da EG'!$B$7=0,'Identificação da EG'!$B$7=""),"","Portugal"))</f>
        <v/>
      </c>
      <c r="E6" s="14" t="str">
        <f>IF(I6="","",IF(OR('Identificação da EG'!$B$7=0,'Identificação da EG'!$B$7=""),"",'Identificação da EG'!$C$7))</f>
        <v/>
      </c>
      <c r="F6" s="14" t="str">
        <f>IF(I6="","",IF(OR('Identificação da EG'!$B$7=0,'Identificação da EG'!$B$7=""),"",'Identificação da EG'!$F$7))</f>
        <v/>
      </c>
      <c r="G6" s="14" t="str">
        <f>IF(I6="","",IF((OR('Identificação da EG'!$B$7=0,'Identificação da EG'!$B$7="")),"",'Identificação da EG'!$D$7))</f>
        <v/>
      </c>
      <c r="H6" s="25" t="str">
        <f>IF(I6="","",IF(OR('Identificação da EG'!$B$7=0,'Identificação da EG'!$B$7=""),"",'Identificação da EG'!$E$7))</f>
        <v/>
      </c>
      <c r="I6" s="8" t="str">
        <f>IF('Identificação da EG'!$B$7="","","Prevenção de resíduos")</f>
        <v/>
      </c>
      <c r="J6" s="8" t="str">
        <f>IF('Identificação da EG'!$B$7="","","Locais de reparação")</f>
        <v/>
      </c>
      <c r="K6" s="8" t="str">
        <f>IF('Identificação da EG'!$B$7="","","n.º")</f>
        <v/>
      </c>
      <c r="L6" s="8" t="str">
        <f>IF(Infraestruturas!C10="","",Infraestruturas!C10)</f>
        <v/>
      </c>
      <c r="M6" s="17" t="str">
        <f>IF(OR(Infraestruturas!$C$13="",Infraestruturas!$C$13="(máximo 300 carateres)"),"",Infraestruturas!$C$13)</f>
        <v/>
      </c>
    </row>
    <row r="7" spans="1:13" x14ac:dyDescent="0.15">
      <c r="A7" s="14" t="str">
        <f>IF(I7="","",IF(OR('Identificação da EG'!$B$7=0,'Identificação da EG'!$B$7=""),"",Capa!$C$10))</f>
        <v/>
      </c>
      <c r="B7" s="14" t="str">
        <f>IF(I7="","",IF((OR('Identificação da EG'!$B$7=0,'Identificação da EG'!$B$7="")),"",'Identificação da EG'!$B$7))</f>
        <v/>
      </c>
      <c r="C7" s="14" t="str">
        <f>IF(I7="","",IF(B7="","",VLOOKUP(B7,Auxiliar!$BW$23:$BX$3130,2,0)))</f>
        <v/>
      </c>
      <c r="D7" s="14" t="str">
        <f>IF(I7="","",IF(OR('Identificação da EG'!$B$7=0,'Identificação da EG'!$B$7=""),"","Portugal"))</f>
        <v/>
      </c>
      <c r="E7" s="14" t="str">
        <f>IF(I7="","",IF(OR('Identificação da EG'!$B$7=0,'Identificação da EG'!$B$7=""),"",'Identificação da EG'!$C$7))</f>
        <v/>
      </c>
      <c r="F7" s="14" t="str">
        <f>IF(I7="","",IF(OR('Identificação da EG'!$B$7=0,'Identificação da EG'!$B$7=""),"",'Identificação da EG'!$F$7))</f>
        <v/>
      </c>
      <c r="G7" s="14" t="str">
        <f>IF(I7="","",IF((OR('Identificação da EG'!$B$7=0,'Identificação da EG'!$B$7="")),"",'Identificação da EG'!$D$7))</f>
        <v/>
      </c>
      <c r="H7" s="25" t="str">
        <f>IF(I7="","",IF(OR('Identificação da EG'!$B$7=0,'Identificação da EG'!$B$7=""),"",'Identificação da EG'!$E$7))</f>
        <v/>
      </c>
      <c r="I7" s="8" t="str">
        <f>IF('Identificação da EG'!$B$7="","","Prevenção de resíduos")</f>
        <v/>
      </c>
      <c r="J7" s="8" t="str">
        <f>IF('Identificação da EG'!$B$7="","","Plataforma online de trocas/doação")</f>
        <v/>
      </c>
      <c r="K7" s="8" t="str">
        <f>IF('Identificação da EG'!$B$7="","","n.º")</f>
        <v/>
      </c>
      <c r="L7" s="8" t="str">
        <f>IF(Infraestruturas!C11="","",Infraestruturas!C11)</f>
        <v/>
      </c>
      <c r="M7" s="17" t="str">
        <f>IF(OR(Infraestruturas!$C$13="",Infraestruturas!$C$13="(máximo 300 carateres)"),"",Infraestruturas!$C$13)</f>
        <v/>
      </c>
    </row>
    <row r="8" spans="1:13" x14ac:dyDescent="0.15">
      <c r="A8" s="14" t="str">
        <f>IF(I8="","",IF(OR('Identificação da EG'!$B$7=0,'Identificação da EG'!$B$7=""),"",Capa!$C$10))</f>
        <v/>
      </c>
      <c r="B8" s="14" t="str">
        <f>IF(I8="","",IF((OR('Identificação da EG'!$B$7=0,'Identificação da EG'!$B$7="")),"",'Identificação da EG'!$B$7))</f>
        <v/>
      </c>
      <c r="C8" s="14" t="str">
        <f>IF(I8="","",IF(B8="","",VLOOKUP(B8,Auxiliar!$BW$23:$BX$3130,2,0)))</f>
        <v/>
      </c>
      <c r="D8" s="14" t="str">
        <f>IF(I8="","",IF(OR('Identificação da EG'!$B$7=0,'Identificação da EG'!$B$7=""),"","Portugal"))</f>
        <v/>
      </c>
      <c r="E8" s="14" t="str">
        <f>IF(I8="","",IF(OR('Identificação da EG'!$B$7=0,'Identificação da EG'!$B$7=""),"",'Identificação da EG'!$C$7))</f>
        <v/>
      </c>
      <c r="F8" s="14" t="str">
        <f>IF(I8="","",IF(OR('Identificação da EG'!$B$7=0,'Identificação da EG'!$B$7=""),"",'Identificação da EG'!$F$7))</f>
        <v/>
      </c>
      <c r="G8" s="14" t="str">
        <f>IF(I8="","",IF((OR('Identificação da EG'!$B$7=0,'Identificação da EG'!$B$7="")),"",'Identificação da EG'!$D$7))</f>
        <v/>
      </c>
      <c r="H8" s="25" t="str">
        <f>IF(I8="","",IF(OR('Identificação da EG'!$B$7=0,'Identificação da EG'!$B$7=""),"",'Identificação da EG'!$E$7))</f>
        <v/>
      </c>
      <c r="I8" s="8" t="str">
        <f>IF('Identificação da EG'!$B$7="","","Receção de resíduos")</f>
        <v/>
      </c>
      <c r="J8" s="8" t="str">
        <f>IF('Identificação da EG'!$B$7="","","Estações de transferência")</f>
        <v/>
      </c>
      <c r="K8" s="8" t="str">
        <f>IF('Identificação da EG'!$B$7="","","n.º")</f>
        <v/>
      </c>
      <c r="L8" s="8" t="str" cm="1">
        <f t="array" ref="L8">IF(ISBLANK(INDEX(Infraestruturas!$C$18:$H$20,INT((ROWS($A$1:A1)-1)/6)+1,MOD(ROWS($A$1:A1)-1,6)+1)),"",INDEX(Infraestruturas!$C$18:$H$20,INT((ROWS($A$1:A1)-1)/6)+1,MOD(ROWS($A$1:A1)-1,6)+1))</f>
        <v/>
      </c>
      <c r="M8" s="17" t="str">
        <f>IF(OR(Infraestruturas!$C$22="",Infraestruturas!$C$22="(máximo 300 carateres)"),"",Infraestruturas!$C$22)</f>
        <v/>
      </c>
    </row>
    <row r="9" spans="1:13" x14ac:dyDescent="0.15">
      <c r="A9" s="14" t="str">
        <f>IF(I9="","",IF(OR('Identificação da EG'!$B$7=0,'Identificação da EG'!$B$7=""),"",Capa!$C$10))</f>
        <v/>
      </c>
      <c r="B9" s="14" t="str">
        <f>IF(I9="","",IF((OR('Identificação da EG'!$B$7=0,'Identificação da EG'!$B$7="")),"",'Identificação da EG'!$B$7))</f>
        <v/>
      </c>
      <c r="C9" s="14" t="str">
        <f>IF(I9="","",IF(B9="","",VLOOKUP(B9,Auxiliar!$BW$23:$BX$3130,2,0)))</f>
        <v/>
      </c>
      <c r="D9" s="14" t="str">
        <f>IF(I9="","",IF(OR('Identificação da EG'!$B$7=0,'Identificação da EG'!$B$7=""),"","Portugal"))</f>
        <v/>
      </c>
      <c r="E9" s="14" t="str">
        <f>IF(I9="","",IF(OR('Identificação da EG'!$B$7=0,'Identificação da EG'!$B$7=""),"",'Identificação da EG'!$C$7))</f>
        <v/>
      </c>
      <c r="F9" s="14" t="str">
        <f>IF(I9="","",IF(OR('Identificação da EG'!$B$7=0,'Identificação da EG'!$B$7=""),"",'Identificação da EG'!$F$7))</f>
        <v/>
      </c>
      <c r="G9" s="14" t="str">
        <f>IF(I9="","",IF((OR('Identificação da EG'!$B$7=0,'Identificação da EG'!$B$7="")),"",'Identificação da EG'!$D$7))</f>
        <v/>
      </c>
      <c r="H9" s="25" t="str">
        <f>IF(I9="","",IF(OR('Identificação da EG'!$B$7=0,'Identificação da EG'!$B$7=""),"",'Identificação da EG'!$E$7))</f>
        <v/>
      </c>
      <c r="I9" s="8" t="str">
        <f>IF(L9="","","Receção de resíduos")</f>
        <v/>
      </c>
      <c r="J9" s="8" t="str">
        <f>IF(L9="","",$J$8)</f>
        <v/>
      </c>
      <c r="K9" s="8" t="str">
        <f>IF(L9="","",Infraestruturas!$D$17)</f>
        <v/>
      </c>
      <c r="L9" s="8" t="str" cm="1">
        <f t="array" ref="L9">IF(ISBLANK(INDEX(Infraestruturas!$C$18:$H$20,INT((ROWS($A$1:A2)-1)/6)+1,MOD(ROWS($A$1:A2)-1,6)+1)),"",INDEX(Infraestruturas!$C$18:$H$20,INT((ROWS($A$1:A2)-1)/6)+1,MOD(ROWS($A$1:A2)-1,6)+1))</f>
        <v/>
      </c>
      <c r="M9" s="17" t="str">
        <f>IF(OR(Infraestruturas!$C$22="",Infraestruturas!$C$22="(máximo 300 carateres)"),"",Infraestruturas!$C$22)</f>
        <v/>
      </c>
    </row>
    <row r="10" spans="1:13" x14ac:dyDescent="0.15">
      <c r="A10" s="14" t="str">
        <f>IF(I10="","",IF(OR('Identificação da EG'!$B$7=0,'Identificação da EG'!$B$7=""),"",Capa!$C$10))</f>
        <v/>
      </c>
      <c r="B10" s="14" t="str">
        <f>IF(I10="","",IF((OR('Identificação da EG'!$B$7=0,'Identificação da EG'!$B$7="")),"",'Identificação da EG'!$B$7))</f>
        <v/>
      </c>
      <c r="C10" s="14" t="str">
        <f>IF(I10="","",IF(B10="","",VLOOKUP(B10,Auxiliar!$BW$23:$BX$3130,2,0)))</f>
        <v/>
      </c>
      <c r="D10" s="14" t="str">
        <f>IF(I10="","",IF(OR('Identificação da EG'!$B$7=0,'Identificação da EG'!$B$7=""),"","Portugal"))</f>
        <v/>
      </c>
      <c r="E10" s="14" t="str">
        <f>IF(I10="","",IF(OR('Identificação da EG'!$B$7=0,'Identificação da EG'!$B$7=""),"",'Identificação da EG'!$C$7))</f>
        <v/>
      </c>
      <c r="F10" s="14" t="str">
        <f>IF(I10="","",IF(OR('Identificação da EG'!$B$7=0,'Identificação da EG'!$B$7=""),"",'Identificação da EG'!$F$7))</f>
        <v/>
      </c>
      <c r="G10" s="14" t="str">
        <f>IF(I10="","",IF((OR('Identificação da EG'!$B$7=0,'Identificação da EG'!$B$7="")),"",'Identificação da EG'!$D$7))</f>
        <v/>
      </c>
      <c r="H10" s="25" t="str">
        <f>IF(I10="","",IF(OR('Identificação da EG'!$B$7=0,'Identificação da EG'!$B$7=""),"",'Identificação da EG'!$E$7))</f>
        <v/>
      </c>
      <c r="I10" s="8" t="str">
        <f>IF(L10="","","Receção de resíduos")</f>
        <v/>
      </c>
      <c r="J10" s="8" t="str">
        <f>IF(L10="","",$J$8)</f>
        <v/>
      </c>
      <c r="K10" s="8" t="str">
        <f>IF(L10="","",Infraestruturas!$D$17)</f>
        <v/>
      </c>
      <c r="L10" s="8" t="str" cm="1">
        <f t="array" ref="L10">IF(ISBLANK(INDEX(Infraestruturas!$C$18:$H$20,INT((ROWS($A$1:A3)-1)/6)+1,MOD(ROWS($A$1:A3)-1,6)+1)),"",INDEX(Infraestruturas!$C$18:$H$20,INT((ROWS($A$1:A3)-1)/6)+1,MOD(ROWS($A$1:A3)-1,6)+1))</f>
        <v/>
      </c>
      <c r="M10" s="17" t="str">
        <f>IF(OR(Infraestruturas!$C$22="",Infraestruturas!$C$22="(máximo 300 carateres)"),"",Infraestruturas!$C$22)</f>
        <v/>
      </c>
    </row>
    <row r="11" spans="1:13" x14ac:dyDescent="0.15">
      <c r="A11" s="14" t="str">
        <f>IF(I11="","",IF(OR('Identificação da EG'!$B$7=0,'Identificação da EG'!$B$7=""),"",Capa!$C$10))</f>
        <v/>
      </c>
      <c r="B11" s="14" t="str">
        <f>IF(I11="","",IF((OR('Identificação da EG'!$B$7=0,'Identificação da EG'!$B$7="")),"",'Identificação da EG'!$B$7))</f>
        <v/>
      </c>
      <c r="C11" s="14" t="str">
        <f>IF(I11="","",IF(B11="","",VLOOKUP(B11,Auxiliar!$BW$23:$BX$3130,2,0)))</f>
        <v/>
      </c>
      <c r="D11" s="14" t="str">
        <f>IF(I11="","",IF(OR('Identificação da EG'!$B$7=0,'Identificação da EG'!$B$7=""),"","Portugal"))</f>
        <v/>
      </c>
      <c r="E11" s="14" t="str">
        <f>IF(I11="","",IF(OR('Identificação da EG'!$B$7=0,'Identificação da EG'!$B$7=""),"",'Identificação da EG'!$C$7))</f>
        <v/>
      </c>
      <c r="F11" s="14" t="str">
        <f>IF(I11="","",IF(OR('Identificação da EG'!$B$7=0,'Identificação da EG'!$B$7=""),"",'Identificação da EG'!$F$7))</f>
        <v/>
      </c>
      <c r="G11" s="14" t="str">
        <f>IF(I11="","",IF((OR('Identificação da EG'!$B$7=0,'Identificação da EG'!$B$7="")),"",'Identificação da EG'!$D$7))</f>
        <v/>
      </c>
      <c r="H11" s="25" t="str">
        <f>IF(I11="","",IF(OR('Identificação da EG'!$B$7=0,'Identificação da EG'!$B$7=""),"",'Identificação da EG'!$E$7))</f>
        <v/>
      </c>
      <c r="I11" s="8" t="str">
        <f>IF(L11="","","Receção de resíduos")</f>
        <v/>
      </c>
      <c r="J11" s="8" t="str">
        <f>IF(L11="","",$J$8)</f>
        <v/>
      </c>
      <c r="K11" s="8" t="str">
        <f>IF(L11="","",Infraestruturas!$D$17)</f>
        <v/>
      </c>
      <c r="L11" s="8" t="str" cm="1">
        <f t="array" ref="L11">IF(ISBLANK(INDEX(Infraestruturas!$C$18:$H$20,INT((ROWS($A$1:A4)-1)/6)+1,MOD(ROWS($A$1:A4)-1,6)+1)),"",INDEX(Infraestruturas!$C$18:$H$20,INT((ROWS($A$1:A4)-1)/6)+1,MOD(ROWS($A$1:A4)-1,6)+1))</f>
        <v/>
      </c>
      <c r="M11" s="17" t="str">
        <f>IF(OR(Infraestruturas!$C$22="",Infraestruturas!$C$22="(máximo 300 carateres)"),"",Infraestruturas!$C$22)</f>
        <v/>
      </c>
    </row>
    <row r="12" spans="1:13" x14ac:dyDescent="0.15">
      <c r="A12" s="14" t="str">
        <f>IF(I12="","",IF(OR('Identificação da EG'!$B$7=0,'Identificação da EG'!$B$7=""),"",Capa!$C$10))</f>
        <v/>
      </c>
      <c r="B12" s="14" t="str">
        <f>IF(I12="","",IF((OR('Identificação da EG'!$B$7=0,'Identificação da EG'!$B$7="")),"",'Identificação da EG'!$B$7))</f>
        <v/>
      </c>
      <c r="C12" s="14" t="str">
        <f>IF(I12="","",IF(B12="","",VLOOKUP(B12,Auxiliar!$BW$23:$BX$3130,2,0)))</f>
        <v/>
      </c>
      <c r="D12" s="14" t="str">
        <f>IF(I12="","",IF(OR('Identificação da EG'!$B$7=0,'Identificação da EG'!$B$7=""),"","Portugal"))</f>
        <v/>
      </c>
      <c r="E12" s="14" t="str">
        <f>IF(I12="","",IF(OR('Identificação da EG'!$B$7=0,'Identificação da EG'!$B$7=""),"",'Identificação da EG'!$C$7))</f>
        <v/>
      </c>
      <c r="F12" s="14" t="str">
        <f>IF(I12="","",IF(OR('Identificação da EG'!$B$7=0,'Identificação da EG'!$B$7=""),"",'Identificação da EG'!$F$7))</f>
        <v/>
      </c>
      <c r="G12" s="14" t="str">
        <f>IF(I12="","",IF((OR('Identificação da EG'!$B$7=0,'Identificação da EG'!$B$7="")),"",'Identificação da EG'!$D$7))</f>
        <v/>
      </c>
      <c r="H12" s="25" t="str">
        <f>IF(I12="","",IF(OR('Identificação da EG'!$B$7=0,'Identificação da EG'!$B$7=""),"",'Identificação da EG'!$E$7))</f>
        <v/>
      </c>
      <c r="I12" s="8" t="str">
        <f>IF(L12="","","Receção de resíduos")</f>
        <v/>
      </c>
      <c r="J12" s="8" t="str">
        <f>IF(L12="","",$J$8)</f>
        <v/>
      </c>
      <c r="K12" s="8" t="str">
        <f>IF(L12="","",Infraestruturas!$D$17)</f>
        <v/>
      </c>
      <c r="L12" s="8" t="str" cm="1">
        <f t="array" ref="L12">IF(ISBLANK(INDEX(Infraestruturas!$C$18:$H$20,INT((ROWS($A$1:A5)-1)/6)+1,MOD(ROWS($A$1:A5)-1,6)+1)),"",INDEX(Infraestruturas!$C$18:$H$20,INT((ROWS($A$1:A5)-1)/6)+1,MOD(ROWS($A$1:A5)-1,6)+1))</f>
        <v/>
      </c>
      <c r="M12" s="17" t="str">
        <f>IF(OR(Infraestruturas!$C$22="",Infraestruturas!$C$22="(máximo 300 carateres)"),"",Infraestruturas!$C$22)</f>
        <v/>
      </c>
    </row>
    <row r="13" spans="1:13" x14ac:dyDescent="0.15">
      <c r="A13" s="14" t="str">
        <f>IF(I13="","",IF(OR('Identificação da EG'!$B$7=0,'Identificação da EG'!$B$7=""),"",Capa!$C$10))</f>
        <v/>
      </c>
      <c r="B13" s="14" t="str">
        <f>IF(I13="","",IF((OR('Identificação da EG'!$B$7=0,'Identificação da EG'!$B$7="")),"",'Identificação da EG'!$B$7))</f>
        <v/>
      </c>
      <c r="C13" s="14" t="str">
        <f>IF(I13="","",IF(B13="","",VLOOKUP(B13,Auxiliar!$BW$23:$BX$3130,2,0)))</f>
        <v/>
      </c>
      <c r="D13" s="14" t="str">
        <f>IF(I13="","",IF(OR('Identificação da EG'!$B$7=0,'Identificação da EG'!$B$7=""),"","Portugal"))</f>
        <v/>
      </c>
      <c r="E13" s="14" t="str">
        <f>IF(I13="","",IF(OR('Identificação da EG'!$B$7=0,'Identificação da EG'!$B$7=""),"",'Identificação da EG'!$C$7))</f>
        <v/>
      </c>
      <c r="F13" s="14" t="str">
        <f>IF(I13="","",IF(OR('Identificação da EG'!$B$7=0,'Identificação da EG'!$B$7=""),"",'Identificação da EG'!$F$7))</f>
        <v/>
      </c>
      <c r="G13" s="14" t="str">
        <f>IF(I13="","",IF((OR('Identificação da EG'!$B$7=0,'Identificação da EG'!$B$7="")),"",'Identificação da EG'!$D$7))</f>
        <v/>
      </c>
      <c r="H13" s="25" t="str">
        <f>IF(I13="","",IF(OR('Identificação da EG'!$B$7=0,'Identificação da EG'!$B$7=""),"",'Identificação da EG'!$E$7))</f>
        <v/>
      </c>
      <c r="I13" s="8" t="str">
        <f>IF(L13="","","Receção de resíduos")</f>
        <v/>
      </c>
      <c r="J13" s="8" t="str">
        <f>IF(L13="","",$J$8)</f>
        <v/>
      </c>
      <c r="K13" s="8" t="str">
        <f>IF(L13="","",Infraestruturas!$D$17)</f>
        <v/>
      </c>
      <c r="L13" s="8" t="str" cm="1">
        <f t="array" ref="L13">IF(ISBLANK(INDEX(Infraestruturas!$C$18:$H$20,INT((ROWS($A$1:A6)-1)/6)+1,MOD(ROWS($A$1:A6)-1,6)+1)),"",INDEX(Infraestruturas!$C$18:$H$20,INT((ROWS($A$1:A6)-1)/6)+1,MOD(ROWS($A$1:A6)-1,6)+1))</f>
        <v/>
      </c>
      <c r="M13" s="17" t="str">
        <f>IF(OR(Infraestruturas!$C$22="",Infraestruturas!$C$22="(máximo 300 carateres)"),"",Infraestruturas!$C$22)</f>
        <v/>
      </c>
    </row>
    <row r="14" spans="1:13" x14ac:dyDescent="0.15">
      <c r="A14" s="14" t="str">
        <f>IF(I14="","",IF(OR('Identificação da EG'!$B$7=0,'Identificação da EG'!$B$7=""),"",Capa!$C$10))</f>
        <v/>
      </c>
      <c r="B14" s="14" t="str">
        <f>IF(I14="","",IF((OR('Identificação da EG'!$B$7=0,'Identificação da EG'!$B$7="")),"",'Identificação da EG'!$B$7))</f>
        <v/>
      </c>
      <c r="C14" s="14" t="str">
        <f>IF(I14="","",IF(B14="","",VLOOKUP(B14,Auxiliar!$BW$23:$BX$3130,2,0)))</f>
        <v/>
      </c>
      <c r="D14" s="14" t="str">
        <f>IF(I14="","",IF(OR('Identificação da EG'!$B$7=0,'Identificação da EG'!$B$7=""),"","Portugal"))</f>
        <v/>
      </c>
      <c r="E14" s="14" t="str">
        <f>IF(I14="","",IF(OR('Identificação da EG'!$B$7=0,'Identificação da EG'!$B$7=""),"",'Identificação da EG'!$C$7))</f>
        <v/>
      </c>
      <c r="F14" s="14" t="str">
        <f>IF(I14="","",IF(OR('Identificação da EG'!$B$7=0,'Identificação da EG'!$B$7=""),"",'Identificação da EG'!$F$7))</f>
        <v/>
      </c>
      <c r="G14" s="14" t="str">
        <f>IF(I14="","",IF((OR('Identificação da EG'!$B$7=0,'Identificação da EG'!$B$7="")),"",'Identificação da EG'!$D$7))</f>
        <v/>
      </c>
      <c r="H14" s="25" t="str">
        <f>IF(I14="","",IF(OR('Identificação da EG'!$B$7=0,'Identificação da EG'!$B$7=""),"",'Identificação da EG'!$E$7))</f>
        <v/>
      </c>
      <c r="I14" s="8" t="str">
        <f>IF('Identificação da EG'!$B$7="","","Receção de resíduos")</f>
        <v/>
      </c>
      <c r="J14" s="8" t="str">
        <f>IF('Identificação da EG'!$B$7="","","Ecocentros móveis")</f>
        <v/>
      </c>
      <c r="K14" s="8" t="str">
        <f>IF('Identificação da EG'!$B$7="","","n.º")</f>
        <v/>
      </c>
      <c r="L14" s="8" t="str" cm="1">
        <f t="array" ref="L14">IF(ISBLANK(INDEX(Infraestruturas!$C$18:$H$20,INT((ROWS($A$1:A7)-1)/6)+1,MOD(ROWS($A$1:A7)-1,6)+1)),"",INDEX(Infraestruturas!$C$18:$H$20,INT((ROWS($A$1:A7)-1)/6)+1,MOD(ROWS($A$1:A7)-1,6)+1))</f>
        <v/>
      </c>
      <c r="M14" s="17" t="str">
        <f>IF(OR(Infraestruturas!$C$22="",Infraestruturas!$C$22="(máximo 300 carateres)"),"",Infraestruturas!$C$22)</f>
        <v/>
      </c>
    </row>
    <row r="15" spans="1:13" x14ac:dyDescent="0.15">
      <c r="A15" s="14" t="str">
        <f>IF(I15="","",IF(OR('Identificação da EG'!$B$7=0,'Identificação da EG'!$B$7=""),"",Capa!$C$10))</f>
        <v/>
      </c>
      <c r="B15" s="14" t="str">
        <f>IF(I15="","",IF((OR('Identificação da EG'!$B$7=0,'Identificação da EG'!$B$7="")),"",'Identificação da EG'!$B$7))</f>
        <v/>
      </c>
      <c r="C15" s="14" t="str">
        <f>IF(I15="","",IF(B15="","",VLOOKUP(B15,Auxiliar!$BW$23:$BX$3130,2,0)))</f>
        <v/>
      </c>
      <c r="D15" s="14" t="str">
        <f>IF(I15="","",IF(OR('Identificação da EG'!$B$7=0,'Identificação da EG'!$B$7=""),"","Portugal"))</f>
        <v/>
      </c>
      <c r="E15" s="14" t="str">
        <f>IF(I15="","",IF(OR('Identificação da EG'!$B$7=0,'Identificação da EG'!$B$7=""),"",'Identificação da EG'!$C$7))</f>
        <v/>
      </c>
      <c r="F15" s="14" t="str">
        <f>IF(I15="","",IF(OR('Identificação da EG'!$B$7=0,'Identificação da EG'!$B$7=""),"",'Identificação da EG'!$F$7))</f>
        <v/>
      </c>
      <c r="G15" s="14" t="str">
        <f>IF(I15="","",IF((OR('Identificação da EG'!$B$7=0,'Identificação da EG'!$B$7="")),"",'Identificação da EG'!$D$7))</f>
        <v/>
      </c>
      <c r="H15" s="25" t="str">
        <f>IF(I15="","",IF(OR('Identificação da EG'!$B$7=0,'Identificação da EG'!$B$7=""),"",'Identificação da EG'!$E$7))</f>
        <v/>
      </c>
      <c r="I15" s="8" t="str">
        <f>IF(L15="","","Receção de resíduos")</f>
        <v/>
      </c>
      <c r="J15" s="8" t="str">
        <f>IF(L15="","",$J$14)</f>
        <v/>
      </c>
      <c r="K15" s="8" t="str">
        <f>IF(L15="","",Infraestruturas!$D$17)</f>
        <v/>
      </c>
      <c r="L15" s="8" t="str" cm="1">
        <f t="array" ref="L15">IF(ISBLANK(INDEX(Infraestruturas!$C$18:$H$20,INT((ROWS($A$1:A8)-1)/6)+1,MOD(ROWS($A$1:A8)-1,6)+1)),"",INDEX(Infraestruturas!$C$18:$H$20,INT((ROWS($A$1:A8)-1)/6)+1,MOD(ROWS($A$1:A8)-1,6)+1))</f>
        <v/>
      </c>
      <c r="M15" s="17" t="str">
        <f>IF(OR(Infraestruturas!$C$22="",Infraestruturas!$C$22="(máximo 300 carateres)"),"",Infraestruturas!$C$22)</f>
        <v/>
      </c>
    </row>
    <row r="16" spans="1:13" x14ac:dyDescent="0.15">
      <c r="A16" s="14" t="str">
        <f>IF(I16="","",IF(OR('Identificação da EG'!$B$7=0,'Identificação da EG'!$B$7=""),"",Capa!$C$10))</f>
        <v/>
      </c>
      <c r="B16" s="14" t="str">
        <f>IF(I16="","",IF((OR('Identificação da EG'!$B$7=0,'Identificação da EG'!$B$7="")),"",'Identificação da EG'!$B$7))</f>
        <v/>
      </c>
      <c r="C16" s="14" t="str">
        <f>IF(I16="","",IF(B16="","",VLOOKUP(B16,Auxiliar!$BW$23:$BX$3130,2,0)))</f>
        <v/>
      </c>
      <c r="D16" s="14" t="str">
        <f>IF(I16="","",IF(OR('Identificação da EG'!$B$7=0,'Identificação da EG'!$B$7=""),"","Portugal"))</f>
        <v/>
      </c>
      <c r="E16" s="14" t="str">
        <f>IF(I16="","",IF(OR('Identificação da EG'!$B$7=0,'Identificação da EG'!$B$7=""),"",'Identificação da EG'!$C$7))</f>
        <v/>
      </c>
      <c r="F16" s="14" t="str">
        <f>IF(I16="","",IF(OR('Identificação da EG'!$B$7=0,'Identificação da EG'!$B$7=""),"",'Identificação da EG'!$F$7))</f>
        <v/>
      </c>
      <c r="G16" s="14" t="str">
        <f>IF(I16="","",IF((OR('Identificação da EG'!$B$7=0,'Identificação da EG'!$B$7="")),"",'Identificação da EG'!$D$7))</f>
        <v/>
      </c>
      <c r="H16" s="25" t="str">
        <f>IF(I16="","",IF(OR('Identificação da EG'!$B$7=0,'Identificação da EG'!$B$7=""),"",'Identificação da EG'!$E$7))</f>
        <v/>
      </c>
      <c r="I16" s="8" t="str">
        <f t="shared" ref="I16:I25" si="0">IF(L16="","","Receção de resíduos")</f>
        <v/>
      </c>
      <c r="J16" s="8" t="str">
        <f>IF(L16="","",$J$14)</f>
        <v/>
      </c>
      <c r="K16" s="8" t="str">
        <f>IF(L16="","",Infraestruturas!$D$17)</f>
        <v/>
      </c>
      <c r="L16" s="8" t="str" cm="1">
        <f t="array" ref="L16">IF(ISBLANK(INDEX(Infraestruturas!$C$18:$H$20,INT((ROWS($A$1:A9)-1)/6)+1,MOD(ROWS($A$1:A9)-1,6)+1)),"",INDEX(Infraestruturas!$C$18:$H$20,INT((ROWS($A$1:A9)-1)/6)+1,MOD(ROWS($A$1:A9)-1,6)+1))</f>
        <v/>
      </c>
      <c r="M16" s="17" t="str">
        <f>IF(OR(Infraestruturas!$C$22="",Infraestruturas!$C$22="(máximo 300 carateres)"),"",Infraestruturas!$C$22)</f>
        <v/>
      </c>
    </row>
    <row r="17" spans="1:13" x14ac:dyDescent="0.15">
      <c r="A17" s="14" t="str">
        <f>IF(I17="","",IF(OR('Identificação da EG'!$B$7=0,'Identificação da EG'!$B$7=""),"",Capa!$C$10))</f>
        <v/>
      </c>
      <c r="B17" s="14" t="str">
        <f>IF(I17="","",IF((OR('Identificação da EG'!$B$7=0,'Identificação da EG'!$B$7="")),"",'Identificação da EG'!$B$7))</f>
        <v/>
      </c>
      <c r="C17" s="14" t="str">
        <f>IF(I17="","",IF(B17="","",VLOOKUP(B17,Auxiliar!$BW$23:$BX$3130,2,0)))</f>
        <v/>
      </c>
      <c r="D17" s="14" t="str">
        <f>IF(I17="","",IF(OR('Identificação da EG'!$B$7=0,'Identificação da EG'!$B$7=""),"","Portugal"))</f>
        <v/>
      </c>
      <c r="E17" s="14" t="str">
        <f>IF(I17="","",IF(OR('Identificação da EG'!$B$7=0,'Identificação da EG'!$B$7=""),"",'Identificação da EG'!$C$7))</f>
        <v/>
      </c>
      <c r="F17" s="14" t="str">
        <f>IF(I17="","",IF(OR('Identificação da EG'!$B$7=0,'Identificação da EG'!$B$7=""),"",'Identificação da EG'!$F$7))</f>
        <v/>
      </c>
      <c r="G17" s="14" t="str">
        <f>IF(I17="","",IF((OR('Identificação da EG'!$B$7=0,'Identificação da EG'!$B$7="")),"",'Identificação da EG'!$D$7))</f>
        <v/>
      </c>
      <c r="H17" s="25" t="str">
        <f>IF(I17="","",IF(OR('Identificação da EG'!$B$7=0,'Identificação da EG'!$B$7=""),"",'Identificação da EG'!$E$7))</f>
        <v/>
      </c>
      <c r="I17" s="8" t="str">
        <f t="shared" si="0"/>
        <v/>
      </c>
      <c r="J17" s="8" t="str">
        <f>IF(L17="","",$J$14)</f>
        <v/>
      </c>
      <c r="K17" s="8" t="str">
        <f>IF(L17="","",Infraestruturas!$D$17)</f>
        <v/>
      </c>
      <c r="L17" s="8" t="str" cm="1">
        <f t="array" ref="L17">IF(ISBLANK(INDEX(Infraestruturas!$C$18:$H$20,INT((ROWS($A$1:A10)-1)/6)+1,MOD(ROWS($A$1:A10)-1,6)+1)),"",INDEX(Infraestruturas!$C$18:$H$20,INT((ROWS($A$1:A10)-1)/6)+1,MOD(ROWS($A$1:A10)-1,6)+1))</f>
        <v/>
      </c>
      <c r="M17" s="17" t="str">
        <f>IF(OR(Infraestruturas!$C$22="",Infraestruturas!$C$22="(máximo 300 carateres)"),"",Infraestruturas!$C$22)</f>
        <v/>
      </c>
    </row>
    <row r="18" spans="1:13" x14ac:dyDescent="0.15">
      <c r="A18" s="14" t="str">
        <f>IF(I18="","",IF(OR('Identificação da EG'!$B$7=0,'Identificação da EG'!$B$7=""),"",Capa!$C$10))</f>
        <v/>
      </c>
      <c r="B18" s="14" t="str">
        <f>IF(I18="","",IF((OR('Identificação da EG'!$B$7=0,'Identificação da EG'!$B$7="")),"",'Identificação da EG'!$B$7))</f>
        <v/>
      </c>
      <c r="C18" s="14" t="str">
        <f>IF(I18="","",IF(B18="","",VLOOKUP(B18,Auxiliar!$BW$23:$BX$3130,2,0)))</f>
        <v/>
      </c>
      <c r="D18" s="14" t="str">
        <f>IF(I18="","",IF(OR('Identificação da EG'!$B$7=0,'Identificação da EG'!$B$7=""),"","Portugal"))</f>
        <v/>
      </c>
      <c r="E18" s="14" t="str">
        <f>IF(I18="","",IF(OR('Identificação da EG'!$B$7=0,'Identificação da EG'!$B$7=""),"",'Identificação da EG'!$C$7))</f>
        <v/>
      </c>
      <c r="F18" s="14" t="str">
        <f>IF(I18="","",IF(OR('Identificação da EG'!$B$7=0,'Identificação da EG'!$B$7=""),"",'Identificação da EG'!$F$7))</f>
        <v/>
      </c>
      <c r="G18" s="14" t="str">
        <f>IF(I18="","",IF((OR('Identificação da EG'!$B$7=0,'Identificação da EG'!$B$7="")),"",'Identificação da EG'!$D$7))</f>
        <v/>
      </c>
      <c r="H18" s="25" t="str">
        <f>IF(I18="","",IF(OR('Identificação da EG'!$B$7=0,'Identificação da EG'!$B$7=""),"",'Identificação da EG'!$E$7))</f>
        <v/>
      </c>
      <c r="I18" s="8" t="str">
        <f t="shared" si="0"/>
        <v/>
      </c>
      <c r="J18" s="8" t="str">
        <f>IF(L18="","",$J$14)</f>
        <v/>
      </c>
      <c r="K18" s="8" t="str">
        <f>IF(L18="","",Infraestruturas!$D$17)</f>
        <v/>
      </c>
      <c r="L18" s="8" t="str" cm="1">
        <f t="array" ref="L18">IF(ISBLANK(INDEX(Infraestruturas!$C$18:$H$20,INT((ROWS($A$1:A11)-1)/6)+1,MOD(ROWS($A$1:A11)-1,6)+1)),"",INDEX(Infraestruturas!$C$18:$H$20,INT((ROWS($A$1:A11)-1)/6)+1,MOD(ROWS($A$1:A11)-1,6)+1))</f>
        <v/>
      </c>
      <c r="M18" s="17" t="str">
        <f>IF(OR(Infraestruturas!$C$22="",Infraestruturas!$C$22="(máximo 300 carateres)"),"",Infraestruturas!$C$22)</f>
        <v/>
      </c>
    </row>
    <row r="19" spans="1:13" x14ac:dyDescent="0.15">
      <c r="A19" s="14" t="str">
        <f>IF(I19="","",IF(OR('Identificação da EG'!$B$7=0,'Identificação da EG'!$B$7=""),"",Capa!$C$10))</f>
        <v/>
      </c>
      <c r="B19" s="14" t="str">
        <f>IF(I19="","",IF((OR('Identificação da EG'!$B$7=0,'Identificação da EG'!$B$7="")),"",'Identificação da EG'!$B$7))</f>
        <v/>
      </c>
      <c r="C19" s="14" t="str">
        <f>IF(I19="","",IF(B19="","",VLOOKUP(B19,Auxiliar!$BW$23:$BX$3130,2,0)))</f>
        <v/>
      </c>
      <c r="D19" s="14" t="str">
        <f>IF(I19="","",IF(OR('Identificação da EG'!$B$7=0,'Identificação da EG'!$B$7=""),"","Portugal"))</f>
        <v/>
      </c>
      <c r="E19" s="14" t="str">
        <f>IF(I19="","",IF(OR('Identificação da EG'!$B$7=0,'Identificação da EG'!$B$7=""),"",'Identificação da EG'!$C$7))</f>
        <v/>
      </c>
      <c r="F19" s="14" t="str">
        <f>IF(I19="","",IF(OR('Identificação da EG'!$B$7=0,'Identificação da EG'!$B$7=""),"",'Identificação da EG'!$F$7))</f>
        <v/>
      </c>
      <c r="G19" s="14" t="str">
        <f>IF(I19="","",IF((OR('Identificação da EG'!$B$7=0,'Identificação da EG'!$B$7="")),"",'Identificação da EG'!$D$7))</f>
        <v/>
      </c>
      <c r="H19" s="25" t="str">
        <f>IF(I19="","",IF(OR('Identificação da EG'!$B$7=0,'Identificação da EG'!$B$7=""),"",'Identificação da EG'!$E$7))</f>
        <v/>
      </c>
      <c r="I19" s="8" t="str">
        <f t="shared" si="0"/>
        <v/>
      </c>
      <c r="J19" s="8" t="str">
        <f>IF(L19="","",$J$14)</f>
        <v/>
      </c>
      <c r="K19" s="8" t="str">
        <f>IF(L19="","",Infraestruturas!$D$17)</f>
        <v/>
      </c>
      <c r="L19" s="8" t="str" cm="1">
        <f t="array" ref="L19">IF(ISBLANK(INDEX(Infraestruturas!$C$18:$H$20,INT((ROWS($A$1:A12)-1)/6)+1,MOD(ROWS($A$1:A12)-1,6)+1)),"",INDEX(Infraestruturas!$C$18:$H$20,INT((ROWS($A$1:A12)-1)/6)+1,MOD(ROWS($A$1:A12)-1,6)+1))</f>
        <v/>
      </c>
      <c r="M19" s="17" t="str">
        <f>IF(OR(Infraestruturas!$C$22="",Infraestruturas!$C$22="(máximo 300 carateres)"),"",Infraestruturas!$C$22)</f>
        <v/>
      </c>
    </row>
    <row r="20" spans="1:13" x14ac:dyDescent="0.15">
      <c r="A20" s="14" t="str">
        <f>IF(I20="","",IF(OR('Identificação da EG'!$B$7=0,'Identificação da EG'!$B$7=""),"",Capa!$C$10))</f>
        <v/>
      </c>
      <c r="B20" s="14" t="str">
        <f>IF(I20="","",IF((OR('Identificação da EG'!$B$7=0,'Identificação da EG'!$B$7="")),"",'Identificação da EG'!$B$7))</f>
        <v/>
      </c>
      <c r="C20" s="14" t="str">
        <f>IF(I20="","",IF(B20="","",VLOOKUP(B20,Auxiliar!$BW$23:$BX$3130,2,0)))</f>
        <v/>
      </c>
      <c r="D20" s="14" t="str">
        <f>IF(I20="","",IF(OR('Identificação da EG'!$B$7=0,'Identificação da EG'!$B$7=""),"","Portugal"))</f>
        <v/>
      </c>
      <c r="E20" s="14" t="str">
        <f>IF(I20="","",IF(OR('Identificação da EG'!$B$7=0,'Identificação da EG'!$B$7=""),"",'Identificação da EG'!$C$7))</f>
        <v/>
      </c>
      <c r="F20" s="14" t="str">
        <f>IF(I20="","",IF(OR('Identificação da EG'!$B$7=0,'Identificação da EG'!$B$7=""),"",'Identificação da EG'!$F$7))</f>
        <v/>
      </c>
      <c r="G20" s="14" t="str">
        <f>IF(I20="","",IF((OR('Identificação da EG'!$B$7=0,'Identificação da EG'!$B$7="")),"",'Identificação da EG'!$D$7))</f>
        <v/>
      </c>
      <c r="H20" s="25" t="str">
        <f>IF(I20="","",IF(OR('Identificação da EG'!$B$7=0,'Identificação da EG'!$B$7=""),"",'Identificação da EG'!$E$7))</f>
        <v/>
      </c>
      <c r="I20" s="8" t="str">
        <f>IF('Identificação da EG'!$B$7="","","Receção de resíduos")</f>
        <v/>
      </c>
      <c r="J20" s="8" t="str">
        <f>IF('Identificação da EG'!$B$7="","","Ecocentros / Centros de recolha")</f>
        <v/>
      </c>
      <c r="K20" s="8" t="str">
        <f>IF('Identificação da EG'!$B$7="","","n.º")</f>
        <v/>
      </c>
      <c r="L20" s="8" t="str" cm="1">
        <f t="array" ref="L20">IF(ISBLANK(INDEX(Infraestruturas!$C$18:$H$20,INT((ROWS($A$1:A13)-1)/6)+1,MOD(ROWS($A$1:A13)-1,6)+1)),"",INDEX(Infraestruturas!$C$18:$H$20,INT((ROWS($A$1:A13)-1)/6)+1,MOD(ROWS($A$1:A13)-1,6)+1))</f>
        <v/>
      </c>
      <c r="M20" s="17" t="str">
        <f>IF(OR(Infraestruturas!$C$22="",Infraestruturas!$C$22="(máximo 300 carateres)"),"",Infraestruturas!$C$22)</f>
        <v/>
      </c>
    </row>
    <row r="21" spans="1:13" x14ac:dyDescent="0.15">
      <c r="A21" s="14" t="str">
        <f>IF(I21="","",IF(OR('Identificação da EG'!$B$7=0,'Identificação da EG'!$B$7=""),"",Capa!$C$10))</f>
        <v/>
      </c>
      <c r="B21" s="14" t="str">
        <f>IF(I21="","",IF((OR('Identificação da EG'!$B$7=0,'Identificação da EG'!$B$7="")),"",'Identificação da EG'!$B$7))</f>
        <v/>
      </c>
      <c r="C21" s="14" t="str">
        <f>IF(I21="","",IF(B21="","",VLOOKUP(B21,Auxiliar!$BW$23:$BX$3130,2,0)))</f>
        <v/>
      </c>
      <c r="D21" s="14" t="str">
        <f>IF(I21="","",IF(OR('Identificação da EG'!$B$7=0,'Identificação da EG'!$B$7=""),"","Portugal"))</f>
        <v/>
      </c>
      <c r="E21" s="14" t="str">
        <f>IF(I21="","",IF(OR('Identificação da EG'!$B$7=0,'Identificação da EG'!$B$7=""),"",'Identificação da EG'!$C$7))</f>
        <v/>
      </c>
      <c r="F21" s="14" t="str">
        <f>IF(I21="","",IF(OR('Identificação da EG'!$B$7=0,'Identificação da EG'!$B$7=""),"",'Identificação da EG'!$F$7))</f>
        <v/>
      </c>
      <c r="G21" s="14" t="str">
        <f>IF(I21="","",IF((OR('Identificação da EG'!$B$7=0,'Identificação da EG'!$B$7="")),"",'Identificação da EG'!$D$7))</f>
        <v/>
      </c>
      <c r="H21" s="25" t="str">
        <f>IF(I21="","",IF(OR('Identificação da EG'!$B$7=0,'Identificação da EG'!$B$7=""),"",'Identificação da EG'!$E$7))</f>
        <v/>
      </c>
      <c r="I21" s="8" t="str">
        <f t="shared" si="0"/>
        <v/>
      </c>
      <c r="J21" s="8" t="str">
        <f>IF(L21="","",$J$20)</f>
        <v/>
      </c>
      <c r="K21" s="8" t="str">
        <f>IF(L21="","",Infraestruturas!$D$17)</f>
        <v/>
      </c>
      <c r="L21" s="8" t="str" cm="1">
        <f t="array" ref="L21">IF(ISBLANK(INDEX(Infraestruturas!$C$18:$H$20,INT((ROWS($A$1:A14)-1)/6)+1,MOD(ROWS($A$1:A14)-1,6)+1)),"",INDEX(Infraestruturas!$C$18:$H$20,INT((ROWS($A$1:A14)-1)/6)+1,MOD(ROWS($A$1:A14)-1,6)+1))</f>
        <v/>
      </c>
      <c r="M21" s="17" t="str">
        <f>IF(OR(Infraestruturas!$C$22="",Infraestruturas!$C$22="(máximo 300 carateres)"),"",Infraestruturas!$C$22)</f>
        <v/>
      </c>
    </row>
    <row r="22" spans="1:13" x14ac:dyDescent="0.15">
      <c r="A22" s="14" t="str">
        <f>IF(I22="","",IF(OR('Identificação da EG'!$B$7=0,'Identificação da EG'!$B$7=""),"",Capa!$C$10))</f>
        <v/>
      </c>
      <c r="B22" s="14" t="str">
        <f>IF(I22="","",IF((OR('Identificação da EG'!$B$7=0,'Identificação da EG'!$B$7="")),"",'Identificação da EG'!$B$7))</f>
        <v/>
      </c>
      <c r="C22" s="14" t="str">
        <f>IF(I22="","",IF(B22="","",VLOOKUP(B22,Auxiliar!$BW$23:$BX$3130,2,0)))</f>
        <v/>
      </c>
      <c r="D22" s="14" t="str">
        <f>IF(I22="","",IF(OR('Identificação da EG'!$B$7=0,'Identificação da EG'!$B$7=""),"","Portugal"))</f>
        <v/>
      </c>
      <c r="E22" s="14" t="str">
        <f>IF(I22="","",IF(OR('Identificação da EG'!$B$7=0,'Identificação da EG'!$B$7=""),"",'Identificação da EG'!$C$7))</f>
        <v/>
      </c>
      <c r="F22" s="14" t="str">
        <f>IF(I22="","",IF(OR('Identificação da EG'!$B$7=0,'Identificação da EG'!$B$7=""),"",'Identificação da EG'!$F$7))</f>
        <v/>
      </c>
      <c r="G22" s="14" t="str">
        <f>IF(I22="","",IF((OR('Identificação da EG'!$B$7=0,'Identificação da EG'!$B$7="")),"",'Identificação da EG'!$D$7))</f>
        <v/>
      </c>
      <c r="H22" s="25" t="str">
        <f>IF(I22="","",IF(OR('Identificação da EG'!$B$7=0,'Identificação da EG'!$B$7=""),"",'Identificação da EG'!$E$7))</f>
        <v/>
      </c>
      <c r="I22" s="8" t="str">
        <f t="shared" si="0"/>
        <v/>
      </c>
      <c r="J22" s="8" t="str">
        <f>IF(L22="","",$J$20)</f>
        <v/>
      </c>
      <c r="K22" s="8" t="str">
        <f>IF(L22="","",Infraestruturas!$D$17)</f>
        <v/>
      </c>
      <c r="L22" s="8" t="str" cm="1">
        <f t="array" ref="L22">IF(ISBLANK(INDEX(Infraestruturas!$C$18:$H$20,INT((ROWS($A$1:A15)-1)/6)+1,MOD(ROWS($A$1:A15)-1,6)+1)),"",INDEX(Infraestruturas!$C$18:$H$20,INT((ROWS($A$1:A15)-1)/6)+1,MOD(ROWS($A$1:A15)-1,6)+1))</f>
        <v/>
      </c>
      <c r="M22" s="17" t="str">
        <f>IF(OR(Infraestruturas!$C$22="",Infraestruturas!$C$22="(máximo 300 carateres)"),"",Infraestruturas!$C$22)</f>
        <v/>
      </c>
    </row>
    <row r="23" spans="1:13" x14ac:dyDescent="0.15">
      <c r="A23" s="14" t="str">
        <f>IF(I23="","",IF(OR('Identificação da EG'!$B$7=0,'Identificação da EG'!$B$7=""),"",Capa!$C$10))</f>
        <v/>
      </c>
      <c r="B23" s="14" t="str">
        <f>IF(I23="","",IF((OR('Identificação da EG'!$B$7=0,'Identificação da EG'!$B$7="")),"",'Identificação da EG'!$B$7))</f>
        <v/>
      </c>
      <c r="C23" s="14" t="str">
        <f>IF(I23="","",IF(B23="","",VLOOKUP(B23,Auxiliar!$BW$23:$BX$3130,2,0)))</f>
        <v/>
      </c>
      <c r="D23" s="14" t="str">
        <f>IF(I23="","",IF(OR('Identificação da EG'!$B$7=0,'Identificação da EG'!$B$7=""),"","Portugal"))</f>
        <v/>
      </c>
      <c r="E23" s="14" t="str">
        <f>IF(I23="","",IF(OR('Identificação da EG'!$B$7=0,'Identificação da EG'!$B$7=""),"",'Identificação da EG'!$C$7))</f>
        <v/>
      </c>
      <c r="F23" s="14" t="str">
        <f>IF(I23="","",IF(OR('Identificação da EG'!$B$7=0,'Identificação da EG'!$B$7=""),"",'Identificação da EG'!$F$7))</f>
        <v/>
      </c>
      <c r="G23" s="14" t="str">
        <f>IF(I23="","",IF((OR('Identificação da EG'!$B$7=0,'Identificação da EG'!$B$7="")),"",'Identificação da EG'!$D$7))</f>
        <v/>
      </c>
      <c r="H23" s="25" t="str">
        <f>IF(I23="","",IF(OR('Identificação da EG'!$B$7=0,'Identificação da EG'!$B$7=""),"",'Identificação da EG'!$E$7))</f>
        <v/>
      </c>
      <c r="I23" s="8" t="str">
        <f t="shared" si="0"/>
        <v/>
      </c>
      <c r="J23" s="8" t="str">
        <f>IF(L23="","",$J$20)</f>
        <v/>
      </c>
      <c r="K23" s="8" t="str">
        <f>IF(L23="","",Infraestruturas!$D$17)</f>
        <v/>
      </c>
      <c r="L23" s="8" t="str" cm="1">
        <f t="array" ref="L23">IF(ISBLANK(INDEX(Infraestruturas!$C$18:$H$20,INT((ROWS($A$1:A16)-1)/6)+1,MOD(ROWS($A$1:A16)-1,6)+1)),"",INDEX(Infraestruturas!$C$18:$H$20,INT((ROWS($A$1:A16)-1)/6)+1,MOD(ROWS($A$1:A16)-1,6)+1))</f>
        <v/>
      </c>
      <c r="M23" s="17" t="str">
        <f>IF(OR(Infraestruturas!$C$22="",Infraestruturas!$C$22="(máximo 300 carateres)"),"",Infraestruturas!$C$22)</f>
        <v/>
      </c>
    </row>
    <row r="24" spans="1:13" x14ac:dyDescent="0.15">
      <c r="A24" s="14" t="str">
        <f>IF(I24="","",IF(OR('Identificação da EG'!$B$7=0,'Identificação da EG'!$B$7=""),"",Capa!$C$10))</f>
        <v/>
      </c>
      <c r="B24" s="14" t="str">
        <f>IF(I24="","",IF((OR('Identificação da EG'!$B$7=0,'Identificação da EG'!$B$7="")),"",'Identificação da EG'!$B$7))</f>
        <v/>
      </c>
      <c r="C24" s="14" t="str">
        <f>IF(I24="","",IF(B24="","",VLOOKUP(B24,Auxiliar!$BW$23:$BX$3130,2,0)))</f>
        <v/>
      </c>
      <c r="D24" s="14" t="str">
        <f>IF(I24="","",IF(OR('Identificação da EG'!$B$7=0,'Identificação da EG'!$B$7=""),"","Portugal"))</f>
        <v/>
      </c>
      <c r="E24" s="14" t="str">
        <f>IF(I24="","",IF(OR('Identificação da EG'!$B$7=0,'Identificação da EG'!$B$7=""),"",'Identificação da EG'!$C$7))</f>
        <v/>
      </c>
      <c r="F24" s="14" t="str">
        <f>IF(I24="","",IF(OR('Identificação da EG'!$B$7=0,'Identificação da EG'!$B$7=""),"",'Identificação da EG'!$F$7))</f>
        <v/>
      </c>
      <c r="G24" s="14" t="str">
        <f>IF(I24="","",IF((OR('Identificação da EG'!$B$7=0,'Identificação da EG'!$B$7="")),"",'Identificação da EG'!$D$7))</f>
        <v/>
      </c>
      <c r="H24" s="25" t="str">
        <f>IF(I24="","",IF(OR('Identificação da EG'!$B$7=0,'Identificação da EG'!$B$7=""),"",'Identificação da EG'!$E$7))</f>
        <v/>
      </c>
      <c r="I24" s="8" t="str">
        <f t="shared" si="0"/>
        <v/>
      </c>
      <c r="J24" s="8" t="str">
        <f>IF(L24="","",$J$20)</f>
        <v/>
      </c>
      <c r="K24" s="8" t="str">
        <f>IF(L24="","",Infraestruturas!$D$17)</f>
        <v/>
      </c>
      <c r="L24" s="8" t="str" cm="1">
        <f t="array" ref="L24">IF(ISBLANK(INDEX(Infraestruturas!$C$18:$H$20,INT((ROWS($A$1:A17)-1)/6)+1,MOD(ROWS($A$1:A17)-1,6)+1)),"",INDEX(Infraestruturas!$C$18:$H$20,INT((ROWS($A$1:A17)-1)/6)+1,MOD(ROWS($A$1:A17)-1,6)+1))</f>
        <v/>
      </c>
      <c r="M24" s="17" t="str">
        <f>IF(OR(Infraestruturas!$C$22="",Infraestruturas!$C$22="(máximo 300 carateres)"),"",Infraestruturas!$C$22)</f>
        <v/>
      </c>
    </row>
    <row r="25" spans="1:13" x14ac:dyDescent="0.15">
      <c r="A25" s="14" t="str">
        <f>IF(I25="","",IF(OR('Identificação da EG'!$B$7=0,'Identificação da EG'!$B$7=""),"",Capa!$C$10))</f>
        <v/>
      </c>
      <c r="B25" s="14" t="str">
        <f>IF(I25="","",IF((OR('Identificação da EG'!$B$7=0,'Identificação da EG'!$B$7="")),"",'Identificação da EG'!$B$7))</f>
        <v/>
      </c>
      <c r="C25" s="14" t="str">
        <f>IF(I25="","",IF(B25="","",VLOOKUP(B25,Auxiliar!$BW$23:$BX$3130,2,0)))</f>
        <v/>
      </c>
      <c r="D25" s="14" t="str">
        <f>IF(I25="","",IF(OR('Identificação da EG'!$B$7=0,'Identificação da EG'!$B$7=""),"","Portugal"))</f>
        <v/>
      </c>
      <c r="E25" s="14" t="str">
        <f>IF(I25="","",IF(OR('Identificação da EG'!$B$7=0,'Identificação da EG'!$B$7=""),"",'Identificação da EG'!$C$7))</f>
        <v/>
      </c>
      <c r="F25" s="14" t="str">
        <f>IF(I25="","",IF(OR('Identificação da EG'!$B$7=0,'Identificação da EG'!$B$7=""),"",'Identificação da EG'!$F$7))</f>
        <v/>
      </c>
      <c r="G25" s="14" t="str">
        <f>IF(I25="","",IF((OR('Identificação da EG'!$B$7=0,'Identificação da EG'!$B$7="")),"",'Identificação da EG'!$D$7))</f>
        <v/>
      </c>
      <c r="H25" s="25" t="str">
        <f>IF(I25="","",IF(OR('Identificação da EG'!$B$7=0,'Identificação da EG'!$B$7=""),"",'Identificação da EG'!$E$7))</f>
        <v/>
      </c>
      <c r="I25" s="8" t="str">
        <f t="shared" si="0"/>
        <v/>
      </c>
      <c r="J25" s="8" t="str">
        <f>IF(L25="","",$J$20)</f>
        <v/>
      </c>
      <c r="K25" s="8" t="str">
        <f>IF(L25="","",Infraestruturas!$D$17)</f>
        <v/>
      </c>
      <c r="L25" s="8" t="str" cm="1">
        <f t="array" ref="L25">IF(ISBLANK(INDEX(Infraestruturas!$C$18:$H$20,INT((ROWS($A$1:A18)-1)/6)+1,MOD(ROWS($A$1:A18)-1,6)+1)),"",INDEX(Infraestruturas!$C$18:$H$20,INT((ROWS($A$1:A18)-1)/6)+1,MOD(ROWS($A$1:A18)-1,6)+1))</f>
        <v/>
      </c>
      <c r="M25" s="17" t="str">
        <f>IF(OR(Infraestruturas!$C$22="",Infraestruturas!$C$22="(máximo 300 carateres)"),"",Infraestruturas!$C$22)</f>
        <v/>
      </c>
    </row>
    <row r="26" spans="1:13" x14ac:dyDescent="0.15">
      <c r="A26" s="14" t="str">
        <f>IF(I26="","",IF(OR('Identificação da EG'!$B$7=0,'Identificação da EG'!$B$7=""),"",Capa!$C$10))</f>
        <v/>
      </c>
      <c r="B26" s="14" t="str">
        <f>IF(I26="","",IF((OR('Identificação da EG'!$B$7=0,'Identificação da EG'!$B$7="")),"",'Identificação da EG'!$B$7))</f>
        <v/>
      </c>
      <c r="C26" s="14" t="str">
        <f>IF(I26="","",IF(B26="","",VLOOKUP(B26,Auxiliar!$BW$23:$BX$3130,2,0)))</f>
        <v/>
      </c>
      <c r="D26" s="14" t="str">
        <f>IF(I26="","",IF(OR('Identificação da EG'!$B$7=0,'Identificação da EG'!$B$7=""),"","Portugal"))</f>
        <v/>
      </c>
      <c r="E26" s="14" t="str">
        <f>IF(I26="","",IF(OR('Identificação da EG'!$B$7=0,'Identificação da EG'!$B$7=""),"",'Identificação da EG'!$C$7))</f>
        <v/>
      </c>
      <c r="F26" s="14" t="str">
        <f>IF(I26="","",IF(OR('Identificação da EG'!$B$7=0,'Identificação da EG'!$B$7=""),"",'Identificação da EG'!$F$7))</f>
        <v/>
      </c>
      <c r="G26" s="14" t="str">
        <f>IF(I26="","",IF((OR('Identificação da EG'!$B$7=0,'Identificação da EG'!$B$7="")),"",'Identificação da EG'!$D$7))</f>
        <v/>
      </c>
      <c r="H26" s="25" t="str">
        <f>IF(I26="","",IF(OR('Identificação da EG'!$B$7=0,'Identificação da EG'!$B$7=""),"",'Identificação da EG'!$E$7))</f>
        <v/>
      </c>
      <c r="I26" s="8" t="str">
        <f>IF('Identificação da EG'!$B$7="","","Viaturas")</f>
        <v/>
      </c>
      <c r="J26" s="8" t="str">
        <f>IF('Identificação da EG'!$B$7="","","Viaturas de recolha adquiridas")</f>
        <v/>
      </c>
      <c r="K26" s="8" t="str">
        <f>IF('Identificação da EG'!$B$7="","","n.º")</f>
        <v/>
      </c>
      <c r="L26" s="8" t="str">
        <f>IF(Infraestruturas!C52="","",Infraestruturas!C52)</f>
        <v/>
      </c>
      <c r="M26" s="17" t="str">
        <f>IF(OR(Infraestruturas!$C$55="",Infraestruturas!$C$55="(máximo 300 carateres)"),"",Infraestruturas!$C$55)</f>
        <v/>
      </c>
    </row>
    <row r="27" spans="1:13" x14ac:dyDescent="0.15">
      <c r="A27" s="14" t="str">
        <f>IF(I27="","",IF(OR('Identificação da EG'!$B$7=0,'Identificação da EG'!$B$7=""),"",Capa!$C$10))</f>
        <v/>
      </c>
      <c r="B27" s="14" t="str">
        <f>IF(I27="","",IF((OR('Identificação da EG'!$B$7=0,'Identificação da EG'!$B$7="")),"",'Identificação da EG'!$B$7))</f>
        <v/>
      </c>
      <c r="C27" s="14" t="str">
        <f>IF(I27="","",IF(B27="","",VLOOKUP(B27,Auxiliar!$BW$23:$BX$3130,2,0)))</f>
        <v/>
      </c>
      <c r="D27" s="14" t="str">
        <f>IF(I27="","",IF(OR('Identificação da EG'!$B$7=0,'Identificação da EG'!$B$7=""),"","Portugal"))</f>
        <v/>
      </c>
      <c r="E27" s="14" t="str">
        <f>IF(I27="","",IF(OR('Identificação da EG'!$B$7=0,'Identificação da EG'!$B$7=""),"",'Identificação da EG'!$C$7))</f>
        <v/>
      </c>
      <c r="F27" s="14" t="str">
        <f>IF(I27="","",IF(OR('Identificação da EG'!$B$7=0,'Identificação da EG'!$B$7=""),"",'Identificação da EG'!$F$7))</f>
        <v/>
      </c>
      <c r="G27" s="14" t="str">
        <f>IF(I27="","",IF((OR('Identificação da EG'!$B$7=0,'Identificação da EG'!$B$7="")),"",'Identificação da EG'!$D$7))</f>
        <v/>
      </c>
      <c r="H27" s="25" t="str">
        <f>IF(I27="","",IF(OR('Identificação da EG'!$B$7=0,'Identificação da EG'!$B$7=""),"",'Identificação da EG'!$E$7))</f>
        <v/>
      </c>
      <c r="I27" s="8" t="str">
        <f>IF('Identificação da EG'!$B$7="","","Viaturas")</f>
        <v/>
      </c>
      <c r="J27" s="8" t="str">
        <f>IF('Identificação da EG'!$B$7="","","Outras viaturas adquiridas")</f>
        <v/>
      </c>
      <c r="K27" s="8" t="str">
        <f>IF('Identificação da EG'!$B$7="","","n.º")</f>
        <v/>
      </c>
      <c r="L27" s="8" t="str">
        <f>IF(Infraestruturas!C53="","",Infraestruturas!C53)</f>
        <v/>
      </c>
      <c r="M27" s="17" t="str">
        <f>IF(OR(Infraestruturas!$C$55="",Infraestruturas!$C$55="(máximo 300 carateres)"),"",Infraestruturas!$C$55)</f>
        <v/>
      </c>
    </row>
    <row r="28" spans="1:13" x14ac:dyDescent="0.15">
      <c r="A28" s="14" t="str">
        <f>IF(I28="","",IF(OR('Identificação da EG'!$B$7=0,'Identificação da EG'!$B$7=""),"",Capa!$C$10))</f>
        <v/>
      </c>
      <c r="B28" s="14" t="str">
        <f>IF(I28="","",IF((OR('Identificação da EG'!$B$7=0,'Identificação da EG'!$B$7="")),"",'Identificação da EG'!$B$7))</f>
        <v/>
      </c>
      <c r="C28" s="14" t="str">
        <f>IF(I28="","",IF(B28="","",VLOOKUP(B28,Auxiliar!$BW$23:$BX$3130,2,0)))</f>
        <v/>
      </c>
      <c r="D28" s="14" t="str">
        <f>IF(I28="","",IF(OR('Identificação da EG'!$B$7=0,'Identificação da EG'!$B$7=""),"","Portugal"))</f>
        <v/>
      </c>
      <c r="E28" s="14" t="str">
        <f>IF(I28="","",IF(OR('Identificação da EG'!$B$7=0,'Identificação da EG'!$B$7=""),"",'Identificação da EG'!$C$7))</f>
        <v/>
      </c>
      <c r="F28" s="14" t="str">
        <f>IF(I28="","",IF(OR('Identificação da EG'!$B$7=0,'Identificação da EG'!$B$7=""),"",'Identificação da EG'!$F$7))</f>
        <v/>
      </c>
      <c r="G28" s="14" t="str">
        <f>IF(I28="","",IF((OR('Identificação da EG'!$B$7=0,'Identificação da EG'!$B$7="")),"",'Identificação da EG'!$D$7))</f>
        <v/>
      </c>
      <c r="H28" s="25" t="str">
        <f>IF(I28="","",IF(OR('Identificação da EG'!$B$7=0,'Identificação da EG'!$B$7=""),"",'Identificação da EG'!$E$7))</f>
        <v/>
      </c>
      <c r="I28" s="8" t="str">
        <f>IF('Identificação da EG'!$B$7="","","Tratatamento local")</f>
        <v/>
      </c>
      <c r="J28" s="8" t="str">
        <f>IF('Identificação da EG'!$B$7="","","Centro de compostagem municipal")</f>
        <v/>
      </c>
      <c r="K28" s="8" t="str">
        <f>IF('Identificação da EG'!$B$7="","","n.º")</f>
        <v/>
      </c>
      <c r="L28" s="8" t="str">
        <f>IF(Infraestruturas!C61="","",Infraestruturas!C61)</f>
        <v/>
      </c>
      <c r="M28" s="8"/>
    </row>
    <row r="29" spans="1:13" x14ac:dyDescent="0.15">
      <c r="A29" s="14" t="str">
        <f>IF(I29="","",IF(OR('Identificação da EG'!$B$7=0,'Identificação da EG'!$B$7=""),"",Capa!$C$10))</f>
        <v/>
      </c>
      <c r="B29" s="14" t="str">
        <f>IF(I29="","",IF((OR('Identificação da EG'!$B$7=0,'Identificação da EG'!$B$7="")),"",'Identificação da EG'!$B$7))</f>
        <v/>
      </c>
      <c r="C29" s="14" t="str">
        <f>IF(I29="","",IF(B29="","",VLOOKUP(B29,Auxiliar!$BW$23:$BX$3130,2,0)))</f>
        <v/>
      </c>
      <c r="D29" s="14" t="str">
        <f>IF(I29="","",IF(OR('Identificação da EG'!$B$7=0,'Identificação da EG'!$B$7=""),"","Portugal"))</f>
        <v/>
      </c>
      <c r="E29" s="14" t="str">
        <f>IF(I29="","",IF(OR('Identificação da EG'!$B$7=0,'Identificação da EG'!$B$7=""),"",'Identificação da EG'!$C$7))</f>
        <v/>
      </c>
      <c r="F29" s="14" t="str">
        <f>IF(I29="","",IF(OR('Identificação da EG'!$B$7=0,'Identificação da EG'!$B$7=""),"",'Identificação da EG'!$F$7))</f>
        <v/>
      </c>
      <c r="G29" s="14" t="str">
        <f>IF(I29="","",IF((OR('Identificação da EG'!$B$7=0,'Identificação da EG'!$B$7="")),"",'Identificação da EG'!$D$7))</f>
        <v/>
      </c>
      <c r="H29" s="25" t="str">
        <f>IF(I29="","",IF(OR('Identificação da EG'!$B$7=0,'Identificação da EG'!$B$7=""),"",'Identificação da EG'!$E$7))</f>
        <v/>
      </c>
      <c r="I29" s="8" t="str">
        <f>IF(L29="","","Contentores de recolha seletiva multimaterial")</f>
        <v/>
      </c>
      <c r="J29" s="8" t="str">
        <f>IF(L29="","","Plástico/metal/ECAL")</f>
        <v/>
      </c>
      <c r="K29" s="8" t="str">
        <f>IF(L29="","","n.º")</f>
        <v/>
      </c>
      <c r="L29" s="8" t="str">
        <f>IF(Infraestruturas!AI46="","",Infraestruturas!AI46)</f>
        <v/>
      </c>
      <c r="M29" s="17" t="str">
        <f>IF(OR(Infraestruturas!$AN$44="",Infraestruturas!$AN$44="(máximo 300 carateres)"),"",Infraestruturas!$AN$44)</f>
        <v/>
      </c>
    </row>
    <row r="30" spans="1:13" x14ac:dyDescent="0.15">
      <c r="A30" s="14" t="str">
        <f>IF(I30="","",IF(OR('Identificação da EG'!$B$7=0,'Identificação da EG'!$B$7=""),"",Capa!$C$10))</f>
        <v/>
      </c>
      <c r="B30" s="14" t="str">
        <f>IF(I30="","",IF((OR('Identificação da EG'!$B$7=0,'Identificação da EG'!$B$7="")),"",'Identificação da EG'!$B$7))</f>
        <v/>
      </c>
      <c r="C30" s="14" t="str">
        <f>IF(I30="","",IF(B30="","",VLOOKUP(B30,Auxiliar!$BW$23:$BX$3130,2,0)))</f>
        <v/>
      </c>
      <c r="D30" s="14" t="str">
        <f>IF(I30="","",IF(OR('Identificação da EG'!$B$7=0,'Identificação da EG'!$B$7=""),"","Portugal"))</f>
        <v/>
      </c>
      <c r="E30" s="14" t="str">
        <f>IF(I30="","",IF(OR('Identificação da EG'!$B$7=0,'Identificação da EG'!$B$7=""),"",'Identificação da EG'!$C$7))</f>
        <v/>
      </c>
      <c r="F30" s="14" t="str">
        <f>IF(I30="","",IF(OR('Identificação da EG'!$B$7=0,'Identificação da EG'!$B$7=""),"",'Identificação da EG'!$F$7))</f>
        <v/>
      </c>
      <c r="G30" s="14" t="str">
        <f>IF(I30="","",IF((OR('Identificação da EG'!$B$7=0,'Identificação da EG'!$B$7="")),"",'Identificação da EG'!$D$7))</f>
        <v/>
      </c>
      <c r="H30" s="25" t="str">
        <f>IF(I30="","",IF(OR('Identificação da EG'!$B$7=0,'Identificação da EG'!$B$7=""),"",'Identificação da EG'!$E$7))</f>
        <v/>
      </c>
      <c r="I30" s="8" t="str">
        <f t="shared" ref="I30:I31" si="1">IF(L30="","","Contentores de recolha seletiva multimaterial")</f>
        <v/>
      </c>
      <c r="J30" s="8" t="str">
        <f>IF(L29="","","Papel/cartão")</f>
        <v/>
      </c>
      <c r="K30" s="8" t="str">
        <f t="shared" ref="K30:K31" si="2">IF(L30="","","n.º")</f>
        <v/>
      </c>
      <c r="L30" s="8" t="str">
        <f>IF(Infraestruturas!AJ46="","",Infraestruturas!AJ46)</f>
        <v/>
      </c>
      <c r="M30" s="17" t="str">
        <f>IF(OR(Infraestruturas!$AN$44="",Infraestruturas!$AN$44="(máximo 300 carateres)"),"",Infraestruturas!$AN$44)</f>
        <v/>
      </c>
    </row>
    <row r="31" spans="1:13" x14ac:dyDescent="0.15">
      <c r="A31" s="14" t="str">
        <f>IF(I31="","",IF(OR('Identificação da EG'!$B$7=0,'Identificação da EG'!$B$7=""),"",Capa!$C$10))</f>
        <v/>
      </c>
      <c r="B31" s="14" t="str">
        <f>IF(I31="","",IF((OR('Identificação da EG'!$B$7=0,'Identificação da EG'!$B$7="")),"",'Identificação da EG'!$B$7))</f>
        <v/>
      </c>
      <c r="C31" s="14" t="str">
        <f>IF(I31="","",IF(B31="","",VLOOKUP(B31,Auxiliar!$BW$23:$BX$3130,2,0)))</f>
        <v/>
      </c>
      <c r="D31" s="14" t="str">
        <f>IF(I31="","",IF(OR('Identificação da EG'!$B$7=0,'Identificação da EG'!$B$7=""),"","Portugal"))</f>
        <v/>
      </c>
      <c r="E31" s="14" t="str">
        <f>IF(I31="","",IF(OR('Identificação da EG'!$B$7=0,'Identificação da EG'!$B$7=""),"",'Identificação da EG'!$C$7))</f>
        <v/>
      </c>
      <c r="F31" s="14" t="str">
        <f>IF(I31="","",IF(OR('Identificação da EG'!$B$7=0,'Identificação da EG'!$B$7=""),"",'Identificação da EG'!$F$7))</f>
        <v/>
      </c>
      <c r="G31" s="14" t="str">
        <f>IF(I31="","",IF((OR('Identificação da EG'!$B$7=0,'Identificação da EG'!$B$7="")),"",'Identificação da EG'!$D$7))</f>
        <v/>
      </c>
      <c r="H31" s="25" t="str">
        <f>IF(I31="","",IF(OR('Identificação da EG'!$B$7=0,'Identificação da EG'!$B$7=""),"",'Identificação da EG'!$E$7))</f>
        <v/>
      </c>
      <c r="I31" s="8" t="str">
        <f t="shared" si="1"/>
        <v/>
      </c>
      <c r="J31" s="8" t="str">
        <f>IF(L29="","","Vidro")</f>
        <v/>
      </c>
      <c r="K31" s="8" t="str">
        <f t="shared" si="2"/>
        <v/>
      </c>
      <c r="L31" s="8" t="str">
        <f>IF(Infraestruturas!AK46="","",Infraestruturas!AK46)</f>
        <v/>
      </c>
      <c r="M31" s="17" t="str">
        <f>IF(OR(Infraestruturas!$AN$44="",Infraestruturas!$AN$44="(máximo 300 carateres)"),"",Infraestruturas!$AN$44)</f>
        <v/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E699F0-48EC-4B6A-903E-64AEEB628A08}">
  <dimension ref="A1:T191"/>
  <sheetViews>
    <sheetView zoomScaleNormal="100" workbookViewId="0">
      <selection activeCell="B1" sqref="B1"/>
    </sheetView>
  </sheetViews>
  <sheetFormatPr baseColWidth="10" defaultColWidth="8.83203125" defaultRowHeight="14" x14ac:dyDescent="0.15"/>
  <cols>
    <col min="2" max="2" width="50.83203125" bestFit="1" customWidth="1"/>
    <col min="3" max="4" width="18.33203125" customWidth="1"/>
    <col min="5" max="5" width="7.1640625" bestFit="1" customWidth="1"/>
    <col min="6" max="6" width="7.1640625" customWidth="1"/>
    <col min="7" max="7" width="8.1640625" bestFit="1" customWidth="1"/>
    <col min="8" max="8" width="30.33203125" bestFit="1" customWidth="1"/>
    <col min="9" max="9" width="21.6640625" bestFit="1" customWidth="1"/>
    <col min="10" max="10" width="21.6640625" customWidth="1"/>
    <col min="11" max="11" width="25" bestFit="1" customWidth="1"/>
    <col min="12" max="12" width="23.5" bestFit="1" customWidth="1"/>
    <col min="13" max="14" width="23.6640625" customWidth="1"/>
    <col min="15" max="15" width="17.1640625" bestFit="1" customWidth="1"/>
    <col min="16" max="16" width="18.33203125" bestFit="1" customWidth="1"/>
    <col min="17" max="17" width="32.6640625" bestFit="1" customWidth="1"/>
    <col min="18" max="18" width="9.1640625" bestFit="1" customWidth="1"/>
    <col min="19" max="19" width="9.6640625" customWidth="1"/>
    <col min="20" max="20" width="20.6640625" bestFit="1" customWidth="1"/>
  </cols>
  <sheetData>
    <row r="1" spans="1:20" ht="30" x14ac:dyDescent="0.15">
      <c r="A1" s="42" t="s">
        <v>2755</v>
      </c>
      <c r="B1" s="42" t="s">
        <v>45</v>
      </c>
      <c r="C1" s="42" t="s">
        <v>2825</v>
      </c>
      <c r="D1" s="42" t="s">
        <v>2826</v>
      </c>
      <c r="E1" s="42" t="s">
        <v>55</v>
      </c>
      <c r="F1" s="42" t="s">
        <v>193</v>
      </c>
      <c r="G1" s="42" t="s">
        <v>56</v>
      </c>
      <c r="H1" s="42" t="s">
        <v>2701</v>
      </c>
      <c r="I1" s="42" t="s">
        <v>132</v>
      </c>
      <c r="J1" s="42" t="s">
        <v>2778</v>
      </c>
      <c r="K1" s="42" t="s">
        <v>2718</v>
      </c>
      <c r="L1" s="42" t="s">
        <v>111</v>
      </c>
      <c r="M1" s="42" t="s">
        <v>114</v>
      </c>
      <c r="N1" s="42" t="s">
        <v>115</v>
      </c>
      <c r="O1" s="42" t="s">
        <v>10</v>
      </c>
      <c r="P1" s="42" t="s">
        <v>112</v>
      </c>
      <c r="Q1" s="42" t="s">
        <v>2771</v>
      </c>
      <c r="R1" s="42" t="s">
        <v>2770</v>
      </c>
      <c r="S1" s="42" t="s">
        <v>2750</v>
      </c>
      <c r="T1" s="42" t="s">
        <v>68</v>
      </c>
    </row>
    <row r="2" spans="1:20" x14ac:dyDescent="0.15">
      <c r="A2" s="14" t="str">
        <f>IF(I2="","",IF(OR('Identificação da EG'!$B$7=0,'Identificação da EG'!$B$7=""),"",Capa!$C$10))</f>
        <v/>
      </c>
      <c r="B2" s="14" t="str">
        <f>IF(I2="","",IF((OR('Identificação da EG'!$B$7=0,'Identificação da EG'!$B$7="")),"",'Identificação da EG'!$B$7))</f>
        <v/>
      </c>
      <c r="C2" s="14" t="str">
        <f>IF(I2="","",IF(B2="","",VLOOKUP(B2,Auxiliar!$BW$23:$BX$3130,2,0)))</f>
        <v/>
      </c>
      <c r="D2" s="14" t="str">
        <f>IF(I2="","",IF(OR('Identificação da EG'!$B$7=0,'Identificação da EG'!$B$7=""),"","Portugal"))</f>
        <v/>
      </c>
      <c r="E2" s="14" t="str">
        <f>IF(I2="","",IF(OR('Identificação da EG'!$B$7=0,'Identificação da EG'!$B$7=""),"",'Identificação da EG'!$C$7))</f>
        <v/>
      </c>
      <c r="F2" s="14" t="str">
        <f>IF(I2="","",IF(OR('Identificação da EG'!$B$7=0,'Identificação da EG'!$B$7=""),"",'Identificação da EG'!$F$7))</f>
        <v/>
      </c>
      <c r="G2" s="14" t="str">
        <f>IF(I2="","",IF((OR('Identificação da EG'!$B$7=0,'Identificação da EG'!$B$7="")),"",'Identificação da EG'!$D$7))</f>
        <v/>
      </c>
      <c r="H2" s="25" t="str">
        <f>IF(I2="","",IF(OR('Identificação da EG'!$B$7=0,'Identificação da EG'!$B$7=""),"",'Identificação da EG'!$E$7))</f>
        <v/>
      </c>
      <c r="I2" s="8" t="str">
        <f>IF(L2="","","Recolha indiferenciada")</f>
        <v/>
      </c>
      <c r="J2" s="8"/>
      <c r="K2" s="14"/>
      <c r="L2" s="8" t="str" cm="1">
        <f t="array" ref="L2:L31">IF(INDEX(Infraestruturas!B32:B41,INT((_xlfn.SEQUENCE(ROWS(Infraestruturas!B32:B41)*3,1,1,1)-1)/3)+1)=0,"",INDEX(Infraestruturas!B32:B41,INT((_xlfn.SEQUENCE(ROWS(Infraestruturas!B32:B41)*3,1,1,1)-1)/3)+1))</f>
        <v/>
      </c>
      <c r="M2" s="14"/>
      <c r="N2" s="14"/>
      <c r="O2" s="8" t="str" cm="1">
        <f t="array" ref="O2:O31">IF(INDEX(Infraestruturas!C32:C41,INT((_xlfn.SEQUENCE(ROWS(Infraestruturas!C32:C41)*3,1,1,1)-1)/3)+1)=0,"",INDEX(Infraestruturas!C32:C41,INT((_xlfn.SEQUENCE(ROWS(Infraestruturas!C32:C41)*3,1,1,1)-1)/3)+1))</f>
        <v/>
      </c>
      <c r="P2" s="8" t="str" cm="1">
        <f t="array" ref="P2:P31">IF(INDEX(Infraestruturas!D32:D41,INT((_xlfn.SEQUENCE(ROWS(Infraestruturas!D32:D41)*3,1,1,1)-1)/3)+1)=0,"",INDEX(Infraestruturas!D32:D41,INT((_xlfn.SEQUENCE(ROWS(Infraestruturas!D32:D41)*3,1,1,1)-1)/3)+1))</f>
        <v/>
      </c>
      <c r="Q2" s="8" t="str">
        <f>IF(L2="","","Nº de contentores")</f>
        <v/>
      </c>
      <c r="R2" s="8" t="str">
        <f>IF(L2="","","nº")</f>
        <v/>
      </c>
      <c r="S2" s="8" t="str" cm="1">
        <f t="array" ref="S2">IF(ISBLANK(INDEX(Infraestruturas!$E$32:$G$41,INT((ROWS($B$1:B1)-1)/3)+1,MOD(ROWS($B$1:B1)-1,3)+1)),"",INDEX(Infraestruturas!$E$32:$G$41,INT((ROWS($B$1:B1)-1)/3)+1,MOD(ROWS($B$1:B1)-1,3)+1))</f>
        <v/>
      </c>
      <c r="T2" s="8" t="str">
        <f>IF(OR(L2="",Infraestruturas!$C$44="(máximo 300 carateres)"),"",Infraestruturas!$C$44)</f>
        <v/>
      </c>
    </row>
    <row r="3" spans="1:20" x14ac:dyDescent="0.15">
      <c r="A3" s="14" t="str">
        <f>IF(I3="","",IF(OR('Identificação da EG'!$B$7=0,'Identificação da EG'!$B$7=""),"",Capa!$C$10))</f>
        <v/>
      </c>
      <c r="B3" s="14" t="str">
        <f>IF(I3="","",IF((OR('Identificação da EG'!$B$7=0,'Identificação da EG'!$B$7="")),"",'Identificação da EG'!$B$7))</f>
        <v/>
      </c>
      <c r="C3" s="14" t="str">
        <f>IF(I3="","",IF(B3="","",VLOOKUP(B3,Auxiliar!$BW$23:$BX$3130,2,0)))</f>
        <v/>
      </c>
      <c r="D3" s="14" t="str">
        <f>IF(I3="","",IF(OR('Identificação da EG'!$B$7=0,'Identificação da EG'!$B$7=""),"","Portugal"))</f>
        <v/>
      </c>
      <c r="E3" s="14" t="str">
        <f>IF(I3="","",IF(OR('Identificação da EG'!$B$7=0,'Identificação da EG'!$B$7=""),"",'Identificação da EG'!$C$7))</f>
        <v/>
      </c>
      <c r="F3" s="14" t="str">
        <f>IF(I3="","",IF(OR('Identificação da EG'!$B$7=0,'Identificação da EG'!$B$7=""),"",'Identificação da EG'!$F$7))</f>
        <v/>
      </c>
      <c r="G3" s="14" t="str">
        <f>IF(I3="","",IF((OR('Identificação da EG'!$B$7=0,'Identificação da EG'!$B$7="")),"",'Identificação da EG'!$D$7))</f>
        <v/>
      </c>
      <c r="H3" s="25" t="str">
        <f>IF(I3="","",IF(OR('Identificação da EG'!$B$7=0,'Identificação da EG'!$B$7=""),"",'Identificação da EG'!$E$7))</f>
        <v/>
      </c>
      <c r="I3" s="8" t="str">
        <f t="shared" ref="I3:I31" si="0">IF(L3="","","Recolha indiferenciada")</f>
        <v/>
      </c>
      <c r="J3" s="8"/>
      <c r="K3" s="14"/>
      <c r="L3" s="8" t="str">
        <v/>
      </c>
      <c r="M3" s="14"/>
      <c r="N3" s="14"/>
      <c r="O3" s="8" t="str">
        <v/>
      </c>
      <c r="P3" s="8" t="str">
        <v/>
      </c>
      <c r="Q3" s="8" t="str">
        <f>IF(L3="","","Nº de alojamentos abrangidos")</f>
        <v/>
      </c>
      <c r="R3" s="8" t="str">
        <f t="shared" ref="R3:R66" si="1">IF(L3="","","nº")</f>
        <v/>
      </c>
      <c r="S3" s="8" t="str" cm="1">
        <f t="array" ref="S3">IF(ISBLANK(INDEX(Infraestruturas!$E$32:$G$41,INT((ROWS($B$1:B2)-1)/3)+1,MOD(ROWS($B$1:B2)-1,3)+1)),"",INDEX(Infraestruturas!$E$32:$G$41,INT((ROWS($B$1:B2)-1)/3)+1,MOD(ROWS($B$1:B2)-1,3)+1))</f>
        <v/>
      </c>
      <c r="T3" s="8" t="str">
        <f>IF(OR(L3="",Infraestruturas!$C$44="(máximo 300 carateres)"),"",Infraestruturas!$C$44)</f>
        <v/>
      </c>
    </row>
    <row r="4" spans="1:20" x14ac:dyDescent="0.15">
      <c r="A4" s="14" t="str">
        <f>IF(I4="","",IF(OR('Identificação da EG'!$B$7=0,'Identificação da EG'!$B$7=""),"",Capa!$C$10))</f>
        <v/>
      </c>
      <c r="B4" s="14" t="str">
        <f>IF(I4="","",IF((OR('Identificação da EG'!$B$7=0,'Identificação da EG'!$B$7="")),"",'Identificação da EG'!$B$7))</f>
        <v/>
      </c>
      <c r="C4" s="14" t="str">
        <f>IF(I4="","",IF(B4="","",VLOOKUP(B4,Auxiliar!$BW$23:$BX$3130,2,0)))</f>
        <v/>
      </c>
      <c r="D4" s="14" t="str">
        <f>IF(I4="","",IF(OR('Identificação da EG'!$B$7=0,'Identificação da EG'!$B$7=""),"","Portugal"))</f>
        <v/>
      </c>
      <c r="E4" s="14" t="str">
        <f>IF(I4="","",IF(OR('Identificação da EG'!$B$7=0,'Identificação da EG'!$B$7=""),"",'Identificação da EG'!$C$7))</f>
        <v/>
      </c>
      <c r="F4" s="14" t="str">
        <f>IF(I4="","",IF(OR('Identificação da EG'!$B$7=0,'Identificação da EG'!$B$7=""),"",'Identificação da EG'!$F$7))</f>
        <v/>
      </c>
      <c r="G4" s="14" t="str">
        <f>IF(I4="","",IF((OR('Identificação da EG'!$B$7=0,'Identificação da EG'!$B$7="")),"",'Identificação da EG'!$D$7))</f>
        <v/>
      </c>
      <c r="H4" s="25" t="str">
        <f>IF(I4="","",IF(OR('Identificação da EG'!$B$7=0,'Identificação da EG'!$B$7=""),"",'Identificação da EG'!$E$7))</f>
        <v/>
      </c>
      <c r="I4" s="8" t="str">
        <f t="shared" si="0"/>
        <v/>
      </c>
      <c r="J4" s="8"/>
      <c r="K4" s="14"/>
      <c r="L4" s="8" t="str">
        <v/>
      </c>
      <c r="M4" s="14"/>
      <c r="N4" s="14"/>
      <c r="O4" s="8" t="str">
        <v/>
      </c>
      <c r="P4" s="8" t="str">
        <v/>
      </c>
      <c r="Q4" s="8" t="str">
        <f>IF(L4="","","Nº de estabelecimentos abrangidos")</f>
        <v/>
      </c>
      <c r="R4" s="8" t="str">
        <f t="shared" si="1"/>
        <v/>
      </c>
      <c r="S4" s="8" t="str" cm="1">
        <f t="array" ref="S4">IF(ISBLANK(INDEX(Infraestruturas!$E$32:$G$41,INT((ROWS($B$1:B3)-1)/3)+1,MOD(ROWS($B$1:B3)-1,3)+1)),"",INDEX(Infraestruturas!$E$32:$G$41,INT((ROWS($B$1:B3)-1)/3)+1,MOD(ROWS($B$1:B3)-1,3)+1))</f>
        <v/>
      </c>
      <c r="T4" s="8" t="str">
        <f>IF(OR(L4="",Infraestruturas!$C$44="(máximo 300 carateres)"),"",Infraestruturas!$C$44)</f>
        <v/>
      </c>
    </row>
    <row r="5" spans="1:20" x14ac:dyDescent="0.15">
      <c r="A5" s="14" t="str">
        <f>IF(I5="","",IF(OR('Identificação da EG'!$B$7=0,'Identificação da EG'!$B$7=""),"",Capa!$C$10))</f>
        <v/>
      </c>
      <c r="B5" s="14" t="str">
        <f>IF(I5="","",IF((OR('Identificação da EG'!$B$7=0,'Identificação da EG'!$B$7="")),"",'Identificação da EG'!$B$7))</f>
        <v/>
      </c>
      <c r="C5" s="14" t="str">
        <f>IF(I5="","",IF(B5="","",VLOOKUP(B5,Auxiliar!$BW$23:$BX$3130,2,0)))</f>
        <v/>
      </c>
      <c r="D5" s="14" t="str">
        <f>IF(I5="","",IF(OR('Identificação da EG'!$B$7=0,'Identificação da EG'!$B$7=""),"","Portugal"))</f>
        <v/>
      </c>
      <c r="E5" s="14" t="str">
        <f>IF(I5="","",IF(OR('Identificação da EG'!$B$7=0,'Identificação da EG'!$B$7=""),"",'Identificação da EG'!$C$7))</f>
        <v/>
      </c>
      <c r="F5" s="14" t="str">
        <f>IF(I5="","",IF(OR('Identificação da EG'!$B$7=0,'Identificação da EG'!$B$7=""),"",'Identificação da EG'!$F$7))</f>
        <v/>
      </c>
      <c r="G5" s="14" t="str">
        <f>IF(I5="","",IF((OR('Identificação da EG'!$B$7=0,'Identificação da EG'!$B$7="")),"",'Identificação da EG'!$D$7))</f>
        <v/>
      </c>
      <c r="H5" s="25" t="str">
        <f>IF(I5="","",IF(OR('Identificação da EG'!$B$7=0,'Identificação da EG'!$B$7=""),"",'Identificação da EG'!$E$7))</f>
        <v/>
      </c>
      <c r="I5" s="8" t="str">
        <f t="shared" si="0"/>
        <v/>
      </c>
      <c r="J5" s="8"/>
      <c r="K5" s="14"/>
      <c r="L5" s="8" t="str">
        <v/>
      </c>
      <c r="M5" s="14"/>
      <c r="N5" s="14"/>
      <c r="O5" s="8" t="str">
        <v/>
      </c>
      <c r="P5" s="8" t="str">
        <v/>
      </c>
      <c r="Q5" s="8" t="str">
        <f>IF(L5="","","Nº de contentores")</f>
        <v/>
      </c>
      <c r="R5" s="8" t="str">
        <f t="shared" si="1"/>
        <v/>
      </c>
      <c r="S5" s="8" t="str" cm="1">
        <f t="array" ref="S5">IF(ISBLANK(INDEX(Infraestruturas!$E$32:$G$41,INT((ROWS($B$1:B4)-1)/3)+1,MOD(ROWS($B$1:B4)-1,3)+1)),"",INDEX(Infraestruturas!$E$32:$G$41,INT((ROWS($B$1:B4)-1)/3)+1,MOD(ROWS($B$1:B4)-1,3)+1))</f>
        <v/>
      </c>
      <c r="T5" s="8" t="str">
        <f>IF(OR(L5="",Infraestruturas!$C$44="(máximo 300 carateres)"),"",Infraestruturas!$C$44)</f>
        <v/>
      </c>
    </row>
    <row r="6" spans="1:20" x14ac:dyDescent="0.15">
      <c r="A6" s="14" t="str">
        <f>IF(I6="","",IF(OR('Identificação da EG'!$B$7=0,'Identificação da EG'!$B$7=""),"",Capa!$C$10))</f>
        <v/>
      </c>
      <c r="B6" s="14" t="str">
        <f>IF(I6="","",IF((OR('Identificação da EG'!$B$7=0,'Identificação da EG'!$B$7="")),"",'Identificação da EG'!$B$7))</f>
        <v/>
      </c>
      <c r="C6" s="14" t="str">
        <f>IF(I6="","",IF(B6="","",VLOOKUP(B6,Auxiliar!$BW$23:$BX$3130,2,0)))</f>
        <v/>
      </c>
      <c r="D6" s="14" t="str">
        <f>IF(I6="","",IF(OR('Identificação da EG'!$B$7=0,'Identificação da EG'!$B$7=""),"","Portugal"))</f>
        <v/>
      </c>
      <c r="E6" s="14" t="str">
        <f>IF(I6="","",IF(OR('Identificação da EG'!$B$7=0,'Identificação da EG'!$B$7=""),"",'Identificação da EG'!$C$7))</f>
        <v/>
      </c>
      <c r="F6" s="14" t="str">
        <f>IF(I6="","",IF(OR('Identificação da EG'!$B$7=0,'Identificação da EG'!$B$7=""),"",'Identificação da EG'!$F$7))</f>
        <v/>
      </c>
      <c r="G6" s="14" t="str">
        <f>IF(I6="","",IF((OR('Identificação da EG'!$B$7=0,'Identificação da EG'!$B$7="")),"",'Identificação da EG'!$D$7))</f>
        <v/>
      </c>
      <c r="H6" s="25" t="str">
        <f>IF(I6="","",IF(OR('Identificação da EG'!$B$7=0,'Identificação da EG'!$B$7=""),"",'Identificação da EG'!$E$7))</f>
        <v/>
      </c>
      <c r="I6" s="8" t="str">
        <f t="shared" si="0"/>
        <v/>
      </c>
      <c r="J6" s="8"/>
      <c r="K6" s="14"/>
      <c r="L6" s="8" t="str">
        <v/>
      </c>
      <c r="M6" s="14"/>
      <c r="N6" s="14"/>
      <c r="O6" s="8" t="str">
        <v/>
      </c>
      <c r="P6" s="8" t="str">
        <v/>
      </c>
      <c r="Q6" s="8" t="str">
        <f>IF(L6="","","Nº de alojamentos abrangidos")</f>
        <v/>
      </c>
      <c r="R6" s="8" t="str">
        <f t="shared" si="1"/>
        <v/>
      </c>
      <c r="S6" s="8" t="str" cm="1">
        <f t="array" ref="S6">IF(ISBLANK(INDEX(Infraestruturas!$E$32:$G$41,INT((ROWS($B$1:B5)-1)/3)+1,MOD(ROWS($B$1:B5)-1,3)+1)),"",INDEX(Infraestruturas!$E$32:$G$41,INT((ROWS($B$1:B5)-1)/3)+1,MOD(ROWS($B$1:B5)-1,3)+1))</f>
        <v/>
      </c>
      <c r="T6" s="8" t="str">
        <f>IF(OR(L6="",Infraestruturas!$C$44="(máximo 300 carateres)"),"",Infraestruturas!$C$44)</f>
        <v/>
      </c>
    </row>
    <row r="7" spans="1:20" x14ac:dyDescent="0.15">
      <c r="A7" s="14" t="str">
        <f>IF(I7="","",IF(OR('Identificação da EG'!$B$7=0,'Identificação da EG'!$B$7=""),"",Capa!$C$10))</f>
        <v/>
      </c>
      <c r="B7" s="14" t="str">
        <f>IF(I7="","",IF((OR('Identificação da EG'!$B$7=0,'Identificação da EG'!$B$7="")),"",'Identificação da EG'!$B$7))</f>
        <v/>
      </c>
      <c r="C7" s="14" t="str">
        <f>IF(I7="","",IF(B7="","",VLOOKUP(B7,Auxiliar!$BW$23:$BX$3130,2,0)))</f>
        <v/>
      </c>
      <c r="D7" s="14" t="str">
        <f>IF(I7="","",IF(OR('Identificação da EG'!$B$7=0,'Identificação da EG'!$B$7=""),"","Portugal"))</f>
        <v/>
      </c>
      <c r="E7" s="14" t="str">
        <f>IF(I7="","",IF(OR('Identificação da EG'!$B$7=0,'Identificação da EG'!$B$7=""),"",'Identificação da EG'!$C$7))</f>
        <v/>
      </c>
      <c r="F7" s="14" t="str">
        <f>IF(I7="","",IF(OR('Identificação da EG'!$B$7=0,'Identificação da EG'!$B$7=""),"",'Identificação da EG'!$F$7))</f>
        <v/>
      </c>
      <c r="G7" s="14" t="str">
        <f>IF(I7="","",IF((OR('Identificação da EG'!$B$7=0,'Identificação da EG'!$B$7="")),"",'Identificação da EG'!$D$7))</f>
        <v/>
      </c>
      <c r="H7" s="25" t="str">
        <f>IF(I7="","",IF(OR('Identificação da EG'!$B$7=0,'Identificação da EG'!$B$7=""),"",'Identificação da EG'!$E$7))</f>
        <v/>
      </c>
      <c r="I7" s="8" t="str">
        <f t="shared" si="0"/>
        <v/>
      </c>
      <c r="J7" s="8"/>
      <c r="K7" s="14"/>
      <c r="L7" s="8" t="str">
        <v/>
      </c>
      <c r="M7" s="14"/>
      <c r="N7" s="14"/>
      <c r="O7" s="8" t="str">
        <v/>
      </c>
      <c r="P7" s="8" t="str">
        <v/>
      </c>
      <c r="Q7" s="8" t="str">
        <f>IF(L7="","","Nº de estabelecimentos abrangidos")</f>
        <v/>
      </c>
      <c r="R7" s="8" t="str">
        <f t="shared" si="1"/>
        <v/>
      </c>
      <c r="S7" s="8" t="str" cm="1">
        <f t="array" ref="S7">IF(ISBLANK(INDEX(Infraestruturas!$E$32:$G$41,INT((ROWS($B$1:B6)-1)/3)+1,MOD(ROWS($B$1:B6)-1,3)+1)),"",INDEX(Infraestruturas!$E$32:$G$41,INT((ROWS($B$1:B6)-1)/3)+1,MOD(ROWS($B$1:B6)-1,3)+1))</f>
        <v/>
      </c>
      <c r="T7" s="8" t="str">
        <f>IF(OR(L7="",Infraestruturas!$C$44="(máximo 300 carateres)"),"",Infraestruturas!$C$44)</f>
        <v/>
      </c>
    </row>
    <row r="8" spans="1:20" x14ac:dyDescent="0.15">
      <c r="A8" s="14" t="str">
        <f>IF(I8="","",IF(OR('Identificação da EG'!$B$7=0,'Identificação da EG'!$B$7=""),"",Capa!$C$10))</f>
        <v/>
      </c>
      <c r="B8" s="14" t="str">
        <f>IF(I8="","",IF((OR('Identificação da EG'!$B$7=0,'Identificação da EG'!$B$7="")),"",'Identificação da EG'!$B$7))</f>
        <v/>
      </c>
      <c r="C8" s="14" t="str">
        <f>IF(I8="","",IF(B8="","",VLOOKUP(B8,Auxiliar!$BW$23:$BX$3130,2,0)))</f>
        <v/>
      </c>
      <c r="D8" s="14" t="str">
        <f>IF(I8="","",IF(OR('Identificação da EG'!$B$7=0,'Identificação da EG'!$B$7=""),"","Portugal"))</f>
        <v/>
      </c>
      <c r="E8" s="14" t="str">
        <f>IF(I8="","",IF(OR('Identificação da EG'!$B$7=0,'Identificação da EG'!$B$7=""),"",'Identificação da EG'!$C$7))</f>
        <v/>
      </c>
      <c r="F8" s="14" t="str">
        <f>IF(I8="","",IF(OR('Identificação da EG'!$B$7=0,'Identificação da EG'!$B$7=""),"",'Identificação da EG'!$F$7))</f>
        <v/>
      </c>
      <c r="G8" s="14" t="str">
        <f>IF(I8="","",IF((OR('Identificação da EG'!$B$7=0,'Identificação da EG'!$B$7="")),"",'Identificação da EG'!$D$7))</f>
        <v/>
      </c>
      <c r="H8" s="25" t="str">
        <f>IF(I8="","",IF(OR('Identificação da EG'!$B$7=0,'Identificação da EG'!$B$7=""),"",'Identificação da EG'!$E$7))</f>
        <v/>
      </c>
      <c r="I8" s="8" t="str">
        <f t="shared" si="0"/>
        <v/>
      </c>
      <c r="J8" s="8"/>
      <c r="K8" s="14"/>
      <c r="L8" s="8" t="str">
        <v/>
      </c>
      <c r="M8" s="14"/>
      <c r="N8" s="14"/>
      <c r="O8" s="8" t="str">
        <v/>
      </c>
      <c r="P8" s="8" t="str">
        <v/>
      </c>
      <c r="Q8" s="8" t="str">
        <f>IF(L8="","","Nº de contentores")</f>
        <v/>
      </c>
      <c r="R8" s="8" t="str">
        <f t="shared" si="1"/>
        <v/>
      </c>
      <c r="S8" s="8" t="str" cm="1">
        <f t="array" ref="S8">IF(ISBLANK(INDEX(Infraestruturas!$E$32:$G$41,INT((ROWS($B$1:B7)-1)/3)+1,MOD(ROWS($B$1:B7)-1,3)+1)),"",INDEX(Infraestruturas!$E$32:$G$41,INT((ROWS($B$1:B7)-1)/3)+1,MOD(ROWS($B$1:B7)-1,3)+1))</f>
        <v/>
      </c>
      <c r="T8" s="8" t="str">
        <f>IF(OR(L8="",Infraestruturas!$C$44="(máximo 300 carateres)"),"",Infraestruturas!$C$44)</f>
        <v/>
      </c>
    </row>
    <row r="9" spans="1:20" x14ac:dyDescent="0.15">
      <c r="A9" s="14" t="str">
        <f>IF(I9="","",IF(OR('Identificação da EG'!$B$7=0,'Identificação da EG'!$B$7=""),"",Capa!$C$10))</f>
        <v/>
      </c>
      <c r="B9" s="14" t="str">
        <f>IF(I9="","",IF((OR('Identificação da EG'!$B$7=0,'Identificação da EG'!$B$7="")),"",'Identificação da EG'!$B$7))</f>
        <v/>
      </c>
      <c r="C9" s="14" t="str">
        <f>IF(I9="","",IF(B9="","",VLOOKUP(B9,Auxiliar!$BW$23:$BX$3130,2,0)))</f>
        <v/>
      </c>
      <c r="D9" s="14" t="str">
        <f>IF(I9="","",IF(OR('Identificação da EG'!$B$7=0,'Identificação da EG'!$B$7=""),"","Portugal"))</f>
        <v/>
      </c>
      <c r="E9" s="14" t="str">
        <f>IF(I9="","",IF(OR('Identificação da EG'!$B$7=0,'Identificação da EG'!$B$7=""),"",'Identificação da EG'!$C$7))</f>
        <v/>
      </c>
      <c r="F9" s="14" t="str">
        <f>IF(I9="","",IF(OR('Identificação da EG'!$B$7=0,'Identificação da EG'!$B$7=""),"",'Identificação da EG'!$F$7))</f>
        <v/>
      </c>
      <c r="G9" s="14" t="str">
        <f>IF(I9="","",IF((OR('Identificação da EG'!$B$7=0,'Identificação da EG'!$B$7="")),"",'Identificação da EG'!$D$7))</f>
        <v/>
      </c>
      <c r="H9" s="25" t="str">
        <f>IF(I9="","",IF(OR('Identificação da EG'!$B$7=0,'Identificação da EG'!$B$7=""),"",'Identificação da EG'!$E$7))</f>
        <v/>
      </c>
      <c r="I9" s="8" t="str">
        <f t="shared" si="0"/>
        <v/>
      </c>
      <c r="J9" s="8"/>
      <c r="K9" s="14"/>
      <c r="L9" s="8" t="str">
        <v/>
      </c>
      <c r="M9" s="14"/>
      <c r="N9" s="14"/>
      <c r="O9" s="8" t="str">
        <v/>
      </c>
      <c r="P9" s="8" t="str">
        <v/>
      </c>
      <c r="Q9" s="8" t="str">
        <f>IF(L9="","","Nº de alojamentos abrangidos")</f>
        <v/>
      </c>
      <c r="R9" s="8" t="str">
        <f t="shared" si="1"/>
        <v/>
      </c>
      <c r="S9" s="8" t="str" cm="1">
        <f t="array" ref="S9">IF(ISBLANK(INDEX(Infraestruturas!$E$32:$G$41,INT((ROWS($B$1:B8)-1)/3)+1,MOD(ROWS($B$1:B8)-1,3)+1)),"",INDEX(Infraestruturas!$E$32:$G$41,INT((ROWS($B$1:B8)-1)/3)+1,MOD(ROWS($B$1:B8)-1,3)+1))</f>
        <v/>
      </c>
      <c r="T9" s="8" t="str">
        <f>IF(OR(L9="",Infraestruturas!$C$44="(máximo 300 carateres)"),"",Infraestruturas!$C$44)</f>
        <v/>
      </c>
    </row>
    <row r="10" spans="1:20" x14ac:dyDescent="0.15">
      <c r="A10" s="14" t="str">
        <f>IF(I10="","",IF(OR('Identificação da EG'!$B$7=0,'Identificação da EG'!$B$7=""),"",Capa!$C$10))</f>
        <v/>
      </c>
      <c r="B10" s="14" t="str">
        <f>IF(I10="","",IF((OR('Identificação da EG'!$B$7=0,'Identificação da EG'!$B$7="")),"",'Identificação da EG'!$B$7))</f>
        <v/>
      </c>
      <c r="C10" s="14" t="str">
        <f>IF(I10="","",IF(B10="","",VLOOKUP(B10,Auxiliar!$BW$23:$BX$3130,2,0)))</f>
        <v/>
      </c>
      <c r="D10" s="14" t="str">
        <f>IF(I10="","",IF(OR('Identificação da EG'!$B$7=0,'Identificação da EG'!$B$7=""),"","Portugal"))</f>
        <v/>
      </c>
      <c r="E10" s="14" t="str">
        <f>IF(I10="","",IF(OR('Identificação da EG'!$B$7=0,'Identificação da EG'!$B$7=""),"",'Identificação da EG'!$C$7))</f>
        <v/>
      </c>
      <c r="F10" s="14" t="str">
        <f>IF(I10="","",IF(OR('Identificação da EG'!$B$7=0,'Identificação da EG'!$B$7=""),"",'Identificação da EG'!$F$7))</f>
        <v/>
      </c>
      <c r="G10" s="14" t="str">
        <f>IF(I10="","",IF((OR('Identificação da EG'!$B$7=0,'Identificação da EG'!$B$7="")),"",'Identificação da EG'!$D$7))</f>
        <v/>
      </c>
      <c r="H10" s="25" t="str">
        <f>IF(I10="","",IF(OR('Identificação da EG'!$B$7=0,'Identificação da EG'!$B$7=""),"",'Identificação da EG'!$E$7))</f>
        <v/>
      </c>
      <c r="I10" s="8" t="str">
        <f t="shared" si="0"/>
        <v/>
      </c>
      <c r="J10" s="8"/>
      <c r="K10" s="14"/>
      <c r="L10" s="8" t="str">
        <v/>
      </c>
      <c r="M10" s="14"/>
      <c r="N10" s="14"/>
      <c r="O10" s="8" t="str">
        <v/>
      </c>
      <c r="P10" s="8" t="str">
        <v/>
      </c>
      <c r="Q10" s="8" t="str">
        <f>IF(L10="","","Nº de estabelecimentos abrangidos")</f>
        <v/>
      </c>
      <c r="R10" s="8" t="str">
        <f t="shared" si="1"/>
        <v/>
      </c>
      <c r="S10" s="8" t="str" cm="1">
        <f t="array" ref="S10">IF(ISBLANK(INDEX(Infraestruturas!$E$32:$G$41,INT((ROWS($B$1:B9)-1)/3)+1,MOD(ROWS($B$1:B9)-1,3)+1)),"",INDEX(Infraestruturas!$E$32:$G$41,INT((ROWS($B$1:B9)-1)/3)+1,MOD(ROWS($B$1:B9)-1,3)+1))</f>
        <v/>
      </c>
      <c r="T10" s="8" t="str">
        <f>IF(OR(L10="",Infraestruturas!$C$44="(máximo 300 carateres)"),"",Infraestruturas!$C$44)</f>
        <v/>
      </c>
    </row>
    <row r="11" spans="1:20" x14ac:dyDescent="0.15">
      <c r="A11" s="14" t="str">
        <f>IF(I11="","",IF(OR('Identificação da EG'!$B$7=0,'Identificação da EG'!$B$7=""),"",Capa!$C$10))</f>
        <v/>
      </c>
      <c r="B11" s="14" t="str">
        <f>IF(I11="","",IF((OR('Identificação da EG'!$B$7=0,'Identificação da EG'!$B$7="")),"",'Identificação da EG'!$B$7))</f>
        <v/>
      </c>
      <c r="C11" s="14" t="str">
        <f>IF(I11="","",IF(B11="","",VLOOKUP(B11,Auxiliar!$BW$23:$BX$3130,2,0)))</f>
        <v/>
      </c>
      <c r="D11" s="14" t="str">
        <f>IF(I11="","",IF(OR('Identificação da EG'!$B$7=0,'Identificação da EG'!$B$7=""),"","Portugal"))</f>
        <v/>
      </c>
      <c r="E11" s="14" t="str">
        <f>IF(I11="","",IF(OR('Identificação da EG'!$B$7=0,'Identificação da EG'!$B$7=""),"",'Identificação da EG'!$C$7))</f>
        <v/>
      </c>
      <c r="F11" s="14" t="str">
        <f>IF(I11="","",IF(OR('Identificação da EG'!$B$7=0,'Identificação da EG'!$B$7=""),"",'Identificação da EG'!$F$7))</f>
        <v/>
      </c>
      <c r="G11" s="14" t="str">
        <f>IF(I11="","",IF((OR('Identificação da EG'!$B$7=0,'Identificação da EG'!$B$7="")),"",'Identificação da EG'!$D$7))</f>
        <v/>
      </c>
      <c r="H11" s="25" t="str">
        <f>IF(I11="","",IF(OR('Identificação da EG'!$B$7=0,'Identificação da EG'!$B$7=""),"",'Identificação da EG'!$E$7))</f>
        <v/>
      </c>
      <c r="I11" s="8" t="str">
        <f t="shared" si="0"/>
        <v/>
      </c>
      <c r="J11" s="8"/>
      <c r="K11" s="14"/>
      <c r="L11" s="8" t="str">
        <v/>
      </c>
      <c r="M11" s="14"/>
      <c r="N11" s="14"/>
      <c r="O11" s="8" t="str">
        <v/>
      </c>
      <c r="P11" s="8" t="str">
        <v/>
      </c>
      <c r="Q11" s="8" t="str">
        <f>IF(L11="","","Nº de contentores")</f>
        <v/>
      </c>
      <c r="R11" s="8" t="str">
        <f t="shared" si="1"/>
        <v/>
      </c>
      <c r="S11" s="8" t="str" cm="1">
        <f t="array" ref="S11">IF(ISBLANK(INDEX(Infraestruturas!$E$32:$G$41,INT((ROWS($B$1:B10)-1)/3)+1,MOD(ROWS($B$1:B10)-1,3)+1)),"",INDEX(Infraestruturas!$E$32:$G$41,INT((ROWS($B$1:B10)-1)/3)+1,MOD(ROWS($B$1:B10)-1,3)+1))</f>
        <v/>
      </c>
      <c r="T11" s="8" t="str">
        <f>IF(OR(L11="",Infraestruturas!$C$44="(máximo 300 carateres)"),"",Infraestruturas!$C$44)</f>
        <v/>
      </c>
    </row>
    <row r="12" spans="1:20" x14ac:dyDescent="0.15">
      <c r="A12" s="14" t="str">
        <f>IF(I12="","",IF(OR('Identificação da EG'!$B$7=0,'Identificação da EG'!$B$7=""),"",Capa!$C$10))</f>
        <v/>
      </c>
      <c r="B12" s="14" t="str">
        <f>IF(I12="","",IF((OR('Identificação da EG'!$B$7=0,'Identificação da EG'!$B$7="")),"",'Identificação da EG'!$B$7))</f>
        <v/>
      </c>
      <c r="C12" s="14" t="str">
        <f>IF(I12="","",IF(B12="","",VLOOKUP(B12,Auxiliar!$BW$23:$BX$3130,2,0)))</f>
        <v/>
      </c>
      <c r="D12" s="14" t="str">
        <f>IF(I12="","",IF(OR('Identificação da EG'!$B$7=0,'Identificação da EG'!$B$7=""),"","Portugal"))</f>
        <v/>
      </c>
      <c r="E12" s="14" t="str">
        <f>IF(I12="","",IF(OR('Identificação da EG'!$B$7=0,'Identificação da EG'!$B$7=""),"",'Identificação da EG'!$C$7))</f>
        <v/>
      </c>
      <c r="F12" s="14" t="str">
        <f>IF(I12="","",IF(OR('Identificação da EG'!$B$7=0,'Identificação da EG'!$B$7=""),"",'Identificação da EG'!$F$7))</f>
        <v/>
      </c>
      <c r="G12" s="14" t="str">
        <f>IF(I12="","",IF((OR('Identificação da EG'!$B$7=0,'Identificação da EG'!$B$7="")),"",'Identificação da EG'!$D$7))</f>
        <v/>
      </c>
      <c r="H12" s="25" t="str">
        <f>IF(I12="","",IF(OR('Identificação da EG'!$B$7=0,'Identificação da EG'!$B$7=""),"",'Identificação da EG'!$E$7))</f>
        <v/>
      </c>
      <c r="I12" s="8" t="str">
        <f t="shared" si="0"/>
        <v/>
      </c>
      <c r="J12" s="8"/>
      <c r="K12" s="14"/>
      <c r="L12" s="8" t="str">
        <v/>
      </c>
      <c r="M12" s="14"/>
      <c r="N12" s="14"/>
      <c r="O12" s="8" t="str">
        <v/>
      </c>
      <c r="P12" s="8" t="str">
        <v/>
      </c>
      <c r="Q12" s="8" t="str">
        <f>IF(L12="","","Nº de alojamentos abrangidos")</f>
        <v/>
      </c>
      <c r="R12" s="8" t="str">
        <f t="shared" si="1"/>
        <v/>
      </c>
      <c r="S12" s="8" t="str" cm="1">
        <f t="array" ref="S12">IF(ISBLANK(INDEX(Infraestruturas!$E$32:$G$41,INT((ROWS($B$1:B11)-1)/3)+1,MOD(ROWS($B$1:B11)-1,3)+1)),"",INDEX(Infraestruturas!$E$32:$G$41,INT((ROWS($B$1:B11)-1)/3)+1,MOD(ROWS($B$1:B11)-1,3)+1))</f>
        <v/>
      </c>
      <c r="T12" s="8" t="str">
        <f>IF(OR(L12="",Infraestruturas!$C$44="(máximo 300 carateres)"),"",Infraestruturas!$C$44)</f>
        <v/>
      </c>
    </row>
    <row r="13" spans="1:20" x14ac:dyDescent="0.15">
      <c r="A13" s="14" t="str">
        <f>IF(I13="","",IF(OR('Identificação da EG'!$B$7=0,'Identificação da EG'!$B$7=""),"",Capa!$C$10))</f>
        <v/>
      </c>
      <c r="B13" s="14" t="str">
        <f>IF(I13="","",IF((OR('Identificação da EG'!$B$7=0,'Identificação da EG'!$B$7="")),"",'Identificação da EG'!$B$7))</f>
        <v/>
      </c>
      <c r="C13" s="14" t="str">
        <f>IF(I13="","",IF(B13="","",VLOOKUP(B13,Auxiliar!$BW$23:$BX$3130,2,0)))</f>
        <v/>
      </c>
      <c r="D13" s="14" t="str">
        <f>IF(I13="","",IF(OR('Identificação da EG'!$B$7=0,'Identificação da EG'!$B$7=""),"","Portugal"))</f>
        <v/>
      </c>
      <c r="E13" s="14" t="str">
        <f>IF(I13="","",IF(OR('Identificação da EG'!$B$7=0,'Identificação da EG'!$B$7=""),"",'Identificação da EG'!$C$7))</f>
        <v/>
      </c>
      <c r="F13" s="14" t="str">
        <f>IF(I13="","",IF(OR('Identificação da EG'!$B$7=0,'Identificação da EG'!$B$7=""),"",'Identificação da EG'!$F$7))</f>
        <v/>
      </c>
      <c r="G13" s="14" t="str">
        <f>IF(I13="","",IF((OR('Identificação da EG'!$B$7=0,'Identificação da EG'!$B$7="")),"",'Identificação da EG'!$D$7))</f>
        <v/>
      </c>
      <c r="H13" s="25" t="str">
        <f>IF(I13="","",IF(OR('Identificação da EG'!$B$7=0,'Identificação da EG'!$B$7=""),"",'Identificação da EG'!$E$7))</f>
        <v/>
      </c>
      <c r="I13" s="8" t="str">
        <f t="shared" si="0"/>
        <v/>
      </c>
      <c r="J13" s="8"/>
      <c r="K13" s="14"/>
      <c r="L13" s="8" t="str">
        <v/>
      </c>
      <c r="M13" s="14"/>
      <c r="N13" s="14"/>
      <c r="O13" s="8" t="str">
        <v/>
      </c>
      <c r="P13" s="8" t="str">
        <v/>
      </c>
      <c r="Q13" s="8" t="str">
        <f>IF(L13="","","Nº de estabelecimentos abrangidos")</f>
        <v/>
      </c>
      <c r="R13" s="8" t="str">
        <f t="shared" si="1"/>
        <v/>
      </c>
      <c r="S13" s="8" t="str" cm="1">
        <f t="array" ref="S13">IF(ISBLANK(INDEX(Infraestruturas!$E$32:$G$41,INT((ROWS($B$1:B12)-1)/3)+1,MOD(ROWS($B$1:B12)-1,3)+1)),"",INDEX(Infraestruturas!$E$32:$G$41,INT((ROWS($B$1:B12)-1)/3)+1,MOD(ROWS($B$1:B12)-1,3)+1))</f>
        <v/>
      </c>
      <c r="T13" s="8" t="str">
        <f>IF(OR(L13="",Infraestruturas!$C$44="(máximo 300 carateres)"),"",Infraestruturas!$C$44)</f>
        <v/>
      </c>
    </row>
    <row r="14" spans="1:20" x14ac:dyDescent="0.15">
      <c r="A14" s="14" t="str">
        <f>IF(I14="","",IF(OR('Identificação da EG'!$B$7=0,'Identificação da EG'!$B$7=""),"",Capa!$C$10))</f>
        <v/>
      </c>
      <c r="B14" s="14" t="str">
        <f>IF(I14="","",IF((OR('Identificação da EG'!$B$7=0,'Identificação da EG'!$B$7="")),"",'Identificação da EG'!$B$7))</f>
        <v/>
      </c>
      <c r="C14" s="14" t="str">
        <f>IF(I14="","",IF(B14="","",VLOOKUP(B14,Auxiliar!$BW$23:$BX$3130,2,0)))</f>
        <v/>
      </c>
      <c r="D14" s="14" t="str">
        <f>IF(I14="","",IF(OR('Identificação da EG'!$B$7=0,'Identificação da EG'!$B$7=""),"","Portugal"))</f>
        <v/>
      </c>
      <c r="E14" s="14" t="str">
        <f>IF(I14="","",IF(OR('Identificação da EG'!$B$7=0,'Identificação da EG'!$B$7=""),"",'Identificação da EG'!$C$7))</f>
        <v/>
      </c>
      <c r="F14" s="14" t="str">
        <f>IF(I14="","",IF(OR('Identificação da EG'!$B$7=0,'Identificação da EG'!$B$7=""),"",'Identificação da EG'!$F$7))</f>
        <v/>
      </c>
      <c r="G14" s="14" t="str">
        <f>IF(I14="","",IF((OR('Identificação da EG'!$B$7=0,'Identificação da EG'!$B$7="")),"",'Identificação da EG'!$D$7))</f>
        <v/>
      </c>
      <c r="H14" s="25" t="str">
        <f>IF(I14="","",IF(OR('Identificação da EG'!$B$7=0,'Identificação da EG'!$B$7=""),"",'Identificação da EG'!$E$7))</f>
        <v/>
      </c>
      <c r="I14" s="8" t="str">
        <f t="shared" si="0"/>
        <v/>
      </c>
      <c r="J14" s="8"/>
      <c r="K14" s="14"/>
      <c r="L14" s="8" t="str">
        <v/>
      </c>
      <c r="M14" s="14"/>
      <c r="N14" s="14"/>
      <c r="O14" s="8" t="str">
        <v/>
      </c>
      <c r="P14" s="8" t="str">
        <v/>
      </c>
      <c r="Q14" s="8" t="str">
        <f>IF(L14="","","Nº de contentores")</f>
        <v/>
      </c>
      <c r="R14" s="8" t="str">
        <f t="shared" si="1"/>
        <v/>
      </c>
      <c r="S14" s="8" t="str" cm="1">
        <f t="array" ref="S14">IF(ISBLANK(INDEX(Infraestruturas!$E$32:$G$41,INT((ROWS($B$1:B13)-1)/3)+1,MOD(ROWS($B$1:B13)-1,3)+1)),"",INDEX(Infraestruturas!$E$32:$G$41,INT((ROWS($B$1:B13)-1)/3)+1,MOD(ROWS($B$1:B13)-1,3)+1))</f>
        <v/>
      </c>
      <c r="T14" s="8" t="str">
        <f>IF(OR(L14="",Infraestruturas!$C$44="(máximo 300 carateres)"),"",Infraestruturas!$C$44)</f>
        <v/>
      </c>
    </row>
    <row r="15" spans="1:20" x14ac:dyDescent="0.15">
      <c r="A15" s="14" t="str">
        <f>IF(I15="","",IF(OR('Identificação da EG'!$B$7=0,'Identificação da EG'!$B$7=""),"",Capa!$C$10))</f>
        <v/>
      </c>
      <c r="B15" s="14" t="str">
        <f>IF(I15="","",IF((OR('Identificação da EG'!$B$7=0,'Identificação da EG'!$B$7="")),"",'Identificação da EG'!$B$7))</f>
        <v/>
      </c>
      <c r="C15" s="14" t="str">
        <f>IF(I15="","",IF(B15="","",VLOOKUP(B15,Auxiliar!$BW$23:$BX$3130,2,0)))</f>
        <v/>
      </c>
      <c r="D15" s="14" t="str">
        <f>IF(I15="","",IF(OR('Identificação da EG'!$B$7=0,'Identificação da EG'!$B$7=""),"","Portugal"))</f>
        <v/>
      </c>
      <c r="E15" s="14" t="str">
        <f>IF(I15="","",IF(OR('Identificação da EG'!$B$7=0,'Identificação da EG'!$B$7=""),"",'Identificação da EG'!$C$7))</f>
        <v/>
      </c>
      <c r="F15" s="14" t="str">
        <f>IF(I15="","",IF(OR('Identificação da EG'!$B$7=0,'Identificação da EG'!$B$7=""),"",'Identificação da EG'!$F$7))</f>
        <v/>
      </c>
      <c r="G15" s="14" t="str">
        <f>IF(I15="","",IF((OR('Identificação da EG'!$B$7=0,'Identificação da EG'!$B$7="")),"",'Identificação da EG'!$D$7))</f>
        <v/>
      </c>
      <c r="H15" s="25" t="str">
        <f>IF(I15="","",IF(OR('Identificação da EG'!$B$7=0,'Identificação da EG'!$B$7=""),"",'Identificação da EG'!$E$7))</f>
        <v/>
      </c>
      <c r="I15" s="8" t="str">
        <f t="shared" si="0"/>
        <v/>
      </c>
      <c r="J15" s="8"/>
      <c r="K15" s="14"/>
      <c r="L15" s="8" t="str">
        <v/>
      </c>
      <c r="M15" s="14"/>
      <c r="N15" s="14"/>
      <c r="O15" s="8" t="str">
        <v/>
      </c>
      <c r="P15" s="8" t="str">
        <v/>
      </c>
      <c r="Q15" s="8" t="str">
        <f>IF(L15="","","Nº de alojamentos abrangidos")</f>
        <v/>
      </c>
      <c r="R15" s="8" t="str">
        <f t="shared" si="1"/>
        <v/>
      </c>
      <c r="S15" s="8" t="str" cm="1">
        <f t="array" ref="S15">IF(ISBLANK(INDEX(Infraestruturas!$E$32:$G$41,INT((ROWS($B$1:B14)-1)/3)+1,MOD(ROWS($B$1:B14)-1,3)+1)),"",INDEX(Infraestruturas!$E$32:$G$41,INT((ROWS($B$1:B14)-1)/3)+1,MOD(ROWS($B$1:B14)-1,3)+1))</f>
        <v/>
      </c>
      <c r="T15" s="8" t="str">
        <f>IF(OR(L15="",Infraestruturas!$C$44="(máximo 300 carateres)"),"",Infraestruturas!$C$44)</f>
        <v/>
      </c>
    </row>
    <row r="16" spans="1:20" x14ac:dyDescent="0.15">
      <c r="A16" s="14" t="str">
        <f>IF(I16="","",IF(OR('Identificação da EG'!$B$7=0,'Identificação da EG'!$B$7=""),"",Capa!$C$10))</f>
        <v/>
      </c>
      <c r="B16" s="14" t="str">
        <f>IF(I16="","",IF((OR('Identificação da EG'!$B$7=0,'Identificação da EG'!$B$7="")),"",'Identificação da EG'!$B$7))</f>
        <v/>
      </c>
      <c r="C16" s="14" t="str">
        <f>IF(I16="","",IF(B16="","",VLOOKUP(B16,Auxiliar!$BW$23:$BX$3130,2,0)))</f>
        <v/>
      </c>
      <c r="D16" s="14" t="str">
        <f>IF(I16="","",IF(OR('Identificação da EG'!$B$7=0,'Identificação da EG'!$B$7=""),"","Portugal"))</f>
        <v/>
      </c>
      <c r="E16" s="14" t="str">
        <f>IF(I16="","",IF(OR('Identificação da EG'!$B$7=0,'Identificação da EG'!$B$7=""),"",'Identificação da EG'!$C$7))</f>
        <v/>
      </c>
      <c r="F16" s="14" t="str">
        <f>IF(I16="","",IF(OR('Identificação da EG'!$B$7=0,'Identificação da EG'!$B$7=""),"",'Identificação da EG'!$F$7))</f>
        <v/>
      </c>
      <c r="G16" s="14" t="str">
        <f>IF(I16="","",IF((OR('Identificação da EG'!$B$7=0,'Identificação da EG'!$B$7="")),"",'Identificação da EG'!$D$7))</f>
        <v/>
      </c>
      <c r="H16" s="25" t="str">
        <f>IF(I16="","",IF(OR('Identificação da EG'!$B$7=0,'Identificação da EG'!$B$7=""),"",'Identificação da EG'!$E$7))</f>
        <v/>
      </c>
      <c r="I16" s="8" t="str">
        <f t="shared" si="0"/>
        <v/>
      </c>
      <c r="J16" s="8"/>
      <c r="K16" s="14"/>
      <c r="L16" s="8" t="str">
        <v/>
      </c>
      <c r="M16" s="14"/>
      <c r="N16" s="14"/>
      <c r="O16" s="8" t="str">
        <v/>
      </c>
      <c r="P16" s="8" t="str">
        <v/>
      </c>
      <c r="Q16" s="8" t="str">
        <f>IF(L16="","","Nº de estabelecimentos abrangidos")</f>
        <v/>
      </c>
      <c r="R16" s="8" t="str">
        <f t="shared" si="1"/>
        <v/>
      </c>
      <c r="S16" s="8" t="str" cm="1">
        <f t="array" ref="S16">IF(ISBLANK(INDEX(Infraestruturas!$E$32:$G$41,INT((ROWS($B$1:B15)-1)/3)+1,MOD(ROWS($B$1:B15)-1,3)+1)),"",INDEX(Infraestruturas!$E$32:$G$41,INT((ROWS($B$1:B15)-1)/3)+1,MOD(ROWS($B$1:B15)-1,3)+1))</f>
        <v/>
      </c>
      <c r="T16" s="8" t="str">
        <f>IF(OR(L16="",Infraestruturas!$C$44="(máximo 300 carateres)"),"",Infraestruturas!$C$44)</f>
        <v/>
      </c>
    </row>
    <row r="17" spans="1:20" x14ac:dyDescent="0.15">
      <c r="A17" s="14" t="str">
        <f>IF(I17="","",IF(OR('Identificação da EG'!$B$7=0,'Identificação da EG'!$B$7=""),"",Capa!$C$10))</f>
        <v/>
      </c>
      <c r="B17" s="14" t="str">
        <f>IF(I17="","",IF((OR('Identificação da EG'!$B$7=0,'Identificação da EG'!$B$7="")),"",'Identificação da EG'!$B$7))</f>
        <v/>
      </c>
      <c r="C17" s="14" t="str">
        <f>IF(I17="","",IF(B17="","",VLOOKUP(B17,Auxiliar!$BW$23:$BX$3130,2,0)))</f>
        <v/>
      </c>
      <c r="D17" s="14" t="str">
        <f>IF(I17="","",IF(OR('Identificação da EG'!$B$7=0,'Identificação da EG'!$B$7=""),"","Portugal"))</f>
        <v/>
      </c>
      <c r="E17" s="14" t="str">
        <f>IF(I17="","",IF(OR('Identificação da EG'!$B$7=0,'Identificação da EG'!$B$7=""),"",'Identificação da EG'!$C$7))</f>
        <v/>
      </c>
      <c r="F17" s="14" t="str">
        <f>IF(I17="","",IF(OR('Identificação da EG'!$B$7=0,'Identificação da EG'!$B$7=""),"",'Identificação da EG'!$F$7))</f>
        <v/>
      </c>
      <c r="G17" s="14" t="str">
        <f>IF(I17="","",IF((OR('Identificação da EG'!$B$7=0,'Identificação da EG'!$B$7="")),"",'Identificação da EG'!$D$7))</f>
        <v/>
      </c>
      <c r="H17" s="25" t="str">
        <f>IF(I17="","",IF(OR('Identificação da EG'!$B$7=0,'Identificação da EG'!$B$7=""),"",'Identificação da EG'!$E$7))</f>
        <v/>
      </c>
      <c r="I17" s="8" t="str">
        <f t="shared" si="0"/>
        <v/>
      </c>
      <c r="J17" s="8"/>
      <c r="K17" s="14"/>
      <c r="L17" s="8" t="str">
        <v/>
      </c>
      <c r="M17" s="14"/>
      <c r="N17" s="14"/>
      <c r="O17" s="8" t="str">
        <v/>
      </c>
      <c r="P17" s="8" t="str">
        <v/>
      </c>
      <c r="Q17" s="8" t="str">
        <f>IF(L17="","","Nº de contentores")</f>
        <v/>
      </c>
      <c r="R17" s="8" t="str">
        <f t="shared" si="1"/>
        <v/>
      </c>
      <c r="S17" s="8" t="str" cm="1">
        <f t="array" ref="S17">IF(ISBLANK(INDEX(Infraestruturas!$E$32:$G$41,INT((ROWS($B$1:B16)-1)/3)+1,MOD(ROWS($B$1:B16)-1,3)+1)),"",INDEX(Infraestruturas!$E$32:$G$41,INT((ROWS($B$1:B16)-1)/3)+1,MOD(ROWS($B$1:B16)-1,3)+1))</f>
        <v/>
      </c>
      <c r="T17" s="8" t="str">
        <f>IF(OR(L17="",Infraestruturas!$C$44="(máximo 300 carateres)"),"",Infraestruturas!$C$44)</f>
        <v/>
      </c>
    </row>
    <row r="18" spans="1:20" x14ac:dyDescent="0.15">
      <c r="A18" s="14" t="str">
        <f>IF(I18="","",IF(OR('Identificação da EG'!$B$7=0,'Identificação da EG'!$B$7=""),"",Capa!$C$10))</f>
        <v/>
      </c>
      <c r="B18" s="14" t="str">
        <f>IF(I18="","",IF((OR('Identificação da EG'!$B$7=0,'Identificação da EG'!$B$7="")),"",'Identificação da EG'!$B$7))</f>
        <v/>
      </c>
      <c r="C18" s="14" t="str">
        <f>IF(I18="","",IF(B18="","",VLOOKUP(B18,Auxiliar!$BW$23:$BX$3130,2,0)))</f>
        <v/>
      </c>
      <c r="D18" s="14" t="str">
        <f>IF(I18="","",IF(OR('Identificação da EG'!$B$7=0,'Identificação da EG'!$B$7=""),"","Portugal"))</f>
        <v/>
      </c>
      <c r="E18" s="14" t="str">
        <f>IF(I18="","",IF(OR('Identificação da EG'!$B$7=0,'Identificação da EG'!$B$7=""),"",'Identificação da EG'!$C$7))</f>
        <v/>
      </c>
      <c r="F18" s="14" t="str">
        <f>IF(I18="","",IF(OR('Identificação da EG'!$B$7=0,'Identificação da EG'!$B$7=""),"",'Identificação da EG'!$F$7))</f>
        <v/>
      </c>
      <c r="G18" s="14" t="str">
        <f>IF(I18="","",IF((OR('Identificação da EG'!$B$7=0,'Identificação da EG'!$B$7="")),"",'Identificação da EG'!$D$7))</f>
        <v/>
      </c>
      <c r="H18" s="25" t="str">
        <f>IF(I18="","",IF(OR('Identificação da EG'!$B$7=0,'Identificação da EG'!$B$7=""),"",'Identificação da EG'!$E$7))</f>
        <v/>
      </c>
      <c r="I18" s="8" t="str">
        <f t="shared" si="0"/>
        <v/>
      </c>
      <c r="J18" s="8"/>
      <c r="K18" s="14"/>
      <c r="L18" s="8" t="str">
        <v/>
      </c>
      <c r="M18" s="14"/>
      <c r="N18" s="14"/>
      <c r="O18" s="8" t="str">
        <v/>
      </c>
      <c r="P18" s="8" t="str">
        <v/>
      </c>
      <c r="Q18" s="8" t="str">
        <f>IF(L18="","","Nº de alojamentos abrangidos")</f>
        <v/>
      </c>
      <c r="R18" s="8" t="str">
        <f t="shared" si="1"/>
        <v/>
      </c>
      <c r="S18" s="8" t="str" cm="1">
        <f t="array" ref="S18">IF(ISBLANK(INDEX(Infraestruturas!$E$32:$G$41,INT((ROWS($B$1:B17)-1)/3)+1,MOD(ROWS($B$1:B17)-1,3)+1)),"",INDEX(Infraestruturas!$E$32:$G$41,INT((ROWS($B$1:B17)-1)/3)+1,MOD(ROWS($B$1:B17)-1,3)+1))</f>
        <v/>
      </c>
      <c r="T18" s="8" t="str">
        <f>IF(OR(L18="",Infraestruturas!$C$44="(máximo 300 carateres)"),"",Infraestruturas!$C$44)</f>
        <v/>
      </c>
    </row>
    <row r="19" spans="1:20" x14ac:dyDescent="0.15">
      <c r="A19" s="14" t="str">
        <f>IF(I19="","",IF(OR('Identificação da EG'!$B$7=0,'Identificação da EG'!$B$7=""),"",Capa!$C$10))</f>
        <v/>
      </c>
      <c r="B19" s="14" t="str">
        <f>IF(I19="","",IF((OR('Identificação da EG'!$B$7=0,'Identificação da EG'!$B$7="")),"",'Identificação da EG'!$B$7))</f>
        <v/>
      </c>
      <c r="C19" s="14" t="str">
        <f>IF(I19="","",IF(B19="","",VLOOKUP(B19,Auxiliar!$BW$23:$BX$3130,2,0)))</f>
        <v/>
      </c>
      <c r="D19" s="14" t="str">
        <f>IF(I19="","",IF(OR('Identificação da EG'!$B$7=0,'Identificação da EG'!$B$7=""),"","Portugal"))</f>
        <v/>
      </c>
      <c r="E19" s="14" t="str">
        <f>IF(I19="","",IF(OR('Identificação da EG'!$B$7=0,'Identificação da EG'!$B$7=""),"",'Identificação da EG'!$C$7))</f>
        <v/>
      </c>
      <c r="F19" s="14" t="str">
        <f>IF(I19="","",IF(OR('Identificação da EG'!$B$7=0,'Identificação da EG'!$B$7=""),"",'Identificação da EG'!$F$7))</f>
        <v/>
      </c>
      <c r="G19" s="14" t="str">
        <f>IF(I19="","",IF((OR('Identificação da EG'!$B$7=0,'Identificação da EG'!$B$7="")),"",'Identificação da EG'!$D$7))</f>
        <v/>
      </c>
      <c r="H19" s="25" t="str">
        <f>IF(I19="","",IF(OR('Identificação da EG'!$B$7=0,'Identificação da EG'!$B$7=""),"",'Identificação da EG'!$E$7))</f>
        <v/>
      </c>
      <c r="I19" s="8" t="str">
        <f t="shared" si="0"/>
        <v/>
      </c>
      <c r="J19" s="8"/>
      <c r="K19" s="14"/>
      <c r="L19" s="8" t="str">
        <v/>
      </c>
      <c r="M19" s="14"/>
      <c r="N19" s="14"/>
      <c r="O19" s="8" t="str">
        <v/>
      </c>
      <c r="P19" s="8" t="str">
        <v/>
      </c>
      <c r="Q19" s="8" t="str">
        <f>IF(L19="","","Nº de estabelecimentos abrangidos")</f>
        <v/>
      </c>
      <c r="R19" s="8" t="str">
        <f t="shared" si="1"/>
        <v/>
      </c>
      <c r="S19" s="8" t="str" cm="1">
        <f t="array" ref="S19">IF(ISBLANK(INDEX(Infraestruturas!$E$32:$G$41,INT((ROWS($B$1:B18)-1)/3)+1,MOD(ROWS($B$1:B18)-1,3)+1)),"",INDEX(Infraestruturas!$E$32:$G$41,INT((ROWS($B$1:B18)-1)/3)+1,MOD(ROWS($B$1:B18)-1,3)+1))</f>
        <v/>
      </c>
      <c r="T19" s="8" t="str">
        <f>IF(OR(L19="",Infraestruturas!$C$44="(máximo 300 carateres)"),"",Infraestruturas!$C$44)</f>
        <v/>
      </c>
    </row>
    <row r="20" spans="1:20" x14ac:dyDescent="0.15">
      <c r="A20" s="14" t="str">
        <f>IF(I20="","",IF(OR('Identificação da EG'!$B$7=0,'Identificação da EG'!$B$7=""),"",Capa!$C$10))</f>
        <v/>
      </c>
      <c r="B20" s="14" t="str">
        <f>IF(I20="","",IF((OR('Identificação da EG'!$B$7=0,'Identificação da EG'!$B$7="")),"",'Identificação da EG'!$B$7))</f>
        <v/>
      </c>
      <c r="C20" s="14" t="str">
        <f>IF(I20="","",IF(B20="","",VLOOKUP(B20,Auxiliar!$BW$23:$BX$3130,2,0)))</f>
        <v/>
      </c>
      <c r="D20" s="14" t="str">
        <f>IF(I20="","",IF(OR('Identificação da EG'!$B$7=0,'Identificação da EG'!$B$7=""),"","Portugal"))</f>
        <v/>
      </c>
      <c r="E20" s="14" t="str">
        <f>IF(I20="","",IF(OR('Identificação da EG'!$B$7=0,'Identificação da EG'!$B$7=""),"",'Identificação da EG'!$C$7))</f>
        <v/>
      </c>
      <c r="F20" s="14" t="str">
        <f>IF(I20="","",IF(OR('Identificação da EG'!$B$7=0,'Identificação da EG'!$B$7=""),"",'Identificação da EG'!$F$7))</f>
        <v/>
      </c>
      <c r="G20" s="14" t="str">
        <f>IF(I20="","",IF((OR('Identificação da EG'!$B$7=0,'Identificação da EG'!$B$7="")),"",'Identificação da EG'!$D$7))</f>
        <v/>
      </c>
      <c r="H20" s="25" t="str">
        <f>IF(I20="","",IF(OR('Identificação da EG'!$B$7=0,'Identificação da EG'!$B$7=""),"",'Identificação da EG'!$E$7))</f>
        <v/>
      </c>
      <c r="I20" s="8" t="str">
        <f t="shared" si="0"/>
        <v/>
      </c>
      <c r="J20" s="8"/>
      <c r="K20" s="14"/>
      <c r="L20" s="8" t="str">
        <v/>
      </c>
      <c r="M20" s="14"/>
      <c r="N20" s="14"/>
      <c r="O20" s="8" t="str">
        <v/>
      </c>
      <c r="P20" s="8" t="str">
        <v/>
      </c>
      <c r="Q20" s="8" t="str">
        <f>IF(L20="","","Nº de contentores")</f>
        <v/>
      </c>
      <c r="R20" s="8" t="str">
        <f t="shared" si="1"/>
        <v/>
      </c>
      <c r="S20" s="8" t="str" cm="1">
        <f t="array" ref="S20">IF(ISBLANK(INDEX(Infraestruturas!$E$32:$G$41,INT((ROWS($B$1:B19)-1)/3)+1,MOD(ROWS($B$1:B19)-1,3)+1)),"",INDEX(Infraestruturas!$E$32:$G$41,INT((ROWS($B$1:B19)-1)/3)+1,MOD(ROWS($B$1:B19)-1,3)+1))</f>
        <v/>
      </c>
      <c r="T20" s="8" t="str">
        <f>IF(OR(L20="",Infraestruturas!$C$44="(máximo 300 carateres)"),"",Infraestruturas!$C$44)</f>
        <v/>
      </c>
    </row>
    <row r="21" spans="1:20" x14ac:dyDescent="0.15">
      <c r="A21" s="14" t="str">
        <f>IF(I21="","",IF(OR('Identificação da EG'!$B$7=0,'Identificação da EG'!$B$7=""),"",Capa!$C$10))</f>
        <v/>
      </c>
      <c r="B21" s="14" t="str">
        <f>IF(I21="","",IF((OR('Identificação da EG'!$B$7=0,'Identificação da EG'!$B$7="")),"",'Identificação da EG'!$B$7))</f>
        <v/>
      </c>
      <c r="C21" s="14" t="str">
        <f>IF(I21="","",IF(B21="","",VLOOKUP(B21,Auxiliar!$BW$23:$BX$3130,2,0)))</f>
        <v/>
      </c>
      <c r="D21" s="14" t="str">
        <f>IF(I21="","",IF(OR('Identificação da EG'!$B$7=0,'Identificação da EG'!$B$7=""),"","Portugal"))</f>
        <v/>
      </c>
      <c r="E21" s="14" t="str">
        <f>IF(I21="","",IF(OR('Identificação da EG'!$B$7=0,'Identificação da EG'!$B$7=""),"",'Identificação da EG'!$C$7))</f>
        <v/>
      </c>
      <c r="F21" s="14" t="str">
        <f>IF(I21="","",IF(OR('Identificação da EG'!$B$7=0,'Identificação da EG'!$B$7=""),"",'Identificação da EG'!$F$7))</f>
        <v/>
      </c>
      <c r="G21" s="14" t="str">
        <f>IF(I21="","",IF((OR('Identificação da EG'!$B$7=0,'Identificação da EG'!$B$7="")),"",'Identificação da EG'!$D$7))</f>
        <v/>
      </c>
      <c r="H21" s="25" t="str">
        <f>IF(I21="","",IF(OR('Identificação da EG'!$B$7=0,'Identificação da EG'!$B$7=""),"",'Identificação da EG'!$E$7))</f>
        <v/>
      </c>
      <c r="I21" s="8" t="str">
        <f t="shared" si="0"/>
        <v/>
      </c>
      <c r="J21" s="8"/>
      <c r="K21" s="14"/>
      <c r="L21" s="8" t="str">
        <v/>
      </c>
      <c r="M21" s="14"/>
      <c r="N21" s="14"/>
      <c r="O21" s="8" t="str">
        <v/>
      </c>
      <c r="P21" s="8" t="str">
        <v/>
      </c>
      <c r="Q21" s="8" t="str">
        <f>IF(L21="","","Nº de alojamentos abrangidos")</f>
        <v/>
      </c>
      <c r="R21" s="8" t="str">
        <f t="shared" si="1"/>
        <v/>
      </c>
      <c r="S21" s="8" t="str" cm="1">
        <f t="array" ref="S21">IF(ISBLANK(INDEX(Infraestruturas!$E$32:$G$41,INT((ROWS($B$1:B20)-1)/3)+1,MOD(ROWS($B$1:B20)-1,3)+1)),"",INDEX(Infraestruturas!$E$32:$G$41,INT((ROWS($B$1:B20)-1)/3)+1,MOD(ROWS($B$1:B20)-1,3)+1))</f>
        <v/>
      </c>
      <c r="T21" s="8" t="str">
        <f>IF(OR(L21="",Infraestruturas!$C$44="(máximo 300 carateres)"),"",Infraestruturas!$C$44)</f>
        <v/>
      </c>
    </row>
    <row r="22" spans="1:20" x14ac:dyDescent="0.15">
      <c r="A22" s="14" t="str">
        <f>IF(I22="","",IF(OR('Identificação da EG'!$B$7=0,'Identificação da EG'!$B$7=""),"",Capa!$C$10))</f>
        <v/>
      </c>
      <c r="B22" s="14" t="str">
        <f>IF(I22="","",IF((OR('Identificação da EG'!$B$7=0,'Identificação da EG'!$B$7="")),"",'Identificação da EG'!$B$7))</f>
        <v/>
      </c>
      <c r="C22" s="14" t="str">
        <f>IF(I22="","",IF(B22="","",VLOOKUP(B22,Auxiliar!$BW$23:$BX$3130,2,0)))</f>
        <v/>
      </c>
      <c r="D22" s="14" t="str">
        <f>IF(I22="","",IF(OR('Identificação da EG'!$B$7=0,'Identificação da EG'!$B$7=""),"","Portugal"))</f>
        <v/>
      </c>
      <c r="E22" s="14" t="str">
        <f>IF(I22="","",IF(OR('Identificação da EG'!$B$7=0,'Identificação da EG'!$B$7=""),"",'Identificação da EG'!$C$7))</f>
        <v/>
      </c>
      <c r="F22" s="14" t="str">
        <f>IF(I22="","",IF(OR('Identificação da EG'!$B$7=0,'Identificação da EG'!$B$7=""),"",'Identificação da EG'!$F$7))</f>
        <v/>
      </c>
      <c r="G22" s="14" t="str">
        <f>IF(I22="","",IF((OR('Identificação da EG'!$B$7=0,'Identificação da EG'!$B$7="")),"",'Identificação da EG'!$D$7))</f>
        <v/>
      </c>
      <c r="H22" s="25" t="str">
        <f>IF(I22="","",IF(OR('Identificação da EG'!$B$7=0,'Identificação da EG'!$B$7=""),"",'Identificação da EG'!$E$7))</f>
        <v/>
      </c>
      <c r="I22" s="8" t="str">
        <f t="shared" si="0"/>
        <v/>
      </c>
      <c r="J22" s="8"/>
      <c r="K22" s="14"/>
      <c r="L22" s="8" t="str">
        <v/>
      </c>
      <c r="M22" s="14"/>
      <c r="N22" s="14"/>
      <c r="O22" s="8" t="str">
        <v/>
      </c>
      <c r="P22" s="8" t="str">
        <v/>
      </c>
      <c r="Q22" s="8" t="str">
        <f>IF(L22="","","Nº de estabelecimentos abrangidos")</f>
        <v/>
      </c>
      <c r="R22" s="8" t="str">
        <f t="shared" si="1"/>
        <v/>
      </c>
      <c r="S22" s="8" t="str" cm="1">
        <f t="array" ref="S22">IF(ISBLANK(INDEX(Infraestruturas!$E$32:$G$41,INT((ROWS($B$1:B21)-1)/3)+1,MOD(ROWS($B$1:B21)-1,3)+1)),"",INDEX(Infraestruturas!$E$32:$G$41,INT((ROWS($B$1:B21)-1)/3)+1,MOD(ROWS($B$1:B21)-1,3)+1))</f>
        <v/>
      </c>
      <c r="T22" s="8" t="str">
        <f>IF(OR(L22="",Infraestruturas!$C$44="(máximo 300 carateres)"),"",Infraestruturas!$C$44)</f>
        <v/>
      </c>
    </row>
    <row r="23" spans="1:20" x14ac:dyDescent="0.15">
      <c r="A23" s="14" t="str">
        <f>IF(I23="","",IF(OR('Identificação da EG'!$B$7=0,'Identificação da EG'!$B$7=""),"",Capa!$C$10))</f>
        <v/>
      </c>
      <c r="B23" s="14" t="str">
        <f>IF(I23="","",IF((OR('Identificação da EG'!$B$7=0,'Identificação da EG'!$B$7="")),"",'Identificação da EG'!$B$7))</f>
        <v/>
      </c>
      <c r="C23" s="14" t="str">
        <f>IF(I23="","",IF(B23="","",VLOOKUP(B23,Auxiliar!$BW$23:$BX$3130,2,0)))</f>
        <v/>
      </c>
      <c r="D23" s="14" t="str">
        <f>IF(I23="","",IF(OR('Identificação da EG'!$B$7=0,'Identificação da EG'!$B$7=""),"","Portugal"))</f>
        <v/>
      </c>
      <c r="E23" s="14" t="str">
        <f>IF(I23="","",IF(OR('Identificação da EG'!$B$7=0,'Identificação da EG'!$B$7=""),"",'Identificação da EG'!$C$7))</f>
        <v/>
      </c>
      <c r="F23" s="14" t="str">
        <f>IF(I23="","",IF(OR('Identificação da EG'!$B$7=0,'Identificação da EG'!$B$7=""),"",'Identificação da EG'!$F$7))</f>
        <v/>
      </c>
      <c r="G23" s="14" t="str">
        <f>IF(I23="","",IF((OR('Identificação da EG'!$B$7=0,'Identificação da EG'!$B$7="")),"",'Identificação da EG'!$D$7))</f>
        <v/>
      </c>
      <c r="H23" s="25" t="str">
        <f>IF(I23="","",IF(OR('Identificação da EG'!$B$7=0,'Identificação da EG'!$B$7=""),"",'Identificação da EG'!$E$7))</f>
        <v/>
      </c>
      <c r="I23" s="8" t="str">
        <f t="shared" si="0"/>
        <v/>
      </c>
      <c r="J23" s="8"/>
      <c r="K23" s="14"/>
      <c r="L23" s="8" t="str">
        <v/>
      </c>
      <c r="M23" s="14"/>
      <c r="N23" s="14"/>
      <c r="O23" s="8" t="str">
        <v/>
      </c>
      <c r="P23" s="8" t="str">
        <v/>
      </c>
      <c r="Q23" s="8" t="str">
        <f>IF(L23="","","Nº de contentores")</f>
        <v/>
      </c>
      <c r="R23" s="8" t="str">
        <f t="shared" si="1"/>
        <v/>
      </c>
      <c r="S23" s="8" t="str" cm="1">
        <f t="array" ref="S23">IF(ISBLANK(INDEX(Infraestruturas!$E$32:$G$41,INT((ROWS($B$1:B22)-1)/3)+1,MOD(ROWS($B$1:B22)-1,3)+1)),"",INDEX(Infraestruturas!$E$32:$G$41,INT((ROWS($B$1:B22)-1)/3)+1,MOD(ROWS($B$1:B22)-1,3)+1))</f>
        <v/>
      </c>
      <c r="T23" s="8" t="str">
        <f>IF(OR(L23="",Infraestruturas!$C$44="(máximo 300 carateres)"),"",Infraestruturas!$C$44)</f>
        <v/>
      </c>
    </row>
    <row r="24" spans="1:20" x14ac:dyDescent="0.15">
      <c r="A24" s="14" t="str">
        <f>IF(I24="","",IF(OR('Identificação da EG'!$B$7=0,'Identificação da EG'!$B$7=""),"",Capa!$C$10))</f>
        <v/>
      </c>
      <c r="B24" s="14" t="str">
        <f>IF(I24="","",IF((OR('Identificação da EG'!$B$7=0,'Identificação da EG'!$B$7="")),"",'Identificação da EG'!$B$7))</f>
        <v/>
      </c>
      <c r="C24" s="14" t="str">
        <f>IF(I24="","",IF(B24="","",VLOOKUP(B24,Auxiliar!$BW$23:$BX$3130,2,0)))</f>
        <v/>
      </c>
      <c r="D24" s="14" t="str">
        <f>IF(I24="","",IF(OR('Identificação da EG'!$B$7=0,'Identificação da EG'!$B$7=""),"","Portugal"))</f>
        <v/>
      </c>
      <c r="E24" s="14" t="str">
        <f>IF(I24="","",IF(OR('Identificação da EG'!$B$7=0,'Identificação da EG'!$B$7=""),"",'Identificação da EG'!$C$7))</f>
        <v/>
      </c>
      <c r="F24" s="14" t="str">
        <f>IF(I24="","",IF(OR('Identificação da EG'!$B$7=0,'Identificação da EG'!$B$7=""),"",'Identificação da EG'!$F$7))</f>
        <v/>
      </c>
      <c r="G24" s="14" t="str">
        <f>IF(I24="","",IF((OR('Identificação da EG'!$B$7=0,'Identificação da EG'!$B$7="")),"",'Identificação da EG'!$D$7))</f>
        <v/>
      </c>
      <c r="H24" s="25" t="str">
        <f>IF(I24="","",IF(OR('Identificação da EG'!$B$7=0,'Identificação da EG'!$B$7=""),"",'Identificação da EG'!$E$7))</f>
        <v/>
      </c>
      <c r="I24" s="8" t="str">
        <f t="shared" si="0"/>
        <v/>
      </c>
      <c r="J24" s="8"/>
      <c r="K24" s="14"/>
      <c r="L24" s="8" t="str">
        <v/>
      </c>
      <c r="M24" s="14"/>
      <c r="N24" s="14"/>
      <c r="O24" s="8" t="str">
        <v/>
      </c>
      <c r="P24" s="8" t="str">
        <v/>
      </c>
      <c r="Q24" s="8" t="str">
        <f>IF(L24="","","Nº de alojamentos abrangidos")</f>
        <v/>
      </c>
      <c r="R24" s="8" t="str">
        <f t="shared" si="1"/>
        <v/>
      </c>
      <c r="S24" s="8" t="str" cm="1">
        <f t="array" ref="S24">IF(ISBLANK(INDEX(Infraestruturas!$E$32:$G$41,INT((ROWS($B$1:B23)-1)/3)+1,MOD(ROWS($B$1:B23)-1,3)+1)),"",INDEX(Infraestruturas!$E$32:$G$41,INT((ROWS($B$1:B23)-1)/3)+1,MOD(ROWS($B$1:B23)-1,3)+1))</f>
        <v/>
      </c>
      <c r="T24" s="8" t="str">
        <f>IF(OR(L24="",Infraestruturas!$C$44="(máximo 300 carateres)"),"",Infraestruturas!$C$44)</f>
        <v/>
      </c>
    </row>
    <row r="25" spans="1:20" x14ac:dyDescent="0.15">
      <c r="A25" s="14" t="str">
        <f>IF(I25="","",IF(OR('Identificação da EG'!$B$7=0,'Identificação da EG'!$B$7=""),"",Capa!$C$10))</f>
        <v/>
      </c>
      <c r="B25" s="14" t="str">
        <f>IF(I25="","",IF((OR('Identificação da EG'!$B$7=0,'Identificação da EG'!$B$7="")),"",'Identificação da EG'!$B$7))</f>
        <v/>
      </c>
      <c r="C25" s="14" t="str">
        <f>IF(I25="","",IF(B25="","",VLOOKUP(B25,Auxiliar!$BW$23:$BX$3130,2,0)))</f>
        <v/>
      </c>
      <c r="D25" s="14" t="str">
        <f>IF(I25="","",IF(OR('Identificação da EG'!$B$7=0,'Identificação da EG'!$B$7=""),"","Portugal"))</f>
        <v/>
      </c>
      <c r="E25" s="14" t="str">
        <f>IF(I25="","",IF(OR('Identificação da EG'!$B$7=0,'Identificação da EG'!$B$7=""),"",'Identificação da EG'!$C$7))</f>
        <v/>
      </c>
      <c r="F25" s="14" t="str">
        <f>IF(I25="","",IF(OR('Identificação da EG'!$B$7=0,'Identificação da EG'!$B$7=""),"",'Identificação da EG'!$F$7))</f>
        <v/>
      </c>
      <c r="G25" s="14" t="str">
        <f>IF(I25="","",IF((OR('Identificação da EG'!$B$7=0,'Identificação da EG'!$B$7="")),"",'Identificação da EG'!$D$7))</f>
        <v/>
      </c>
      <c r="H25" s="25" t="str">
        <f>IF(I25="","",IF(OR('Identificação da EG'!$B$7=0,'Identificação da EG'!$B$7=""),"",'Identificação da EG'!$E$7))</f>
        <v/>
      </c>
      <c r="I25" s="8" t="str">
        <f t="shared" si="0"/>
        <v/>
      </c>
      <c r="J25" s="8"/>
      <c r="K25" s="14"/>
      <c r="L25" s="8" t="str">
        <v/>
      </c>
      <c r="M25" s="14"/>
      <c r="N25" s="14"/>
      <c r="O25" s="8" t="str">
        <v/>
      </c>
      <c r="P25" s="8" t="str">
        <v/>
      </c>
      <c r="Q25" s="8" t="str">
        <f>IF(L25="","","Nº de estabelecimentos abrangidos")</f>
        <v/>
      </c>
      <c r="R25" s="8" t="str">
        <f t="shared" si="1"/>
        <v/>
      </c>
      <c r="S25" s="8" t="str" cm="1">
        <f t="array" ref="S25">IF(ISBLANK(INDEX(Infraestruturas!$E$32:$G$41,INT((ROWS($B$1:B24)-1)/3)+1,MOD(ROWS($B$1:B24)-1,3)+1)),"",INDEX(Infraestruturas!$E$32:$G$41,INT((ROWS($B$1:B24)-1)/3)+1,MOD(ROWS($B$1:B24)-1,3)+1))</f>
        <v/>
      </c>
      <c r="T25" s="8" t="str">
        <f>IF(OR(L25="",Infraestruturas!$C$44="(máximo 300 carateres)"),"",Infraestruturas!$C$44)</f>
        <v/>
      </c>
    </row>
    <row r="26" spans="1:20" x14ac:dyDescent="0.15">
      <c r="A26" s="14" t="str">
        <f>IF(I26="","",IF(OR('Identificação da EG'!$B$7=0,'Identificação da EG'!$B$7=""),"",Capa!$C$10))</f>
        <v/>
      </c>
      <c r="B26" s="14" t="str">
        <f>IF(I26="","",IF((OR('Identificação da EG'!$B$7=0,'Identificação da EG'!$B$7="")),"",'Identificação da EG'!$B$7))</f>
        <v/>
      </c>
      <c r="C26" s="14" t="str">
        <f>IF(I26="","",IF(B26="","",VLOOKUP(B26,Auxiliar!$BW$23:$BX$3130,2,0)))</f>
        <v/>
      </c>
      <c r="D26" s="14" t="str">
        <f>IF(I26="","",IF(OR('Identificação da EG'!$B$7=0,'Identificação da EG'!$B$7=""),"","Portugal"))</f>
        <v/>
      </c>
      <c r="E26" s="14" t="str">
        <f>IF(I26="","",IF(OR('Identificação da EG'!$B$7=0,'Identificação da EG'!$B$7=""),"",'Identificação da EG'!$C$7))</f>
        <v/>
      </c>
      <c r="F26" s="14" t="str">
        <f>IF(I26="","",IF(OR('Identificação da EG'!$B$7=0,'Identificação da EG'!$B$7=""),"",'Identificação da EG'!$F$7))</f>
        <v/>
      </c>
      <c r="G26" s="14" t="str">
        <f>IF(I26="","",IF((OR('Identificação da EG'!$B$7=0,'Identificação da EG'!$B$7="")),"",'Identificação da EG'!$D$7))</f>
        <v/>
      </c>
      <c r="H26" s="25" t="str">
        <f>IF(I26="","",IF(OR('Identificação da EG'!$B$7=0,'Identificação da EG'!$B$7=""),"",'Identificação da EG'!$E$7))</f>
        <v/>
      </c>
      <c r="I26" s="8" t="str">
        <f t="shared" si="0"/>
        <v/>
      </c>
      <c r="J26" s="8"/>
      <c r="K26" s="14"/>
      <c r="L26" s="8" t="str">
        <v/>
      </c>
      <c r="M26" s="14"/>
      <c r="N26" s="14"/>
      <c r="O26" s="8" t="str">
        <v/>
      </c>
      <c r="P26" s="8" t="str">
        <v/>
      </c>
      <c r="Q26" s="8" t="str">
        <f>IF(L26="","","Nº de contentores")</f>
        <v/>
      </c>
      <c r="R26" s="8" t="str">
        <f t="shared" si="1"/>
        <v/>
      </c>
      <c r="S26" s="8" t="str" cm="1">
        <f t="array" ref="S26">IF(ISBLANK(INDEX(Infraestruturas!$E$32:$G$41,INT((ROWS($B$1:B25)-1)/3)+1,MOD(ROWS($B$1:B25)-1,3)+1)),"",INDEX(Infraestruturas!$E$32:$G$41,INT((ROWS($B$1:B25)-1)/3)+1,MOD(ROWS($B$1:B25)-1,3)+1))</f>
        <v/>
      </c>
      <c r="T26" s="8" t="str">
        <f>IF(OR(L26="",Infraestruturas!$C$44="(máximo 300 carateres)"),"",Infraestruturas!$C$44)</f>
        <v/>
      </c>
    </row>
    <row r="27" spans="1:20" x14ac:dyDescent="0.15">
      <c r="A27" s="14" t="str">
        <f>IF(I27="","",IF(OR('Identificação da EG'!$B$7=0,'Identificação da EG'!$B$7=""),"",Capa!$C$10))</f>
        <v/>
      </c>
      <c r="B27" s="14" t="str">
        <f>IF(I27="","",IF((OR('Identificação da EG'!$B$7=0,'Identificação da EG'!$B$7="")),"",'Identificação da EG'!$B$7))</f>
        <v/>
      </c>
      <c r="C27" s="14" t="str">
        <f>IF(I27="","",IF(B27="","",VLOOKUP(B27,Auxiliar!$BW$23:$BX$3130,2,0)))</f>
        <v/>
      </c>
      <c r="D27" s="14" t="str">
        <f>IF(I27="","",IF(OR('Identificação da EG'!$B$7=0,'Identificação da EG'!$B$7=""),"","Portugal"))</f>
        <v/>
      </c>
      <c r="E27" s="14" t="str">
        <f>IF(I27="","",IF(OR('Identificação da EG'!$B$7=0,'Identificação da EG'!$B$7=""),"",'Identificação da EG'!$C$7))</f>
        <v/>
      </c>
      <c r="F27" s="14" t="str">
        <f>IF(I27="","",IF(OR('Identificação da EG'!$B$7=0,'Identificação da EG'!$B$7=""),"",'Identificação da EG'!$F$7))</f>
        <v/>
      </c>
      <c r="G27" s="14" t="str">
        <f>IF(I27="","",IF((OR('Identificação da EG'!$B$7=0,'Identificação da EG'!$B$7="")),"",'Identificação da EG'!$D$7))</f>
        <v/>
      </c>
      <c r="H27" s="25" t="str">
        <f>IF(I27="","",IF(OR('Identificação da EG'!$B$7=0,'Identificação da EG'!$B$7=""),"",'Identificação da EG'!$E$7))</f>
        <v/>
      </c>
      <c r="I27" s="8" t="str">
        <f t="shared" si="0"/>
        <v/>
      </c>
      <c r="J27" s="8"/>
      <c r="K27" s="14"/>
      <c r="L27" s="8" t="str">
        <v/>
      </c>
      <c r="M27" s="14"/>
      <c r="N27" s="14"/>
      <c r="O27" s="8" t="str">
        <v/>
      </c>
      <c r="P27" s="8" t="str">
        <v/>
      </c>
      <c r="Q27" s="8" t="str">
        <f>IF(L27="","","Nº de alojamentos abrangidos")</f>
        <v/>
      </c>
      <c r="R27" s="8" t="str">
        <f t="shared" si="1"/>
        <v/>
      </c>
      <c r="S27" s="8" t="str" cm="1">
        <f t="array" ref="S27">IF(ISBLANK(INDEX(Infraestruturas!$E$32:$G$41,INT((ROWS($B$1:B26)-1)/3)+1,MOD(ROWS($B$1:B26)-1,3)+1)),"",INDEX(Infraestruturas!$E$32:$G$41,INT((ROWS($B$1:B26)-1)/3)+1,MOD(ROWS($B$1:B26)-1,3)+1))</f>
        <v/>
      </c>
      <c r="T27" s="8" t="str">
        <f>IF(OR(L27="",Infraestruturas!$C$44="(máximo 300 carateres)"),"",Infraestruturas!$C$44)</f>
        <v/>
      </c>
    </row>
    <row r="28" spans="1:20" x14ac:dyDescent="0.15">
      <c r="A28" s="14" t="str">
        <f>IF(I28="","",IF(OR('Identificação da EG'!$B$7=0,'Identificação da EG'!$B$7=""),"",Capa!$C$10))</f>
        <v/>
      </c>
      <c r="B28" s="14" t="str">
        <f>IF(I28="","",IF((OR('Identificação da EG'!$B$7=0,'Identificação da EG'!$B$7="")),"",'Identificação da EG'!$B$7))</f>
        <v/>
      </c>
      <c r="C28" s="14" t="str">
        <f>IF(I28="","",IF(B28="","",VLOOKUP(B28,Auxiliar!$BW$23:$BX$3130,2,0)))</f>
        <v/>
      </c>
      <c r="D28" s="14" t="str">
        <f>IF(I28="","",IF(OR('Identificação da EG'!$B$7=0,'Identificação da EG'!$B$7=""),"","Portugal"))</f>
        <v/>
      </c>
      <c r="E28" s="14" t="str">
        <f>IF(I28="","",IF(OR('Identificação da EG'!$B$7=0,'Identificação da EG'!$B$7=""),"",'Identificação da EG'!$C$7))</f>
        <v/>
      </c>
      <c r="F28" s="14" t="str">
        <f>IF(I28="","",IF(OR('Identificação da EG'!$B$7=0,'Identificação da EG'!$B$7=""),"",'Identificação da EG'!$F$7))</f>
        <v/>
      </c>
      <c r="G28" s="14" t="str">
        <f>IF(I28="","",IF((OR('Identificação da EG'!$B$7=0,'Identificação da EG'!$B$7="")),"",'Identificação da EG'!$D$7))</f>
        <v/>
      </c>
      <c r="H28" s="25" t="str">
        <f>IF(I28="","",IF(OR('Identificação da EG'!$B$7=0,'Identificação da EG'!$B$7=""),"",'Identificação da EG'!$E$7))</f>
        <v/>
      </c>
      <c r="I28" s="8" t="str">
        <f t="shared" si="0"/>
        <v/>
      </c>
      <c r="J28" s="8"/>
      <c r="K28" s="14"/>
      <c r="L28" s="8" t="str">
        <v/>
      </c>
      <c r="M28" s="14"/>
      <c r="N28" s="14"/>
      <c r="O28" s="8" t="str">
        <v/>
      </c>
      <c r="P28" s="8" t="str">
        <v/>
      </c>
      <c r="Q28" s="8" t="str">
        <f>IF(L28="","","Nº de estabelecimentos abrangidos")</f>
        <v/>
      </c>
      <c r="R28" s="8" t="str">
        <f t="shared" si="1"/>
        <v/>
      </c>
      <c r="S28" s="8" t="str" cm="1">
        <f t="array" ref="S28">IF(ISBLANK(INDEX(Infraestruturas!$E$32:$G$41,INT((ROWS($B$1:B27)-1)/3)+1,MOD(ROWS($B$1:B27)-1,3)+1)),"",INDEX(Infraestruturas!$E$32:$G$41,INT((ROWS($B$1:B27)-1)/3)+1,MOD(ROWS($B$1:B27)-1,3)+1))</f>
        <v/>
      </c>
      <c r="T28" s="8" t="str">
        <f>IF(OR(L28="",Infraestruturas!$C$44="(máximo 300 carateres)"),"",Infraestruturas!$C$44)</f>
        <v/>
      </c>
    </row>
    <row r="29" spans="1:20" x14ac:dyDescent="0.15">
      <c r="A29" s="14" t="str">
        <f>IF(I29="","",IF(OR('Identificação da EG'!$B$7=0,'Identificação da EG'!$B$7=""),"",Capa!$C$10))</f>
        <v/>
      </c>
      <c r="B29" s="14" t="str">
        <f>IF(I29="","",IF((OR('Identificação da EG'!$B$7=0,'Identificação da EG'!$B$7="")),"",'Identificação da EG'!$B$7))</f>
        <v/>
      </c>
      <c r="C29" s="14" t="str">
        <f>IF(I29="","",IF(B29="","",VLOOKUP(B29,Auxiliar!$BW$23:$BX$3130,2,0)))</f>
        <v/>
      </c>
      <c r="D29" s="14" t="str">
        <f>IF(I29="","",IF(OR('Identificação da EG'!$B$7=0,'Identificação da EG'!$B$7=""),"","Portugal"))</f>
        <v/>
      </c>
      <c r="E29" s="14" t="str">
        <f>IF(I29="","",IF(OR('Identificação da EG'!$B$7=0,'Identificação da EG'!$B$7=""),"",'Identificação da EG'!$C$7))</f>
        <v/>
      </c>
      <c r="F29" s="14" t="str">
        <f>IF(I29="","",IF(OR('Identificação da EG'!$B$7=0,'Identificação da EG'!$B$7=""),"",'Identificação da EG'!$F$7))</f>
        <v/>
      </c>
      <c r="G29" s="14" t="str">
        <f>IF(I29="","",IF((OR('Identificação da EG'!$B$7=0,'Identificação da EG'!$B$7="")),"",'Identificação da EG'!$D$7))</f>
        <v/>
      </c>
      <c r="H29" s="25" t="str">
        <f>IF(I29="","",IF(OR('Identificação da EG'!$B$7=0,'Identificação da EG'!$B$7=""),"",'Identificação da EG'!$E$7))</f>
        <v/>
      </c>
      <c r="I29" s="8" t="str">
        <f t="shared" si="0"/>
        <v/>
      </c>
      <c r="J29" s="8"/>
      <c r="K29" s="14"/>
      <c r="L29" s="8" t="str">
        <v/>
      </c>
      <c r="M29" s="14"/>
      <c r="N29" s="14"/>
      <c r="O29" s="8" t="str">
        <v/>
      </c>
      <c r="P29" s="8" t="str">
        <v/>
      </c>
      <c r="Q29" s="8" t="str">
        <f>IF(L29="","","Nº de contentores")</f>
        <v/>
      </c>
      <c r="R29" s="8" t="str">
        <f t="shared" si="1"/>
        <v/>
      </c>
      <c r="S29" s="8" t="str" cm="1">
        <f t="array" ref="S29">IF(ISBLANK(INDEX(Infraestruturas!$E$32:$G$41,INT((ROWS($B$1:B28)-1)/3)+1,MOD(ROWS($B$1:B28)-1,3)+1)),"",INDEX(Infraestruturas!$E$32:$G$41,INT((ROWS($B$1:B28)-1)/3)+1,MOD(ROWS($B$1:B28)-1,3)+1))</f>
        <v/>
      </c>
      <c r="T29" s="8" t="str">
        <f>IF(OR(L29="",Infraestruturas!$C$44="(máximo 300 carateres)"),"",Infraestruturas!$C$44)</f>
        <v/>
      </c>
    </row>
    <row r="30" spans="1:20" x14ac:dyDescent="0.15">
      <c r="A30" s="14" t="str">
        <f>IF(I30="","",IF(OR('Identificação da EG'!$B$7=0,'Identificação da EG'!$B$7=""),"",Capa!$C$10))</f>
        <v/>
      </c>
      <c r="B30" s="14" t="str">
        <f>IF(I30="","",IF((OR('Identificação da EG'!$B$7=0,'Identificação da EG'!$B$7="")),"",'Identificação da EG'!$B$7))</f>
        <v/>
      </c>
      <c r="C30" s="14" t="str">
        <f>IF(I30="","",IF(B30="","",VLOOKUP(B30,Auxiliar!$BW$23:$BX$3130,2,0)))</f>
        <v/>
      </c>
      <c r="D30" s="14" t="str">
        <f>IF(I30="","",IF(OR('Identificação da EG'!$B$7=0,'Identificação da EG'!$B$7=""),"","Portugal"))</f>
        <v/>
      </c>
      <c r="E30" s="14" t="str">
        <f>IF(I30="","",IF(OR('Identificação da EG'!$B$7=0,'Identificação da EG'!$B$7=""),"",'Identificação da EG'!$C$7))</f>
        <v/>
      </c>
      <c r="F30" s="14" t="str">
        <f>IF(I30="","",IF(OR('Identificação da EG'!$B$7=0,'Identificação da EG'!$B$7=""),"",'Identificação da EG'!$F$7))</f>
        <v/>
      </c>
      <c r="G30" s="14" t="str">
        <f>IF(I30="","",IF((OR('Identificação da EG'!$B$7=0,'Identificação da EG'!$B$7="")),"",'Identificação da EG'!$D$7))</f>
        <v/>
      </c>
      <c r="H30" s="25" t="str">
        <f>IF(I30="","",IF(OR('Identificação da EG'!$B$7=0,'Identificação da EG'!$B$7=""),"",'Identificação da EG'!$E$7))</f>
        <v/>
      </c>
      <c r="I30" s="8" t="str">
        <f t="shared" si="0"/>
        <v/>
      </c>
      <c r="J30" s="8"/>
      <c r="K30" s="14"/>
      <c r="L30" s="8" t="str">
        <v/>
      </c>
      <c r="M30" s="14"/>
      <c r="N30" s="14"/>
      <c r="O30" s="8" t="str">
        <v/>
      </c>
      <c r="P30" s="8" t="str">
        <v/>
      </c>
      <c r="Q30" s="8" t="str">
        <f>IF(L30="","","Nº de alojamentos abrangidos")</f>
        <v/>
      </c>
      <c r="R30" s="8" t="str">
        <f t="shared" si="1"/>
        <v/>
      </c>
      <c r="S30" s="8" t="str" cm="1">
        <f t="array" ref="S30">IF(ISBLANK(INDEX(Infraestruturas!$E$32:$G$41,INT((ROWS($B$1:B29)-1)/3)+1,MOD(ROWS($B$1:B29)-1,3)+1)),"",INDEX(Infraestruturas!$E$32:$G$41,INT((ROWS($B$1:B29)-1)/3)+1,MOD(ROWS($B$1:B29)-1,3)+1))</f>
        <v/>
      </c>
      <c r="T30" s="8" t="str">
        <f>IF(OR(L30="",Infraestruturas!$C$44="(máximo 300 carateres)"),"",Infraestruturas!$C$44)</f>
        <v/>
      </c>
    </row>
    <row r="31" spans="1:20" x14ac:dyDescent="0.15">
      <c r="A31" s="14" t="str">
        <f>IF(I31="","",IF(OR('Identificação da EG'!$B$7=0,'Identificação da EG'!$B$7=""),"",Capa!$C$10))</f>
        <v/>
      </c>
      <c r="B31" s="14" t="str">
        <f>IF(I31="","",IF((OR('Identificação da EG'!$B$7=0,'Identificação da EG'!$B$7="")),"",'Identificação da EG'!$B$7))</f>
        <v/>
      </c>
      <c r="C31" s="14" t="str">
        <f>IF(I31="","",IF(B31="","",VLOOKUP(B31,Auxiliar!$BW$23:$BX$3130,2,0)))</f>
        <v/>
      </c>
      <c r="D31" s="14" t="str">
        <f>IF(I31="","",IF(OR('Identificação da EG'!$B$7=0,'Identificação da EG'!$B$7=""),"","Portugal"))</f>
        <v/>
      </c>
      <c r="E31" s="14" t="str">
        <f>IF(I31="","",IF(OR('Identificação da EG'!$B$7=0,'Identificação da EG'!$B$7=""),"",'Identificação da EG'!$C$7))</f>
        <v/>
      </c>
      <c r="F31" s="14" t="str">
        <f>IF(I31="","",IF(OR('Identificação da EG'!$B$7=0,'Identificação da EG'!$B$7=""),"",'Identificação da EG'!$F$7))</f>
        <v/>
      </c>
      <c r="G31" s="14" t="str">
        <f>IF(I31="","",IF((OR('Identificação da EG'!$B$7=0,'Identificação da EG'!$B$7="")),"",'Identificação da EG'!$D$7))</f>
        <v/>
      </c>
      <c r="H31" s="25" t="str">
        <f>IF(I31="","",IF(OR('Identificação da EG'!$B$7=0,'Identificação da EG'!$B$7=""),"",'Identificação da EG'!$E$7))</f>
        <v/>
      </c>
      <c r="I31" s="8" t="str">
        <f t="shared" si="0"/>
        <v/>
      </c>
      <c r="J31" s="8"/>
      <c r="K31" s="14"/>
      <c r="L31" s="8" t="str">
        <v/>
      </c>
      <c r="M31" s="14"/>
      <c r="N31" s="14"/>
      <c r="O31" s="8" t="str">
        <v/>
      </c>
      <c r="P31" s="8" t="str">
        <v/>
      </c>
      <c r="Q31" s="8" t="str">
        <f>IF(L31="","","Nº de estabelecimentos abrangidos")</f>
        <v/>
      </c>
      <c r="R31" s="8" t="str">
        <f t="shared" si="1"/>
        <v/>
      </c>
      <c r="S31" s="8" t="str" cm="1">
        <f t="array" ref="S31">IF(ISBLANK(INDEX(Infraestruturas!$E$32:$G$41,INT((ROWS($B$1:B30)-1)/3)+1,MOD(ROWS($B$1:B30)-1,3)+1)),"",INDEX(Infraestruturas!$E$32:$G$41,INT((ROWS($B$1:B30)-1)/3)+1,MOD(ROWS($B$1:B30)-1,3)+1))</f>
        <v/>
      </c>
      <c r="T31" s="8" t="str">
        <f>IF(OR(L31="",Infraestruturas!$C$44="(máximo 300 carateres)"),"",Infraestruturas!$C$44)</f>
        <v/>
      </c>
    </row>
    <row r="32" spans="1:20" x14ac:dyDescent="0.15">
      <c r="A32" s="14" t="str">
        <f>IF(I32="","",IF(OR('Identificação da EG'!$B$7=0,'Identificação da EG'!$B$7=""),"",Capa!$C$10))</f>
        <v/>
      </c>
      <c r="B32" s="14" t="str">
        <f>IF(I32="","",IF((OR('Identificação da EG'!$B$7=0,'Identificação da EG'!$B$7="")),"",'Identificação da EG'!$B$7))</f>
        <v/>
      </c>
      <c r="C32" s="14" t="str">
        <f>IF(I32="","",IF(B32="","",VLOOKUP(B32,Auxiliar!$BW$23:$BX$3130,2,0)))</f>
        <v/>
      </c>
      <c r="D32" s="14" t="str">
        <f>IF(I32="","",IF(OR('Identificação da EG'!$B$7=0,'Identificação da EG'!$B$7=""),"","Portugal"))</f>
        <v/>
      </c>
      <c r="E32" s="14" t="str">
        <f>IF(I32="","",IF(OR('Identificação da EG'!$B$7=0,'Identificação da EG'!$B$7=""),"",'Identificação da EG'!$C$7))</f>
        <v/>
      </c>
      <c r="F32" s="14" t="str">
        <f>IF(I32="","",IF(OR('Identificação da EG'!$B$7=0,'Identificação da EG'!$B$7=""),"",'Identificação da EG'!$F$7))</f>
        <v/>
      </c>
      <c r="G32" s="14" t="str">
        <f>IF(I32="","",IF((OR('Identificação da EG'!$B$7=0,'Identificação da EG'!$B$7="")),"",'Identificação da EG'!$D$7))</f>
        <v/>
      </c>
      <c r="H32" s="25" t="str">
        <f>IF(I32="","",IF(OR('Identificação da EG'!$B$7=0,'Identificação da EG'!$B$7=""),"",'Identificação da EG'!$E$7))</f>
        <v/>
      </c>
      <c r="I32" s="8" t="str">
        <f>IF(L32="","","Recolha seletiva de biorresíduos alimentares")</f>
        <v/>
      </c>
      <c r="J32" s="8"/>
      <c r="K32" s="14"/>
      <c r="L32" s="8" t="str" cm="1">
        <f t="array" ref="L32:L81">IF(INDEX(Infraestruturas!J32:J41,INT((_xlfn.SEQUENCE(ROWS(Infraestruturas!J32:J41)*5,1,1,1)-1)/5)+1)=0,"",INDEX(Infraestruturas!J32:J41,INT((_xlfn.SEQUENCE(ROWS(Infraestruturas!J32:J41)*5,1,1,1)-1)/5)+1))</f>
        <v/>
      </c>
      <c r="M32" s="14" t="str" cm="1">
        <f t="array" ref="M32:M81">IF(INDEX(Infraestruturas!K32:K41,INT((_xlfn.SEQUENCE(ROWS(Infraestruturas!K32:K41)*5,1,1,1)-1)/5)+1)=0,"",INDEX(Infraestruturas!K32:K41,INT((_xlfn.SEQUENCE(ROWS(Infraestruturas!K32:K41)*5,1,1,1)-1)/5)+1))</f>
        <v/>
      </c>
      <c r="N32" s="14"/>
      <c r="O32" s="8" t="str" cm="1">
        <f t="array" ref="O32:O81">IF(INDEX(Infraestruturas!L32:L41,INT((_xlfn.SEQUENCE(ROWS(Infraestruturas!L32:L41)*5,1,1,1)-1)/5)+1)=0,"",INDEX(Infraestruturas!L32:L41,INT((_xlfn.SEQUENCE(ROWS(Infraestruturas!L32:L41)*5,1,1,1)-1)/5)+1))</f>
        <v/>
      </c>
      <c r="P32" s="8" t="str" cm="1">
        <f t="array" ref="P32:P81">IF(INDEX(Infraestruturas!M32:M41,INT((_xlfn.SEQUENCE(ROWS(Infraestruturas!M32:M41)*5,1,1,1)-1)/5)+1)=0,"",INDEX(Infraestruturas!M32:M41,INT((_xlfn.SEQUENCE(ROWS(Infraestruturas!M32:M41)*5,1,1,1)-1)/5)+1))</f>
        <v/>
      </c>
      <c r="Q32" s="8" t="str">
        <f>IF(L32="","","Nº de contentores")</f>
        <v/>
      </c>
      <c r="R32" s="8" t="str">
        <f t="shared" si="1"/>
        <v/>
      </c>
      <c r="S32" s="8" t="str" cm="1">
        <f t="array" ref="S32">IF(ISBLANK(INDEX(Infraestruturas!$N$32:$R$41,INT((ROWS($B$1:B1)-1)/5)+1,MOD(ROWS($B$1:B1)-1,5)+1)),"",INDEX(Infraestruturas!$N$32:$R$41,INT((ROWS($B$1:B1)-1)/5)+1,MOD(ROWS($B$1:B1)-1,5)+1))</f>
        <v/>
      </c>
      <c r="T32" s="8" t="str">
        <f>IF(OR(L32="",Infraestruturas!$K$44="(máximo 300 carateres)"),"",Infraestruturas!$K$44)</f>
        <v/>
      </c>
    </row>
    <row r="33" spans="1:20" x14ac:dyDescent="0.15">
      <c r="A33" s="14" t="str">
        <f>IF(I33="","",IF(OR('Identificação da EG'!$B$7=0,'Identificação da EG'!$B$7=""),"",Capa!$C$10))</f>
        <v/>
      </c>
      <c r="B33" s="14" t="str">
        <f>IF(I33="","",IF((OR('Identificação da EG'!$B$7=0,'Identificação da EG'!$B$7="")),"",'Identificação da EG'!$B$7))</f>
        <v/>
      </c>
      <c r="C33" s="14" t="str">
        <f>IF(I33="","",IF(B33="","",VLOOKUP(B33,Auxiliar!$BW$23:$BX$3130,2,0)))</f>
        <v/>
      </c>
      <c r="D33" s="14" t="str">
        <f>IF(I33="","",IF(OR('Identificação da EG'!$B$7=0,'Identificação da EG'!$B$7=""),"","Portugal"))</f>
        <v/>
      </c>
      <c r="E33" s="14" t="str">
        <f>IF(I33="","",IF(OR('Identificação da EG'!$B$7=0,'Identificação da EG'!$B$7=""),"",'Identificação da EG'!$C$7))</f>
        <v/>
      </c>
      <c r="F33" s="14" t="str">
        <f>IF(I33="","",IF(OR('Identificação da EG'!$B$7=0,'Identificação da EG'!$B$7=""),"",'Identificação da EG'!$F$7))</f>
        <v/>
      </c>
      <c r="G33" s="14" t="str">
        <f>IF(I33="","",IF((OR('Identificação da EG'!$B$7=0,'Identificação da EG'!$B$7="")),"",'Identificação da EG'!$D$7))</f>
        <v/>
      </c>
      <c r="H33" s="25" t="str">
        <f>IF(I33="","",IF(OR('Identificação da EG'!$B$7=0,'Identificação da EG'!$B$7=""),"",'Identificação da EG'!$E$7))</f>
        <v/>
      </c>
      <c r="I33" s="8" t="str">
        <f t="shared" ref="I33:I81" si="2">IF(L33="","","Recolha seletiva de biorresíduos alimentares")</f>
        <v/>
      </c>
      <c r="J33" s="8"/>
      <c r="K33" s="14"/>
      <c r="L33" s="8" t="str">
        <v/>
      </c>
      <c r="M33" s="8" t="str">
        <v/>
      </c>
      <c r="N33" s="14"/>
      <c r="O33" s="8" t="str">
        <v/>
      </c>
      <c r="P33" s="8" t="str">
        <v/>
      </c>
      <c r="Q33" s="8" t="str">
        <f>IF(L33="","","Nº de alojamentos abrangidos")</f>
        <v/>
      </c>
      <c r="R33" s="8" t="str">
        <f t="shared" si="1"/>
        <v/>
      </c>
      <c r="S33" s="8" t="str" cm="1">
        <f t="array" ref="S33">IF(ISBLANK(INDEX(Infraestruturas!$N$32:$R$41,INT((ROWS($B$1:B2)-1)/5)+1,MOD(ROWS($B$1:B2)-1,5)+1)),"",INDEX(Infraestruturas!$N$32:$R$41,INT((ROWS($B$1:B2)-1)/5)+1,MOD(ROWS($B$1:B2)-1,5)+1))</f>
        <v/>
      </c>
      <c r="T33" s="8" t="str">
        <f>IF(OR(L33="",Infraestruturas!$K$44="(máximo 300 carateres)"),"",Infraestruturas!$K$44)</f>
        <v/>
      </c>
    </row>
    <row r="34" spans="1:20" x14ac:dyDescent="0.15">
      <c r="A34" s="14" t="str">
        <f>IF(I34="","",IF(OR('Identificação da EG'!$B$7=0,'Identificação da EG'!$B$7=""),"",Capa!$C$10))</f>
        <v/>
      </c>
      <c r="B34" s="14" t="str">
        <f>IF(I34="","",IF((OR('Identificação da EG'!$B$7=0,'Identificação da EG'!$B$7="")),"",'Identificação da EG'!$B$7))</f>
        <v/>
      </c>
      <c r="C34" s="14" t="str">
        <f>IF(I34="","",IF(B34="","",VLOOKUP(B34,Auxiliar!$BW$23:$BX$3130,2,0)))</f>
        <v/>
      </c>
      <c r="D34" s="14" t="str">
        <f>IF(I34="","",IF(OR('Identificação da EG'!$B$7=0,'Identificação da EG'!$B$7=""),"","Portugal"))</f>
        <v/>
      </c>
      <c r="E34" s="14" t="str">
        <f>IF(I34="","",IF(OR('Identificação da EG'!$B$7=0,'Identificação da EG'!$B$7=""),"",'Identificação da EG'!$C$7))</f>
        <v/>
      </c>
      <c r="F34" s="14" t="str">
        <f>IF(I34="","",IF(OR('Identificação da EG'!$B$7=0,'Identificação da EG'!$B$7=""),"",'Identificação da EG'!$F$7))</f>
        <v/>
      </c>
      <c r="G34" s="14" t="str">
        <f>IF(I34="","",IF((OR('Identificação da EG'!$B$7=0,'Identificação da EG'!$B$7="")),"",'Identificação da EG'!$D$7))</f>
        <v/>
      </c>
      <c r="H34" s="25" t="str">
        <f>IF(I34="","",IF(OR('Identificação da EG'!$B$7=0,'Identificação da EG'!$B$7=""),"",'Identificação da EG'!$E$7))</f>
        <v/>
      </c>
      <c r="I34" s="8" t="str">
        <f t="shared" si="2"/>
        <v/>
      </c>
      <c r="J34" s="8"/>
      <c r="K34" s="14"/>
      <c r="L34" s="8" t="str">
        <v/>
      </c>
      <c r="M34" s="8" t="str">
        <v/>
      </c>
      <c r="N34" s="14"/>
      <c r="O34" s="8" t="str">
        <v/>
      </c>
      <c r="P34" s="8" t="str">
        <v/>
      </c>
      <c r="Q34" s="8" t="str">
        <f>IF(L34="","","Nº de estabelecimentos abrangidos")</f>
        <v/>
      </c>
      <c r="R34" s="8" t="str">
        <f t="shared" si="1"/>
        <v/>
      </c>
      <c r="S34" s="8" t="str" cm="1">
        <f t="array" ref="S34">IF(ISBLANK(INDEX(Infraestruturas!$N$32:$R$41,INT((ROWS($B$1:B3)-1)/5)+1,MOD(ROWS($B$1:B3)-1,5)+1)),"",INDEX(Infraestruturas!$N$32:$R$41,INT((ROWS($B$1:B3)-1)/5)+1,MOD(ROWS($B$1:B3)-1,5)+1))</f>
        <v/>
      </c>
      <c r="T34" s="8" t="str">
        <f>IF(OR(L34="",Infraestruturas!$K$44="(máximo 300 carateres)"),"",Infraestruturas!$K$44)</f>
        <v/>
      </c>
    </row>
    <row r="35" spans="1:20" x14ac:dyDescent="0.15">
      <c r="A35" s="14" t="str">
        <f>IF(I35="","",IF(OR('Identificação da EG'!$B$7=0,'Identificação da EG'!$B$7=""),"",Capa!$C$10))</f>
        <v/>
      </c>
      <c r="B35" s="14" t="str">
        <f>IF(I35="","",IF((OR('Identificação da EG'!$B$7=0,'Identificação da EG'!$B$7="")),"",'Identificação da EG'!$B$7))</f>
        <v/>
      </c>
      <c r="C35" s="14" t="str">
        <f>IF(I35="","",IF(B35="","",VLOOKUP(B35,Auxiliar!$BW$23:$BX$3130,2,0)))</f>
        <v/>
      </c>
      <c r="D35" s="14" t="str">
        <f>IF(I35="","",IF(OR('Identificação da EG'!$B$7=0,'Identificação da EG'!$B$7=""),"","Portugal"))</f>
        <v/>
      </c>
      <c r="E35" s="14" t="str">
        <f>IF(I35="","",IF(OR('Identificação da EG'!$B$7=0,'Identificação da EG'!$B$7=""),"",'Identificação da EG'!$C$7))</f>
        <v/>
      </c>
      <c r="F35" s="14" t="str">
        <f>IF(I35="","",IF(OR('Identificação da EG'!$B$7=0,'Identificação da EG'!$B$7=""),"",'Identificação da EG'!$F$7))</f>
        <v/>
      </c>
      <c r="G35" s="14" t="str">
        <f>IF(I35="","",IF((OR('Identificação da EG'!$B$7=0,'Identificação da EG'!$B$7="")),"",'Identificação da EG'!$D$7))</f>
        <v/>
      </c>
      <c r="H35" s="25" t="str">
        <f>IF(I35="","",IF(OR('Identificação da EG'!$B$7=0,'Identificação da EG'!$B$7=""),"",'Identificação da EG'!$E$7))</f>
        <v/>
      </c>
      <c r="I35" s="8" t="str">
        <f t="shared" si="2"/>
        <v/>
      </c>
      <c r="J35" s="8"/>
      <c r="K35" s="14"/>
      <c r="L35" s="8" t="str">
        <v/>
      </c>
      <c r="M35" s="8" t="str">
        <v/>
      </c>
      <c r="N35" s="14"/>
      <c r="O35" s="8" t="str">
        <v/>
      </c>
      <c r="P35" s="8" t="str">
        <v/>
      </c>
      <c r="Q35" s="8" t="str">
        <f>IF(L35="","","Nº de alojamentos participantes")</f>
        <v/>
      </c>
      <c r="R35" s="8" t="str">
        <f t="shared" si="1"/>
        <v/>
      </c>
      <c r="S35" s="8" t="str" cm="1">
        <f t="array" ref="S35">IF(ISBLANK(INDEX(Infraestruturas!$N$32:$R$41,INT((ROWS($B$1:B4)-1)/5)+1,MOD(ROWS($B$1:B4)-1,5)+1)),"",INDEX(Infraestruturas!$N$32:$R$41,INT((ROWS($B$1:B4)-1)/5)+1,MOD(ROWS($B$1:B4)-1,5)+1))</f>
        <v/>
      </c>
      <c r="T35" s="8" t="str">
        <f>IF(OR(L35="",Infraestruturas!$K$44="(máximo 300 carateres)"),"",Infraestruturas!$K$44)</f>
        <v/>
      </c>
    </row>
    <row r="36" spans="1:20" x14ac:dyDescent="0.15">
      <c r="A36" s="14" t="str">
        <f>IF(I36="","",IF(OR('Identificação da EG'!$B$7=0,'Identificação da EG'!$B$7=""),"",Capa!$C$10))</f>
        <v/>
      </c>
      <c r="B36" s="14" t="str">
        <f>IF(I36="","",IF((OR('Identificação da EG'!$B$7=0,'Identificação da EG'!$B$7="")),"",'Identificação da EG'!$B$7))</f>
        <v/>
      </c>
      <c r="C36" s="14" t="str">
        <f>IF(I36="","",IF(B36="","",VLOOKUP(B36,Auxiliar!$BW$23:$BX$3130,2,0)))</f>
        <v/>
      </c>
      <c r="D36" s="14" t="str">
        <f>IF(I36="","",IF(OR('Identificação da EG'!$B$7=0,'Identificação da EG'!$B$7=""),"","Portugal"))</f>
        <v/>
      </c>
      <c r="E36" s="14" t="str">
        <f>IF(I36="","",IF(OR('Identificação da EG'!$B$7=0,'Identificação da EG'!$B$7=""),"",'Identificação da EG'!$C$7))</f>
        <v/>
      </c>
      <c r="F36" s="14" t="str">
        <f>IF(I36="","",IF(OR('Identificação da EG'!$B$7=0,'Identificação da EG'!$B$7=""),"",'Identificação da EG'!$F$7))</f>
        <v/>
      </c>
      <c r="G36" s="14" t="str">
        <f>IF(I36="","",IF((OR('Identificação da EG'!$B$7=0,'Identificação da EG'!$B$7="")),"",'Identificação da EG'!$D$7))</f>
        <v/>
      </c>
      <c r="H36" s="25" t="str">
        <f>IF(I36="","",IF(OR('Identificação da EG'!$B$7=0,'Identificação da EG'!$B$7=""),"",'Identificação da EG'!$E$7))</f>
        <v/>
      </c>
      <c r="I36" s="8" t="str">
        <f t="shared" si="2"/>
        <v/>
      </c>
      <c r="J36" s="8"/>
      <c r="K36" s="14"/>
      <c r="L36" s="8" t="str">
        <v/>
      </c>
      <c r="M36" s="8" t="str">
        <v/>
      </c>
      <c r="N36" s="14"/>
      <c r="O36" s="8" t="str">
        <v/>
      </c>
      <c r="P36" s="8" t="str">
        <v/>
      </c>
      <c r="Q36" s="8" t="str">
        <f>IF(L36="","","Nº de estabelecimentos participantes")</f>
        <v/>
      </c>
      <c r="R36" s="8" t="str">
        <f t="shared" si="1"/>
        <v/>
      </c>
      <c r="S36" s="8" t="str" cm="1">
        <f t="array" ref="S36">IF(ISBLANK(INDEX(Infraestruturas!$N$32:$R$41,INT((ROWS($B$1:B5)-1)/5)+1,MOD(ROWS($B$1:B5)-1,5)+1)),"",INDEX(Infraestruturas!$N$32:$R$41,INT((ROWS($B$1:B5)-1)/5)+1,MOD(ROWS($B$1:B5)-1,5)+1))</f>
        <v/>
      </c>
      <c r="T36" s="8" t="str">
        <f>IF(OR(L36="",Infraestruturas!$K$44="(máximo 300 carateres)"),"",Infraestruturas!$K$44)</f>
        <v/>
      </c>
    </row>
    <row r="37" spans="1:20" x14ac:dyDescent="0.15">
      <c r="A37" s="14" t="str">
        <f>IF(I37="","",IF(OR('Identificação da EG'!$B$7=0,'Identificação da EG'!$B$7=""),"",Capa!$C$10))</f>
        <v/>
      </c>
      <c r="B37" s="14" t="str">
        <f>IF(I37="","",IF((OR('Identificação da EG'!$B$7=0,'Identificação da EG'!$B$7="")),"",'Identificação da EG'!$B$7))</f>
        <v/>
      </c>
      <c r="C37" s="14" t="str">
        <f>IF(I37="","",IF(B37="","",VLOOKUP(B37,Auxiliar!$BW$23:$BX$3130,2,0)))</f>
        <v/>
      </c>
      <c r="D37" s="14" t="str">
        <f>IF(I37="","",IF(OR('Identificação da EG'!$B$7=0,'Identificação da EG'!$B$7=""),"","Portugal"))</f>
        <v/>
      </c>
      <c r="E37" s="14" t="str">
        <f>IF(I37="","",IF(OR('Identificação da EG'!$B$7=0,'Identificação da EG'!$B$7=""),"",'Identificação da EG'!$C$7))</f>
        <v/>
      </c>
      <c r="F37" s="14" t="str">
        <f>IF(I37="","",IF(OR('Identificação da EG'!$B$7=0,'Identificação da EG'!$B$7=""),"",'Identificação da EG'!$F$7))</f>
        <v/>
      </c>
      <c r="G37" s="14" t="str">
        <f>IF(I37="","",IF((OR('Identificação da EG'!$B$7=0,'Identificação da EG'!$B$7="")),"",'Identificação da EG'!$D$7))</f>
        <v/>
      </c>
      <c r="H37" s="25" t="str">
        <f>IF(I37="","",IF(OR('Identificação da EG'!$B$7=0,'Identificação da EG'!$B$7=""),"",'Identificação da EG'!$E$7))</f>
        <v/>
      </c>
      <c r="I37" s="8" t="str">
        <f t="shared" si="2"/>
        <v/>
      </c>
      <c r="J37" s="8"/>
      <c r="K37" s="14"/>
      <c r="L37" s="8" t="str">
        <v/>
      </c>
      <c r="M37" s="8" t="str">
        <v/>
      </c>
      <c r="N37" s="14"/>
      <c r="O37" s="8" t="str">
        <v/>
      </c>
      <c r="P37" s="8" t="str">
        <v/>
      </c>
      <c r="Q37" s="8" t="str">
        <f>IF(L37="","","Nº de contentores")</f>
        <v/>
      </c>
      <c r="R37" s="8" t="str">
        <f t="shared" si="1"/>
        <v/>
      </c>
      <c r="S37" s="8" t="str" cm="1">
        <f t="array" ref="S37">IF(ISBLANK(INDEX(Infraestruturas!$N$32:$R$41,INT((ROWS($B$1:B6)-1)/5)+1,MOD(ROWS($B$1:B6)-1,5)+1)),"",INDEX(Infraestruturas!$N$32:$R$41,INT((ROWS($B$1:B6)-1)/5)+1,MOD(ROWS($B$1:B6)-1,5)+1))</f>
        <v/>
      </c>
      <c r="T37" s="8" t="str">
        <f>IF(OR(L37="",Infraestruturas!$K$44="(máximo 300 carateres)"),"",Infraestruturas!$K$44)</f>
        <v/>
      </c>
    </row>
    <row r="38" spans="1:20" x14ac:dyDescent="0.15">
      <c r="A38" s="14" t="str">
        <f>IF(I38="","",IF(OR('Identificação da EG'!$B$7=0,'Identificação da EG'!$B$7=""),"",Capa!$C$10))</f>
        <v/>
      </c>
      <c r="B38" s="14" t="str">
        <f>IF(I38="","",IF((OR('Identificação da EG'!$B$7=0,'Identificação da EG'!$B$7="")),"",'Identificação da EG'!$B$7))</f>
        <v/>
      </c>
      <c r="C38" s="14" t="str">
        <f>IF(I38="","",IF(B38="","",VLOOKUP(B38,Auxiliar!$BW$23:$BX$3130,2,0)))</f>
        <v/>
      </c>
      <c r="D38" s="14" t="str">
        <f>IF(I38="","",IF(OR('Identificação da EG'!$B$7=0,'Identificação da EG'!$B$7=""),"","Portugal"))</f>
        <v/>
      </c>
      <c r="E38" s="14" t="str">
        <f>IF(I38="","",IF(OR('Identificação da EG'!$B$7=0,'Identificação da EG'!$B$7=""),"",'Identificação da EG'!$C$7))</f>
        <v/>
      </c>
      <c r="F38" s="14" t="str">
        <f>IF(I38="","",IF(OR('Identificação da EG'!$B$7=0,'Identificação da EG'!$B$7=""),"",'Identificação da EG'!$F$7))</f>
        <v/>
      </c>
      <c r="G38" s="14" t="str">
        <f>IF(I38="","",IF((OR('Identificação da EG'!$B$7=0,'Identificação da EG'!$B$7="")),"",'Identificação da EG'!$D$7))</f>
        <v/>
      </c>
      <c r="H38" s="25" t="str">
        <f>IF(I38="","",IF(OR('Identificação da EG'!$B$7=0,'Identificação da EG'!$B$7=""),"",'Identificação da EG'!$E$7))</f>
        <v/>
      </c>
      <c r="I38" s="8" t="str">
        <f t="shared" si="2"/>
        <v/>
      </c>
      <c r="J38" s="8"/>
      <c r="K38" s="14"/>
      <c r="L38" s="8" t="str">
        <v/>
      </c>
      <c r="M38" s="8" t="str">
        <v/>
      </c>
      <c r="N38" s="14"/>
      <c r="O38" s="8" t="str">
        <v/>
      </c>
      <c r="P38" s="8" t="str">
        <v/>
      </c>
      <c r="Q38" s="8" t="str">
        <f>IF(L38="","","Nº de alojamentos abrangidos")</f>
        <v/>
      </c>
      <c r="R38" s="8" t="str">
        <f t="shared" si="1"/>
        <v/>
      </c>
      <c r="S38" s="8" t="str" cm="1">
        <f t="array" ref="S38">IF(ISBLANK(INDEX(Infraestruturas!$N$32:$R$41,INT((ROWS($B$1:B7)-1)/5)+1,MOD(ROWS($B$1:B7)-1,5)+1)),"",INDEX(Infraestruturas!$N$32:$R$41,INT((ROWS($B$1:B7)-1)/5)+1,MOD(ROWS($B$1:B7)-1,5)+1))</f>
        <v/>
      </c>
      <c r="T38" s="8" t="str">
        <f>IF(OR(L38="",Infraestruturas!$K$44="(máximo 300 carateres)"),"",Infraestruturas!$K$44)</f>
        <v/>
      </c>
    </row>
    <row r="39" spans="1:20" x14ac:dyDescent="0.15">
      <c r="A39" s="14" t="str">
        <f>IF(I39="","",IF(OR('Identificação da EG'!$B$7=0,'Identificação da EG'!$B$7=""),"",Capa!$C$10))</f>
        <v/>
      </c>
      <c r="B39" s="14" t="str">
        <f>IF(I39="","",IF((OR('Identificação da EG'!$B$7=0,'Identificação da EG'!$B$7="")),"",'Identificação da EG'!$B$7))</f>
        <v/>
      </c>
      <c r="C39" s="14" t="str">
        <f>IF(I39="","",IF(B39="","",VLOOKUP(B39,Auxiliar!$BW$23:$BX$3130,2,0)))</f>
        <v/>
      </c>
      <c r="D39" s="14" t="str">
        <f>IF(I39="","",IF(OR('Identificação da EG'!$B$7=0,'Identificação da EG'!$B$7=""),"","Portugal"))</f>
        <v/>
      </c>
      <c r="E39" s="14" t="str">
        <f>IF(I39="","",IF(OR('Identificação da EG'!$B$7=0,'Identificação da EG'!$B$7=""),"",'Identificação da EG'!$C$7))</f>
        <v/>
      </c>
      <c r="F39" s="14" t="str">
        <f>IF(I39="","",IF(OR('Identificação da EG'!$B$7=0,'Identificação da EG'!$B$7=""),"",'Identificação da EG'!$F$7))</f>
        <v/>
      </c>
      <c r="G39" s="14" t="str">
        <f>IF(I39="","",IF((OR('Identificação da EG'!$B$7=0,'Identificação da EG'!$B$7="")),"",'Identificação da EG'!$D$7))</f>
        <v/>
      </c>
      <c r="H39" s="25" t="str">
        <f>IF(I39="","",IF(OR('Identificação da EG'!$B$7=0,'Identificação da EG'!$B$7=""),"",'Identificação da EG'!$E$7))</f>
        <v/>
      </c>
      <c r="I39" s="8" t="str">
        <f t="shared" si="2"/>
        <v/>
      </c>
      <c r="J39" s="8"/>
      <c r="K39" s="14"/>
      <c r="L39" s="8" t="str">
        <v/>
      </c>
      <c r="M39" s="8" t="str">
        <v/>
      </c>
      <c r="N39" s="14"/>
      <c r="O39" s="8" t="str">
        <v/>
      </c>
      <c r="P39" s="8" t="str">
        <v/>
      </c>
      <c r="Q39" s="8" t="str">
        <f>IF(L39="","","Nº de estabelecimentos abrangidos")</f>
        <v/>
      </c>
      <c r="R39" s="8" t="str">
        <f t="shared" si="1"/>
        <v/>
      </c>
      <c r="S39" s="8" t="str" cm="1">
        <f t="array" ref="S39">IF(ISBLANK(INDEX(Infraestruturas!$N$32:$R$41,INT((ROWS($B$1:B8)-1)/5)+1,MOD(ROWS($B$1:B8)-1,5)+1)),"",INDEX(Infraestruturas!$N$32:$R$41,INT((ROWS($B$1:B8)-1)/5)+1,MOD(ROWS($B$1:B8)-1,5)+1))</f>
        <v/>
      </c>
      <c r="T39" s="8" t="str">
        <f>IF(OR(L39="",Infraestruturas!$K$44="(máximo 300 carateres)"),"",Infraestruturas!$K$44)</f>
        <v/>
      </c>
    </row>
    <row r="40" spans="1:20" x14ac:dyDescent="0.15">
      <c r="A40" s="14" t="str">
        <f>IF(I40="","",IF(OR('Identificação da EG'!$B$7=0,'Identificação da EG'!$B$7=""),"",Capa!$C$10))</f>
        <v/>
      </c>
      <c r="B40" s="14" t="str">
        <f>IF(I40="","",IF((OR('Identificação da EG'!$B$7=0,'Identificação da EG'!$B$7="")),"",'Identificação da EG'!$B$7))</f>
        <v/>
      </c>
      <c r="C40" s="14" t="str">
        <f>IF(I40="","",IF(B40="","",VLOOKUP(B40,Auxiliar!$BW$23:$BX$3130,2,0)))</f>
        <v/>
      </c>
      <c r="D40" s="14" t="str">
        <f>IF(I40="","",IF(OR('Identificação da EG'!$B$7=0,'Identificação da EG'!$B$7=""),"","Portugal"))</f>
        <v/>
      </c>
      <c r="E40" s="14" t="str">
        <f>IF(I40="","",IF(OR('Identificação da EG'!$B$7=0,'Identificação da EG'!$B$7=""),"",'Identificação da EG'!$C$7))</f>
        <v/>
      </c>
      <c r="F40" s="14" t="str">
        <f>IF(I40="","",IF(OR('Identificação da EG'!$B$7=0,'Identificação da EG'!$B$7=""),"",'Identificação da EG'!$F$7))</f>
        <v/>
      </c>
      <c r="G40" s="14" t="str">
        <f>IF(I40="","",IF((OR('Identificação da EG'!$B$7=0,'Identificação da EG'!$B$7="")),"",'Identificação da EG'!$D$7))</f>
        <v/>
      </c>
      <c r="H40" s="25" t="str">
        <f>IF(I40="","",IF(OR('Identificação da EG'!$B$7=0,'Identificação da EG'!$B$7=""),"",'Identificação da EG'!$E$7))</f>
        <v/>
      </c>
      <c r="I40" s="8" t="str">
        <f t="shared" si="2"/>
        <v/>
      </c>
      <c r="J40" s="8"/>
      <c r="K40" s="14"/>
      <c r="L40" s="8" t="str">
        <v/>
      </c>
      <c r="M40" s="8" t="str">
        <v/>
      </c>
      <c r="N40" s="14"/>
      <c r="O40" s="8" t="str">
        <v/>
      </c>
      <c r="P40" s="8" t="str">
        <v/>
      </c>
      <c r="Q40" s="8" t="str">
        <f>IF(L40="","","Nº de alojamentos participantes")</f>
        <v/>
      </c>
      <c r="R40" s="8" t="str">
        <f t="shared" si="1"/>
        <v/>
      </c>
      <c r="S40" s="8" t="str" cm="1">
        <f t="array" ref="S40">IF(ISBLANK(INDEX(Infraestruturas!$N$32:$R$41,INT((ROWS($B$1:B9)-1)/5)+1,MOD(ROWS($B$1:B9)-1,5)+1)),"",INDEX(Infraestruturas!$N$32:$R$41,INT((ROWS($B$1:B9)-1)/5)+1,MOD(ROWS($B$1:B9)-1,5)+1))</f>
        <v/>
      </c>
      <c r="T40" s="8" t="str">
        <f>IF(OR(L40="",Infraestruturas!$K$44="(máximo 300 carateres)"),"",Infraestruturas!$K$44)</f>
        <v/>
      </c>
    </row>
    <row r="41" spans="1:20" x14ac:dyDescent="0.15">
      <c r="A41" s="14" t="str">
        <f>IF(I41="","",IF(OR('Identificação da EG'!$B$7=0,'Identificação da EG'!$B$7=""),"",Capa!$C$10))</f>
        <v/>
      </c>
      <c r="B41" s="14" t="str">
        <f>IF(I41="","",IF((OR('Identificação da EG'!$B$7=0,'Identificação da EG'!$B$7="")),"",'Identificação da EG'!$B$7))</f>
        <v/>
      </c>
      <c r="C41" s="14" t="str">
        <f>IF(I41="","",IF(B41="","",VLOOKUP(B41,Auxiliar!$BW$23:$BX$3130,2,0)))</f>
        <v/>
      </c>
      <c r="D41" s="14" t="str">
        <f>IF(I41="","",IF(OR('Identificação da EG'!$B$7=0,'Identificação da EG'!$B$7=""),"","Portugal"))</f>
        <v/>
      </c>
      <c r="E41" s="14" t="str">
        <f>IF(I41="","",IF(OR('Identificação da EG'!$B$7=0,'Identificação da EG'!$B$7=""),"",'Identificação da EG'!$C$7))</f>
        <v/>
      </c>
      <c r="F41" s="14" t="str">
        <f>IF(I41="","",IF(OR('Identificação da EG'!$B$7=0,'Identificação da EG'!$B$7=""),"",'Identificação da EG'!$F$7))</f>
        <v/>
      </c>
      <c r="G41" s="14" t="str">
        <f>IF(I41="","",IF((OR('Identificação da EG'!$B$7=0,'Identificação da EG'!$B$7="")),"",'Identificação da EG'!$D$7))</f>
        <v/>
      </c>
      <c r="H41" s="25" t="str">
        <f>IF(I41="","",IF(OR('Identificação da EG'!$B$7=0,'Identificação da EG'!$B$7=""),"",'Identificação da EG'!$E$7))</f>
        <v/>
      </c>
      <c r="I41" s="8" t="str">
        <f t="shared" si="2"/>
        <v/>
      </c>
      <c r="J41" s="8"/>
      <c r="K41" s="14"/>
      <c r="L41" s="8" t="str">
        <v/>
      </c>
      <c r="M41" s="8" t="str">
        <v/>
      </c>
      <c r="N41" s="14"/>
      <c r="O41" s="8" t="str">
        <v/>
      </c>
      <c r="P41" s="8" t="str">
        <v/>
      </c>
      <c r="Q41" s="8" t="str">
        <f>IF(L41="","","Nº de estabelecimentos participantes")</f>
        <v/>
      </c>
      <c r="R41" s="8" t="str">
        <f t="shared" si="1"/>
        <v/>
      </c>
      <c r="S41" s="8" t="str" cm="1">
        <f t="array" ref="S41">IF(ISBLANK(INDEX(Infraestruturas!$N$32:$R$41,INT((ROWS($B$1:B10)-1)/5)+1,MOD(ROWS($B$1:B10)-1,5)+1)),"",INDEX(Infraestruturas!$N$32:$R$41,INT((ROWS($B$1:B10)-1)/5)+1,MOD(ROWS($B$1:B10)-1,5)+1))</f>
        <v/>
      </c>
      <c r="T41" s="8" t="str">
        <f>IF(OR(L41="",Infraestruturas!$K$44="(máximo 300 carateres)"),"",Infraestruturas!$K$44)</f>
        <v/>
      </c>
    </row>
    <row r="42" spans="1:20" x14ac:dyDescent="0.15">
      <c r="A42" s="14" t="str">
        <f>IF(I42="","",IF(OR('Identificação da EG'!$B$7=0,'Identificação da EG'!$B$7=""),"",Capa!$C$10))</f>
        <v/>
      </c>
      <c r="B42" s="14" t="str">
        <f>IF(I42="","",IF((OR('Identificação da EG'!$B$7=0,'Identificação da EG'!$B$7="")),"",'Identificação da EG'!$B$7))</f>
        <v/>
      </c>
      <c r="C42" s="14" t="str">
        <f>IF(I42="","",IF(B42="","",VLOOKUP(B42,Auxiliar!$BW$23:$BX$3130,2,0)))</f>
        <v/>
      </c>
      <c r="D42" s="14" t="str">
        <f>IF(I42="","",IF(OR('Identificação da EG'!$B$7=0,'Identificação da EG'!$B$7=""),"","Portugal"))</f>
        <v/>
      </c>
      <c r="E42" s="14" t="str">
        <f>IF(I42="","",IF(OR('Identificação da EG'!$B$7=0,'Identificação da EG'!$B$7=""),"",'Identificação da EG'!$C$7))</f>
        <v/>
      </c>
      <c r="F42" s="14" t="str">
        <f>IF(I42="","",IF(OR('Identificação da EG'!$B$7=0,'Identificação da EG'!$B$7=""),"",'Identificação da EG'!$F$7))</f>
        <v/>
      </c>
      <c r="G42" s="14" t="str">
        <f>IF(I42="","",IF((OR('Identificação da EG'!$B$7=0,'Identificação da EG'!$B$7="")),"",'Identificação da EG'!$D$7))</f>
        <v/>
      </c>
      <c r="H42" s="25" t="str">
        <f>IF(I42="","",IF(OR('Identificação da EG'!$B$7=0,'Identificação da EG'!$B$7=""),"",'Identificação da EG'!$E$7))</f>
        <v/>
      </c>
      <c r="I42" s="8" t="str">
        <f t="shared" si="2"/>
        <v/>
      </c>
      <c r="J42" s="8"/>
      <c r="K42" s="14"/>
      <c r="L42" s="8" t="str">
        <v/>
      </c>
      <c r="M42" s="8" t="str">
        <v/>
      </c>
      <c r="N42" s="14"/>
      <c r="O42" s="8" t="str">
        <v/>
      </c>
      <c r="P42" s="8" t="str">
        <v/>
      </c>
      <c r="Q42" s="8" t="str">
        <f>IF(L42="","","Nº de contentores")</f>
        <v/>
      </c>
      <c r="R42" s="8" t="str">
        <f t="shared" si="1"/>
        <v/>
      </c>
      <c r="S42" s="8" t="str" cm="1">
        <f t="array" ref="S42">IF(ISBLANK(INDEX(Infraestruturas!$N$32:$R$41,INT((ROWS($B$1:B11)-1)/5)+1,MOD(ROWS($B$1:B11)-1,5)+1)),"",INDEX(Infraestruturas!$N$32:$R$41,INT((ROWS($B$1:B11)-1)/5)+1,MOD(ROWS($B$1:B11)-1,5)+1))</f>
        <v/>
      </c>
      <c r="T42" s="8" t="str">
        <f>IF(OR(L42="",Infraestruturas!$K$44="(máximo 300 carateres)"),"",Infraestruturas!$K$44)</f>
        <v/>
      </c>
    </row>
    <row r="43" spans="1:20" x14ac:dyDescent="0.15">
      <c r="A43" s="14" t="str">
        <f>IF(I43="","",IF(OR('Identificação da EG'!$B$7=0,'Identificação da EG'!$B$7=""),"",Capa!$C$10))</f>
        <v/>
      </c>
      <c r="B43" s="14" t="str">
        <f>IF(I43="","",IF((OR('Identificação da EG'!$B$7=0,'Identificação da EG'!$B$7="")),"",'Identificação da EG'!$B$7))</f>
        <v/>
      </c>
      <c r="C43" s="14" t="str">
        <f>IF(I43="","",IF(B43="","",VLOOKUP(B43,Auxiliar!$BW$23:$BX$3130,2,0)))</f>
        <v/>
      </c>
      <c r="D43" s="14" t="str">
        <f>IF(I43="","",IF(OR('Identificação da EG'!$B$7=0,'Identificação da EG'!$B$7=""),"","Portugal"))</f>
        <v/>
      </c>
      <c r="E43" s="14" t="str">
        <f>IF(I43="","",IF(OR('Identificação da EG'!$B$7=0,'Identificação da EG'!$B$7=""),"",'Identificação da EG'!$C$7))</f>
        <v/>
      </c>
      <c r="F43" s="14" t="str">
        <f>IF(I43="","",IF(OR('Identificação da EG'!$B$7=0,'Identificação da EG'!$B$7=""),"",'Identificação da EG'!$F$7))</f>
        <v/>
      </c>
      <c r="G43" s="14" t="str">
        <f>IF(I43="","",IF((OR('Identificação da EG'!$B$7=0,'Identificação da EG'!$B$7="")),"",'Identificação da EG'!$D$7))</f>
        <v/>
      </c>
      <c r="H43" s="25" t="str">
        <f>IF(I43="","",IF(OR('Identificação da EG'!$B$7=0,'Identificação da EG'!$B$7=""),"",'Identificação da EG'!$E$7))</f>
        <v/>
      </c>
      <c r="I43" s="8" t="str">
        <f t="shared" si="2"/>
        <v/>
      </c>
      <c r="J43" s="8"/>
      <c r="K43" s="14"/>
      <c r="L43" s="8" t="str">
        <v/>
      </c>
      <c r="M43" s="8" t="str">
        <v/>
      </c>
      <c r="N43" s="14"/>
      <c r="O43" s="8" t="str">
        <v/>
      </c>
      <c r="P43" s="8" t="str">
        <v/>
      </c>
      <c r="Q43" s="8" t="str">
        <f>IF(L43="","","Nº de alojamentos abrangidos")</f>
        <v/>
      </c>
      <c r="R43" s="8" t="str">
        <f t="shared" si="1"/>
        <v/>
      </c>
      <c r="S43" s="8" t="str" cm="1">
        <f t="array" ref="S43">IF(ISBLANK(INDEX(Infraestruturas!$N$32:$R$41,INT((ROWS($B$1:B12)-1)/5)+1,MOD(ROWS($B$1:B12)-1,5)+1)),"",INDEX(Infraestruturas!$N$32:$R$41,INT((ROWS($B$1:B12)-1)/5)+1,MOD(ROWS($B$1:B12)-1,5)+1))</f>
        <v/>
      </c>
      <c r="T43" s="8" t="str">
        <f>IF(OR(L43="",Infraestruturas!$K$44="(máximo 300 carateres)"),"",Infraestruturas!$K$44)</f>
        <v/>
      </c>
    </row>
    <row r="44" spans="1:20" x14ac:dyDescent="0.15">
      <c r="A44" s="14" t="str">
        <f>IF(I44="","",IF(OR('Identificação da EG'!$B$7=0,'Identificação da EG'!$B$7=""),"",Capa!$C$10))</f>
        <v/>
      </c>
      <c r="B44" s="14" t="str">
        <f>IF(I44="","",IF((OR('Identificação da EG'!$B$7=0,'Identificação da EG'!$B$7="")),"",'Identificação da EG'!$B$7))</f>
        <v/>
      </c>
      <c r="C44" s="14" t="str">
        <f>IF(I44="","",IF(B44="","",VLOOKUP(B44,Auxiliar!$BW$23:$BX$3130,2,0)))</f>
        <v/>
      </c>
      <c r="D44" s="14" t="str">
        <f>IF(I44="","",IF(OR('Identificação da EG'!$B$7=0,'Identificação da EG'!$B$7=""),"","Portugal"))</f>
        <v/>
      </c>
      <c r="E44" s="14" t="str">
        <f>IF(I44="","",IF(OR('Identificação da EG'!$B$7=0,'Identificação da EG'!$B$7=""),"",'Identificação da EG'!$C$7))</f>
        <v/>
      </c>
      <c r="F44" s="14" t="str">
        <f>IF(I44="","",IF(OR('Identificação da EG'!$B$7=0,'Identificação da EG'!$B$7=""),"",'Identificação da EG'!$F$7))</f>
        <v/>
      </c>
      <c r="G44" s="14" t="str">
        <f>IF(I44="","",IF((OR('Identificação da EG'!$B$7=0,'Identificação da EG'!$B$7="")),"",'Identificação da EG'!$D$7))</f>
        <v/>
      </c>
      <c r="H44" s="25" t="str">
        <f>IF(I44="","",IF(OR('Identificação da EG'!$B$7=0,'Identificação da EG'!$B$7=""),"",'Identificação da EG'!$E$7))</f>
        <v/>
      </c>
      <c r="I44" s="8" t="str">
        <f t="shared" si="2"/>
        <v/>
      </c>
      <c r="J44" s="8"/>
      <c r="K44" s="14"/>
      <c r="L44" s="8" t="str">
        <v/>
      </c>
      <c r="M44" s="8" t="str">
        <v/>
      </c>
      <c r="N44" s="14"/>
      <c r="O44" s="8" t="str">
        <v/>
      </c>
      <c r="P44" s="8" t="str">
        <v/>
      </c>
      <c r="Q44" s="8" t="str">
        <f>IF(L44="","","Nº de estabelecimentos abrangidos")</f>
        <v/>
      </c>
      <c r="R44" s="8" t="str">
        <f t="shared" si="1"/>
        <v/>
      </c>
      <c r="S44" s="8" t="str" cm="1">
        <f t="array" ref="S44">IF(ISBLANK(INDEX(Infraestruturas!$N$32:$R$41,INT((ROWS($B$1:B13)-1)/5)+1,MOD(ROWS($B$1:B13)-1,5)+1)),"",INDEX(Infraestruturas!$N$32:$R$41,INT((ROWS($B$1:B13)-1)/5)+1,MOD(ROWS($B$1:B13)-1,5)+1))</f>
        <v/>
      </c>
      <c r="T44" s="8" t="str">
        <f>IF(OR(L44="",Infraestruturas!$K$44="(máximo 300 carateres)"),"",Infraestruturas!$K$44)</f>
        <v/>
      </c>
    </row>
    <row r="45" spans="1:20" x14ac:dyDescent="0.15">
      <c r="A45" s="14" t="str">
        <f>IF(I45="","",IF(OR('Identificação da EG'!$B$7=0,'Identificação da EG'!$B$7=""),"",Capa!$C$10))</f>
        <v/>
      </c>
      <c r="B45" s="14" t="str">
        <f>IF(I45="","",IF((OR('Identificação da EG'!$B$7=0,'Identificação da EG'!$B$7="")),"",'Identificação da EG'!$B$7))</f>
        <v/>
      </c>
      <c r="C45" s="14" t="str">
        <f>IF(I45="","",IF(B45="","",VLOOKUP(B45,Auxiliar!$BW$23:$BX$3130,2,0)))</f>
        <v/>
      </c>
      <c r="D45" s="14" t="str">
        <f>IF(I45="","",IF(OR('Identificação da EG'!$B$7=0,'Identificação da EG'!$B$7=""),"","Portugal"))</f>
        <v/>
      </c>
      <c r="E45" s="14" t="str">
        <f>IF(I45="","",IF(OR('Identificação da EG'!$B$7=0,'Identificação da EG'!$B$7=""),"",'Identificação da EG'!$C$7))</f>
        <v/>
      </c>
      <c r="F45" s="14" t="str">
        <f>IF(I45="","",IF(OR('Identificação da EG'!$B$7=0,'Identificação da EG'!$B$7=""),"",'Identificação da EG'!$F$7))</f>
        <v/>
      </c>
      <c r="G45" s="14" t="str">
        <f>IF(I45="","",IF((OR('Identificação da EG'!$B$7=0,'Identificação da EG'!$B$7="")),"",'Identificação da EG'!$D$7))</f>
        <v/>
      </c>
      <c r="H45" s="25" t="str">
        <f>IF(I45="","",IF(OR('Identificação da EG'!$B$7=0,'Identificação da EG'!$B$7=""),"",'Identificação da EG'!$E$7))</f>
        <v/>
      </c>
      <c r="I45" s="8" t="str">
        <f t="shared" si="2"/>
        <v/>
      </c>
      <c r="J45" s="8"/>
      <c r="K45" s="14"/>
      <c r="L45" s="8" t="str">
        <v/>
      </c>
      <c r="M45" s="8" t="str">
        <v/>
      </c>
      <c r="N45" s="14"/>
      <c r="O45" s="8" t="str">
        <v/>
      </c>
      <c r="P45" s="8" t="str">
        <v/>
      </c>
      <c r="Q45" s="8" t="str">
        <f>IF(L45="","","Nº de alojamentos participantes")</f>
        <v/>
      </c>
      <c r="R45" s="8" t="str">
        <f t="shared" si="1"/>
        <v/>
      </c>
      <c r="S45" s="8" t="str" cm="1">
        <f t="array" ref="S45">IF(ISBLANK(INDEX(Infraestruturas!$N$32:$R$41,INT((ROWS($B$1:B14)-1)/5)+1,MOD(ROWS($B$1:B14)-1,5)+1)),"",INDEX(Infraestruturas!$N$32:$R$41,INT((ROWS($B$1:B14)-1)/5)+1,MOD(ROWS($B$1:B14)-1,5)+1))</f>
        <v/>
      </c>
      <c r="T45" s="8" t="str">
        <f>IF(OR(L45="",Infraestruturas!$K$44="(máximo 300 carateres)"),"",Infraestruturas!$K$44)</f>
        <v/>
      </c>
    </row>
    <row r="46" spans="1:20" x14ac:dyDescent="0.15">
      <c r="A46" s="14" t="str">
        <f>IF(I46="","",IF(OR('Identificação da EG'!$B$7=0,'Identificação da EG'!$B$7=""),"",Capa!$C$10))</f>
        <v/>
      </c>
      <c r="B46" s="14" t="str">
        <f>IF(I46="","",IF((OR('Identificação da EG'!$B$7=0,'Identificação da EG'!$B$7="")),"",'Identificação da EG'!$B$7))</f>
        <v/>
      </c>
      <c r="C46" s="14" t="str">
        <f>IF(I46="","",IF(B46="","",VLOOKUP(B46,Auxiliar!$BW$23:$BX$3130,2,0)))</f>
        <v/>
      </c>
      <c r="D46" s="14" t="str">
        <f>IF(I46="","",IF(OR('Identificação da EG'!$B$7=0,'Identificação da EG'!$B$7=""),"","Portugal"))</f>
        <v/>
      </c>
      <c r="E46" s="14" t="str">
        <f>IF(I46="","",IF(OR('Identificação da EG'!$B$7=0,'Identificação da EG'!$B$7=""),"",'Identificação da EG'!$C$7))</f>
        <v/>
      </c>
      <c r="F46" s="14" t="str">
        <f>IF(I46="","",IF(OR('Identificação da EG'!$B$7=0,'Identificação da EG'!$B$7=""),"",'Identificação da EG'!$F$7))</f>
        <v/>
      </c>
      <c r="G46" s="14" t="str">
        <f>IF(I46="","",IF((OR('Identificação da EG'!$B$7=0,'Identificação da EG'!$B$7="")),"",'Identificação da EG'!$D$7))</f>
        <v/>
      </c>
      <c r="H46" s="25" t="str">
        <f>IF(I46="","",IF(OR('Identificação da EG'!$B$7=0,'Identificação da EG'!$B$7=""),"",'Identificação da EG'!$E$7))</f>
        <v/>
      </c>
      <c r="I46" s="8" t="str">
        <f t="shared" si="2"/>
        <v/>
      </c>
      <c r="J46" s="8"/>
      <c r="K46" s="14"/>
      <c r="L46" s="8" t="str">
        <v/>
      </c>
      <c r="M46" s="8" t="str">
        <v/>
      </c>
      <c r="N46" s="14"/>
      <c r="O46" s="8" t="str">
        <v/>
      </c>
      <c r="P46" s="8" t="str">
        <v/>
      </c>
      <c r="Q46" s="8" t="str">
        <f>IF(L46="","","Nº de estabelecimentos participantes")</f>
        <v/>
      </c>
      <c r="R46" s="8" t="str">
        <f t="shared" si="1"/>
        <v/>
      </c>
      <c r="S46" s="8" t="str" cm="1">
        <f t="array" ref="S46">IF(ISBLANK(INDEX(Infraestruturas!$N$32:$R$41,INT((ROWS($B$1:B15)-1)/5)+1,MOD(ROWS($B$1:B15)-1,5)+1)),"",INDEX(Infraestruturas!$N$32:$R$41,INT((ROWS($B$1:B15)-1)/5)+1,MOD(ROWS($B$1:B15)-1,5)+1))</f>
        <v/>
      </c>
      <c r="T46" s="8" t="str">
        <f>IF(OR(L46="",Infraestruturas!$K$44="(máximo 300 carateres)"),"",Infraestruturas!$K$44)</f>
        <v/>
      </c>
    </row>
    <row r="47" spans="1:20" x14ac:dyDescent="0.15">
      <c r="A47" s="14" t="str">
        <f>IF(I47="","",IF(OR('Identificação da EG'!$B$7=0,'Identificação da EG'!$B$7=""),"",Capa!$C$10))</f>
        <v/>
      </c>
      <c r="B47" s="14" t="str">
        <f>IF(I47="","",IF((OR('Identificação da EG'!$B$7=0,'Identificação da EG'!$B$7="")),"",'Identificação da EG'!$B$7))</f>
        <v/>
      </c>
      <c r="C47" s="14" t="str">
        <f>IF(I47="","",IF(B47="","",VLOOKUP(B47,Auxiliar!$BW$23:$BX$3130,2,0)))</f>
        <v/>
      </c>
      <c r="D47" s="14" t="str">
        <f>IF(I47="","",IF(OR('Identificação da EG'!$B$7=0,'Identificação da EG'!$B$7=""),"","Portugal"))</f>
        <v/>
      </c>
      <c r="E47" s="14" t="str">
        <f>IF(I47="","",IF(OR('Identificação da EG'!$B$7=0,'Identificação da EG'!$B$7=""),"",'Identificação da EG'!$C$7))</f>
        <v/>
      </c>
      <c r="F47" s="14" t="str">
        <f>IF(I47="","",IF(OR('Identificação da EG'!$B$7=0,'Identificação da EG'!$B$7=""),"",'Identificação da EG'!$F$7))</f>
        <v/>
      </c>
      <c r="G47" s="14" t="str">
        <f>IF(I47="","",IF((OR('Identificação da EG'!$B$7=0,'Identificação da EG'!$B$7="")),"",'Identificação da EG'!$D$7))</f>
        <v/>
      </c>
      <c r="H47" s="25" t="str">
        <f>IF(I47="","",IF(OR('Identificação da EG'!$B$7=0,'Identificação da EG'!$B$7=""),"",'Identificação da EG'!$E$7))</f>
        <v/>
      </c>
      <c r="I47" s="8" t="str">
        <f t="shared" si="2"/>
        <v/>
      </c>
      <c r="J47" s="8"/>
      <c r="K47" s="14"/>
      <c r="L47" s="8" t="str">
        <v/>
      </c>
      <c r="M47" s="8" t="str">
        <v/>
      </c>
      <c r="N47" s="14"/>
      <c r="O47" s="8" t="str">
        <v/>
      </c>
      <c r="P47" s="8" t="str">
        <v/>
      </c>
      <c r="Q47" s="8" t="str">
        <f>IF(L47="","","Nº de contentores")</f>
        <v/>
      </c>
      <c r="R47" s="8" t="str">
        <f t="shared" si="1"/>
        <v/>
      </c>
      <c r="S47" s="8" t="str" cm="1">
        <f t="array" ref="S47">IF(ISBLANK(INDEX(Infraestruturas!$N$32:$R$41,INT((ROWS($B$1:B16)-1)/5)+1,MOD(ROWS($B$1:B16)-1,5)+1)),"",INDEX(Infraestruturas!$N$32:$R$41,INT((ROWS($B$1:B16)-1)/5)+1,MOD(ROWS($B$1:B16)-1,5)+1))</f>
        <v/>
      </c>
      <c r="T47" s="8" t="str">
        <f>IF(OR(L47="",Infraestruturas!$K$44="(máximo 300 carateres)"),"",Infraestruturas!$K$44)</f>
        <v/>
      </c>
    </row>
    <row r="48" spans="1:20" x14ac:dyDescent="0.15">
      <c r="A48" s="14" t="str">
        <f>IF(I48="","",IF(OR('Identificação da EG'!$B$7=0,'Identificação da EG'!$B$7=""),"",Capa!$C$10))</f>
        <v/>
      </c>
      <c r="B48" s="14" t="str">
        <f>IF(I48="","",IF((OR('Identificação da EG'!$B$7=0,'Identificação da EG'!$B$7="")),"",'Identificação da EG'!$B$7))</f>
        <v/>
      </c>
      <c r="C48" s="14" t="str">
        <f>IF(I48="","",IF(B48="","",VLOOKUP(B48,Auxiliar!$BW$23:$BX$3130,2,0)))</f>
        <v/>
      </c>
      <c r="D48" s="14" t="str">
        <f>IF(I48="","",IF(OR('Identificação da EG'!$B$7=0,'Identificação da EG'!$B$7=""),"","Portugal"))</f>
        <v/>
      </c>
      <c r="E48" s="14" t="str">
        <f>IF(I48="","",IF(OR('Identificação da EG'!$B$7=0,'Identificação da EG'!$B$7=""),"",'Identificação da EG'!$C$7))</f>
        <v/>
      </c>
      <c r="F48" s="14" t="str">
        <f>IF(I48="","",IF(OR('Identificação da EG'!$B$7=0,'Identificação da EG'!$B$7=""),"",'Identificação da EG'!$F$7))</f>
        <v/>
      </c>
      <c r="G48" s="14" t="str">
        <f>IF(I48="","",IF((OR('Identificação da EG'!$B$7=0,'Identificação da EG'!$B$7="")),"",'Identificação da EG'!$D$7))</f>
        <v/>
      </c>
      <c r="H48" s="25" t="str">
        <f>IF(I48="","",IF(OR('Identificação da EG'!$B$7=0,'Identificação da EG'!$B$7=""),"",'Identificação da EG'!$E$7))</f>
        <v/>
      </c>
      <c r="I48" s="8" t="str">
        <f t="shared" si="2"/>
        <v/>
      </c>
      <c r="J48" s="8"/>
      <c r="K48" s="14"/>
      <c r="L48" s="8" t="str">
        <v/>
      </c>
      <c r="M48" s="8" t="str">
        <v/>
      </c>
      <c r="N48" s="14"/>
      <c r="O48" s="8" t="str">
        <v/>
      </c>
      <c r="P48" s="8" t="str">
        <v/>
      </c>
      <c r="Q48" s="8" t="str">
        <f>IF(L48="","","Nº de alojamentos abrangidos")</f>
        <v/>
      </c>
      <c r="R48" s="8" t="str">
        <f t="shared" si="1"/>
        <v/>
      </c>
      <c r="S48" s="8" t="str" cm="1">
        <f t="array" ref="S48">IF(ISBLANK(INDEX(Infraestruturas!$N$32:$R$41,INT((ROWS($B$1:B17)-1)/5)+1,MOD(ROWS($B$1:B17)-1,5)+1)),"",INDEX(Infraestruturas!$N$32:$R$41,INT((ROWS($B$1:B17)-1)/5)+1,MOD(ROWS($B$1:B17)-1,5)+1))</f>
        <v/>
      </c>
      <c r="T48" s="8" t="str">
        <f>IF(OR(L48="",Infraestruturas!$K$44="(máximo 300 carateres)"),"",Infraestruturas!$K$44)</f>
        <v/>
      </c>
    </row>
    <row r="49" spans="1:20" x14ac:dyDescent="0.15">
      <c r="A49" s="14" t="str">
        <f>IF(I49="","",IF(OR('Identificação da EG'!$B$7=0,'Identificação da EG'!$B$7=""),"",Capa!$C$10))</f>
        <v/>
      </c>
      <c r="B49" s="14" t="str">
        <f>IF(I49="","",IF((OR('Identificação da EG'!$B$7=0,'Identificação da EG'!$B$7="")),"",'Identificação da EG'!$B$7))</f>
        <v/>
      </c>
      <c r="C49" s="14" t="str">
        <f>IF(I49="","",IF(B49="","",VLOOKUP(B49,Auxiliar!$BW$23:$BX$3130,2,0)))</f>
        <v/>
      </c>
      <c r="D49" s="14" t="str">
        <f>IF(I49="","",IF(OR('Identificação da EG'!$B$7=0,'Identificação da EG'!$B$7=""),"","Portugal"))</f>
        <v/>
      </c>
      <c r="E49" s="14" t="str">
        <f>IF(I49="","",IF(OR('Identificação da EG'!$B$7=0,'Identificação da EG'!$B$7=""),"",'Identificação da EG'!$C$7))</f>
        <v/>
      </c>
      <c r="F49" s="14" t="str">
        <f>IF(I49="","",IF(OR('Identificação da EG'!$B$7=0,'Identificação da EG'!$B$7=""),"",'Identificação da EG'!$F$7))</f>
        <v/>
      </c>
      <c r="G49" s="14" t="str">
        <f>IF(I49="","",IF((OR('Identificação da EG'!$B$7=0,'Identificação da EG'!$B$7="")),"",'Identificação da EG'!$D$7))</f>
        <v/>
      </c>
      <c r="H49" s="25" t="str">
        <f>IF(I49="","",IF(OR('Identificação da EG'!$B$7=0,'Identificação da EG'!$B$7=""),"",'Identificação da EG'!$E$7))</f>
        <v/>
      </c>
      <c r="I49" s="8" t="str">
        <f t="shared" si="2"/>
        <v/>
      </c>
      <c r="J49" s="8"/>
      <c r="K49" s="14"/>
      <c r="L49" s="8" t="str">
        <v/>
      </c>
      <c r="M49" s="8" t="str">
        <v/>
      </c>
      <c r="N49" s="14"/>
      <c r="O49" s="8" t="str">
        <v/>
      </c>
      <c r="P49" s="8" t="str">
        <v/>
      </c>
      <c r="Q49" s="8" t="str">
        <f>IF(L49="","","Nº de estabelecimentos abrangidos")</f>
        <v/>
      </c>
      <c r="R49" s="8" t="str">
        <f t="shared" si="1"/>
        <v/>
      </c>
      <c r="S49" s="8" t="str" cm="1">
        <f t="array" ref="S49">IF(ISBLANK(INDEX(Infraestruturas!$N$32:$R$41,INT((ROWS($B$1:B18)-1)/5)+1,MOD(ROWS($B$1:B18)-1,5)+1)),"",INDEX(Infraestruturas!$N$32:$R$41,INT((ROWS($B$1:B18)-1)/5)+1,MOD(ROWS($B$1:B18)-1,5)+1))</f>
        <v/>
      </c>
      <c r="T49" s="8" t="str">
        <f>IF(OR(L49="",Infraestruturas!$K$44="(máximo 300 carateres)"),"",Infraestruturas!$K$44)</f>
        <v/>
      </c>
    </row>
    <row r="50" spans="1:20" x14ac:dyDescent="0.15">
      <c r="A50" s="14" t="str">
        <f>IF(I50="","",IF(OR('Identificação da EG'!$B$7=0,'Identificação da EG'!$B$7=""),"",Capa!$C$10))</f>
        <v/>
      </c>
      <c r="B50" s="14" t="str">
        <f>IF(I50="","",IF((OR('Identificação da EG'!$B$7=0,'Identificação da EG'!$B$7="")),"",'Identificação da EG'!$B$7))</f>
        <v/>
      </c>
      <c r="C50" s="14" t="str">
        <f>IF(I50="","",IF(B50="","",VLOOKUP(B50,Auxiliar!$BW$23:$BX$3130,2,0)))</f>
        <v/>
      </c>
      <c r="D50" s="14" t="str">
        <f>IF(I50="","",IF(OR('Identificação da EG'!$B$7=0,'Identificação da EG'!$B$7=""),"","Portugal"))</f>
        <v/>
      </c>
      <c r="E50" s="14" t="str">
        <f>IF(I50="","",IF(OR('Identificação da EG'!$B$7=0,'Identificação da EG'!$B$7=""),"",'Identificação da EG'!$C$7))</f>
        <v/>
      </c>
      <c r="F50" s="14" t="str">
        <f>IF(I50="","",IF(OR('Identificação da EG'!$B$7=0,'Identificação da EG'!$B$7=""),"",'Identificação da EG'!$F$7))</f>
        <v/>
      </c>
      <c r="G50" s="14" t="str">
        <f>IF(I50="","",IF((OR('Identificação da EG'!$B$7=0,'Identificação da EG'!$B$7="")),"",'Identificação da EG'!$D$7))</f>
        <v/>
      </c>
      <c r="H50" s="25" t="str">
        <f>IF(I50="","",IF(OR('Identificação da EG'!$B$7=0,'Identificação da EG'!$B$7=""),"",'Identificação da EG'!$E$7))</f>
        <v/>
      </c>
      <c r="I50" s="8" t="str">
        <f t="shared" si="2"/>
        <v/>
      </c>
      <c r="J50" s="8"/>
      <c r="K50" s="14"/>
      <c r="L50" s="8" t="str">
        <v/>
      </c>
      <c r="M50" s="8" t="str">
        <v/>
      </c>
      <c r="N50" s="14"/>
      <c r="O50" s="8" t="str">
        <v/>
      </c>
      <c r="P50" s="8" t="str">
        <v/>
      </c>
      <c r="Q50" s="8" t="str">
        <f>IF(L50="","","Nº de alojamentos participantes")</f>
        <v/>
      </c>
      <c r="R50" s="8" t="str">
        <f t="shared" si="1"/>
        <v/>
      </c>
      <c r="S50" s="8" t="str" cm="1">
        <f t="array" ref="S50">IF(ISBLANK(INDEX(Infraestruturas!$N$32:$R$41,INT((ROWS($B$1:B19)-1)/5)+1,MOD(ROWS($B$1:B19)-1,5)+1)),"",INDEX(Infraestruturas!$N$32:$R$41,INT((ROWS($B$1:B19)-1)/5)+1,MOD(ROWS($B$1:B19)-1,5)+1))</f>
        <v/>
      </c>
      <c r="T50" s="8" t="str">
        <f>IF(OR(L50="",Infraestruturas!$K$44="(máximo 300 carateres)"),"",Infraestruturas!$K$44)</f>
        <v/>
      </c>
    </row>
    <row r="51" spans="1:20" x14ac:dyDescent="0.15">
      <c r="A51" s="14" t="str">
        <f>IF(I51="","",IF(OR('Identificação da EG'!$B$7=0,'Identificação da EG'!$B$7=""),"",Capa!$C$10))</f>
        <v/>
      </c>
      <c r="B51" s="14" t="str">
        <f>IF(I51="","",IF((OR('Identificação da EG'!$B$7=0,'Identificação da EG'!$B$7="")),"",'Identificação da EG'!$B$7))</f>
        <v/>
      </c>
      <c r="C51" s="14" t="str">
        <f>IF(I51="","",IF(B51="","",VLOOKUP(B51,Auxiliar!$BW$23:$BX$3130,2,0)))</f>
        <v/>
      </c>
      <c r="D51" s="14" t="str">
        <f>IF(I51="","",IF(OR('Identificação da EG'!$B$7=0,'Identificação da EG'!$B$7=""),"","Portugal"))</f>
        <v/>
      </c>
      <c r="E51" s="14" t="str">
        <f>IF(I51="","",IF(OR('Identificação da EG'!$B$7=0,'Identificação da EG'!$B$7=""),"",'Identificação da EG'!$C$7))</f>
        <v/>
      </c>
      <c r="F51" s="14" t="str">
        <f>IF(I51="","",IF(OR('Identificação da EG'!$B$7=0,'Identificação da EG'!$B$7=""),"",'Identificação da EG'!$F$7))</f>
        <v/>
      </c>
      <c r="G51" s="14" t="str">
        <f>IF(I51="","",IF((OR('Identificação da EG'!$B$7=0,'Identificação da EG'!$B$7="")),"",'Identificação da EG'!$D$7))</f>
        <v/>
      </c>
      <c r="H51" s="25" t="str">
        <f>IF(I51="","",IF(OR('Identificação da EG'!$B$7=0,'Identificação da EG'!$B$7=""),"",'Identificação da EG'!$E$7))</f>
        <v/>
      </c>
      <c r="I51" s="8" t="str">
        <f t="shared" si="2"/>
        <v/>
      </c>
      <c r="J51" s="8"/>
      <c r="K51" s="14"/>
      <c r="L51" s="8" t="str">
        <v/>
      </c>
      <c r="M51" s="8" t="str">
        <v/>
      </c>
      <c r="N51" s="14"/>
      <c r="O51" s="8" t="str">
        <v/>
      </c>
      <c r="P51" s="8" t="str">
        <v/>
      </c>
      <c r="Q51" s="8" t="str">
        <f>IF(L51="","","Nº de estabelecimentos participantes")</f>
        <v/>
      </c>
      <c r="R51" s="8" t="str">
        <f t="shared" si="1"/>
        <v/>
      </c>
      <c r="S51" s="8" t="str" cm="1">
        <f t="array" ref="S51">IF(ISBLANK(INDEX(Infraestruturas!$N$32:$R$41,INT((ROWS($B$1:B20)-1)/5)+1,MOD(ROWS($B$1:B20)-1,5)+1)),"",INDEX(Infraestruturas!$N$32:$R$41,INT((ROWS($B$1:B20)-1)/5)+1,MOD(ROWS($B$1:B20)-1,5)+1))</f>
        <v/>
      </c>
      <c r="T51" s="8" t="str">
        <f>IF(OR(L51="",Infraestruturas!$K$44="(máximo 300 carateres)"),"",Infraestruturas!$K$44)</f>
        <v/>
      </c>
    </row>
    <row r="52" spans="1:20" x14ac:dyDescent="0.15">
      <c r="A52" s="14" t="str">
        <f>IF(I52="","",IF(OR('Identificação da EG'!$B$7=0,'Identificação da EG'!$B$7=""),"",Capa!$C$10))</f>
        <v/>
      </c>
      <c r="B52" s="14" t="str">
        <f>IF(I52="","",IF((OR('Identificação da EG'!$B$7=0,'Identificação da EG'!$B$7="")),"",'Identificação da EG'!$B$7))</f>
        <v/>
      </c>
      <c r="C52" s="14" t="str">
        <f>IF(I52="","",IF(B52="","",VLOOKUP(B52,Auxiliar!$BW$23:$BX$3130,2,0)))</f>
        <v/>
      </c>
      <c r="D52" s="14" t="str">
        <f>IF(I52="","",IF(OR('Identificação da EG'!$B$7=0,'Identificação da EG'!$B$7=""),"","Portugal"))</f>
        <v/>
      </c>
      <c r="E52" s="14" t="str">
        <f>IF(I52="","",IF(OR('Identificação da EG'!$B$7=0,'Identificação da EG'!$B$7=""),"",'Identificação da EG'!$C$7))</f>
        <v/>
      </c>
      <c r="F52" s="14" t="str">
        <f>IF(I52="","",IF(OR('Identificação da EG'!$B$7=0,'Identificação da EG'!$B$7=""),"",'Identificação da EG'!$F$7))</f>
        <v/>
      </c>
      <c r="G52" s="14" t="str">
        <f>IF(I52="","",IF((OR('Identificação da EG'!$B$7=0,'Identificação da EG'!$B$7="")),"",'Identificação da EG'!$D$7))</f>
        <v/>
      </c>
      <c r="H52" s="25" t="str">
        <f>IF(I52="","",IF(OR('Identificação da EG'!$B$7=0,'Identificação da EG'!$B$7=""),"",'Identificação da EG'!$E$7))</f>
        <v/>
      </c>
      <c r="I52" s="8" t="str">
        <f t="shared" si="2"/>
        <v/>
      </c>
      <c r="J52" s="8"/>
      <c r="K52" s="14"/>
      <c r="L52" s="8" t="str">
        <v/>
      </c>
      <c r="M52" s="8" t="str">
        <v/>
      </c>
      <c r="N52" s="14"/>
      <c r="O52" s="8" t="str">
        <v/>
      </c>
      <c r="P52" s="8" t="str">
        <v/>
      </c>
      <c r="Q52" s="8" t="str">
        <f>IF(L52="","","Nº de contentores")</f>
        <v/>
      </c>
      <c r="R52" s="8" t="str">
        <f t="shared" si="1"/>
        <v/>
      </c>
      <c r="S52" s="8" t="str" cm="1">
        <f t="array" ref="S52">IF(ISBLANK(INDEX(Infraestruturas!$N$32:$R$41,INT((ROWS($B$1:B21)-1)/5)+1,MOD(ROWS($B$1:B21)-1,5)+1)),"",INDEX(Infraestruturas!$N$32:$R$41,INT((ROWS($B$1:B21)-1)/5)+1,MOD(ROWS($B$1:B21)-1,5)+1))</f>
        <v/>
      </c>
      <c r="T52" s="8" t="str">
        <f>IF(OR(L52="",Infraestruturas!$K$44="(máximo 300 carateres)"),"",Infraestruturas!$K$44)</f>
        <v/>
      </c>
    </row>
    <row r="53" spans="1:20" x14ac:dyDescent="0.15">
      <c r="A53" s="14" t="str">
        <f>IF(I53="","",IF(OR('Identificação da EG'!$B$7=0,'Identificação da EG'!$B$7=""),"",Capa!$C$10))</f>
        <v/>
      </c>
      <c r="B53" s="14" t="str">
        <f>IF(I53="","",IF((OR('Identificação da EG'!$B$7=0,'Identificação da EG'!$B$7="")),"",'Identificação da EG'!$B$7))</f>
        <v/>
      </c>
      <c r="C53" s="14" t="str">
        <f>IF(I53="","",IF(B53="","",VLOOKUP(B53,Auxiliar!$BW$23:$BX$3130,2,0)))</f>
        <v/>
      </c>
      <c r="D53" s="14" t="str">
        <f>IF(I53="","",IF(OR('Identificação da EG'!$B$7=0,'Identificação da EG'!$B$7=""),"","Portugal"))</f>
        <v/>
      </c>
      <c r="E53" s="14" t="str">
        <f>IF(I53="","",IF(OR('Identificação da EG'!$B$7=0,'Identificação da EG'!$B$7=""),"",'Identificação da EG'!$C$7))</f>
        <v/>
      </c>
      <c r="F53" s="14" t="str">
        <f>IF(I53="","",IF(OR('Identificação da EG'!$B$7=0,'Identificação da EG'!$B$7=""),"",'Identificação da EG'!$F$7))</f>
        <v/>
      </c>
      <c r="G53" s="14" t="str">
        <f>IF(I53="","",IF((OR('Identificação da EG'!$B$7=0,'Identificação da EG'!$B$7="")),"",'Identificação da EG'!$D$7))</f>
        <v/>
      </c>
      <c r="H53" s="25" t="str">
        <f>IF(I53="","",IF(OR('Identificação da EG'!$B$7=0,'Identificação da EG'!$B$7=""),"",'Identificação da EG'!$E$7))</f>
        <v/>
      </c>
      <c r="I53" s="8" t="str">
        <f t="shared" si="2"/>
        <v/>
      </c>
      <c r="J53" s="8"/>
      <c r="K53" s="14"/>
      <c r="L53" s="8" t="str">
        <v/>
      </c>
      <c r="M53" s="8" t="str">
        <v/>
      </c>
      <c r="N53" s="14"/>
      <c r="O53" s="8" t="str">
        <v/>
      </c>
      <c r="P53" s="8" t="str">
        <v/>
      </c>
      <c r="Q53" s="8" t="str">
        <f>IF(L53="","","Nº de alojamentos abrangidos")</f>
        <v/>
      </c>
      <c r="R53" s="8" t="str">
        <f t="shared" si="1"/>
        <v/>
      </c>
      <c r="S53" s="8" t="str" cm="1">
        <f t="array" ref="S53">IF(ISBLANK(INDEX(Infraestruturas!$N$32:$R$41,INT((ROWS($B$1:B22)-1)/5)+1,MOD(ROWS($B$1:B22)-1,5)+1)),"",INDEX(Infraestruturas!$N$32:$R$41,INT((ROWS($B$1:B22)-1)/5)+1,MOD(ROWS($B$1:B22)-1,5)+1))</f>
        <v/>
      </c>
      <c r="T53" s="8" t="str">
        <f>IF(OR(L53="",Infraestruturas!$K$44="(máximo 300 carateres)"),"",Infraestruturas!$K$44)</f>
        <v/>
      </c>
    </row>
    <row r="54" spans="1:20" x14ac:dyDescent="0.15">
      <c r="A54" s="14" t="str">
        <f>IF(I54="","",IF(OR('Identificação da EG'!$B$7=0,'Identificação da EG'!$B$7=""),"",Capa!$C$10))</f>
        <v/>
      </c>
      <c r="B54" s="14" t="str">
        <f>IF(I54="","",IF((OR('Identificação da EG'!$B$7=0,'Identificação da EG'!$B$7="")),"",'Identificação da EG'!$B$7))</f>
        <v/>
      </c>
      <c r="C54" s="14" t="str">
        <f>IF(I54="","",IF(B54="","",VLOOKUP(B54,Auxiliar!$BW$23:$BX$3130,2,0)))</f>
        <v/>
      </c>
      <c r="D54" s="14" t="str">
        <f>IF(I54="","",IF(OR('Identificação da EG'!$B$7=0,'Identificação da EG'!$B$7=""),"","Portugal"))</f>
        <v/>
      </c>
      <c r="E54" s="14" t="str">
        <f>IF(I54="","",IF(OR('Identificação da EG'!$B$7=0,'Identificação da EG'!$B$7=""),"",'Identificação da EG'!$C$7))</f>
        <v/>
      </c>
      <c r="F54" s="14" t="str">
        <f>IF(I54="","",IF(OR('Identificação da EG'!$B$7=0,'Identificação da EG'!$B$7=""),"",'Identificação da EG'!$F$7))</f>
        <v/>
      </c>
      <c r="G54" s="14" t="str">
        <f>IF(I54="","",IF((OR('Identificação da EG'!$B$7=0,'Identificação da EG'!$B$7="")),"",'Identificação da EG'!$D$7))</f>
        <v/>
      </c>
      <c r="H54" s="25" t="str">
        <f>IF(I54="","",IF(OR('Identificação da EG'!$B$7=0,'Identificação da EG'!$B$7=""),"",'Identificação da EG'!$E$7))</f>
        <v/>
      </c>
      <c r="I54" s="8" t="str">
        <f t="shared" si="2"/>
        <v/>
      </c>
      <c r="J54" s="8"/>
      <c r="K54" s="14"/>
      <c r="L54" s="8" t="str">
        <v/>
      </c>
      <c r="M54" s="8" t="str">
        <v/>
      </c>
      <c r="N54" s="14"/>
      <c r="O54" s="8" t="str">
        <v/>
      </c>
      <c r="P54" s="8" t="str">
        <v/>
      </c>
      <c r="Q54" s="8" t="str">
        <f>IF(L54="","","Nº de estabelecimentos abrangidos")</f>
        <v/>
      </c>
      <c r="R54" s="8" t="str">
        <f t="shared" si="1"/>
        <v/>
      </c>
      <c r="S54" s="8" t="str" cm="1">
        <f t="array" ref="S54">IF(ISBLANK(INDEX(Infraestruturas!$N$32:$R$41,INT((ROWS($B$1:B23)-1)/5)+1,MOD(ROWS($B$1:B23)-1,5)+1)),"",INDEX(Infraestruturas!$N$32:$R$41,INT((ROWS($B$1:B23)-1)/5)+1,MOD(ROWS($B$1:B23)-1,5)+1))</f>
        <v/>
      </c>
      <c r="T54" s="8" t="str">
        <f>IF(OR(L54="",Infraestruturas!$K$44="(máximo 300 carateres)"),"",Infraestruturas!$K$44)</f>
        <v/>
      </c>
    </row>
    <row r="55" spans="1:20" x14ac:dyDescent="0.15">
      <c r="A55" s="14" t="str">
        <f>IF(I55="","",IF(OR('Identificação da EG'!$B$7=0,'Identificação da EG'!$B$7=""),"",Capa!$C$10))</f>
        <v/>
      </c>
      <c r="B55" s="14" t="str">
        <f>IF(I55="","",IF((OR('Identificação da EG'!$B$7=0,'Identificação da EG'!$B$7="")),"",'Identificação da EG'!$B$7))</f>
        <v/>
      </c>
      <c r="C55" s="14" t="str">
        <f>IF(I55="","",IF(B55="","",VLOOKUP(B55,Auxiliar!$BW$23:$BX$3130,2,0)))</f>
        <v/>
      </c>
      <c r="D55" s="14" t="str">
        <f>IF(I55="","",IF(OR('Identificação da EG'!$B$7=0,'Identificação da EG'!$B$7=""),"","Portugal"))</f>
        <v/>
      </c>
      <c r="E55" s="14" t="str">
        <f>IF(I55="","",IF(OR('Identificação da EG'!$B$7=0,'Identificação da EG'!$B$7=""),"",'Identificação da EG'!$C$7))</f>
        <v/>
      </c>
      <c r="F55" s="14" t="str">
        <f>IF(I55="","",IF(OR('Identificação da EG'!$B$7=0,'Identificação da EG'!$B$7=""),"",'Identificação da EG'!$F$7))</f>
        <v/>
      </c>
      <c r="G55" s="14" t="str">
        <f>IF(I55="","",IF((OR('Identificação da EG'!$B$7=0,'Identificação da EG'!$B$7="")),"",'Identificação da EG'!$D$7))</f>
        <v/>
      </c>
      <c r="H55" s="25" t="str">
        <f>IF(I55="","",IF(OR('Identificação da EG'!$B$7=0,'Identificação da EG'!$B$7=""),"",'Identificação da EG'!$E$7))</f>
        <v/>
      </c>
      <c r="I55" s="8" t="str">
        <f t="shared" si="2"/>
        <v/>
      </c>
      <c r="J55" s="8"/>
      <c r="K55" s="14"/>
      <c r="L55" s="8" t="str">
        <v/>
      </c>
      <c r="M55" s="8" t="str">
        <v/>
      </c>
      <c r="N55" s="14"/>
      <c r="O55" s="8" t="str">
        <v/>
      </c>
      <c r="P55" s="8" t="str">
        <v/>
      </c>
      <c r="Q55" s="8" t="str">
        <f>IF(L55="","","Nº de alojamentos participantes")</f>
        <v/>
      </c>
      <c r="R55" s="8" t="str">
        <f t="shared" si="1"/>
        <v/>
      </c>
      <c r="S55" s="8" t="str" cm="1">
        <f t="array" ref="S55">IF(ISBLANK(INDEX(Infraestruturas!$N$32:$R$41,INT((ROWS($B$1:B24)-1)/5)+1,MOD(ROWS($B$1:B24)-1,5)+1)),"",INDEX(Infraestruturas!$N$32:$R$41,INT((ROWS($B$1:B24)-1)/5)+1,MOD(ROWS($B$1:B24)-1,5)+1))</f>
        <v/>
      </c>
      <c r="T55" s="8" t="str">
        <f>IF(OR(L55="",Infraestruturas!$K$44="(máximo 300 carateres)"),"",Infraestruturas!$K$44)</f>
        <v/>
      </c>
    </row>
    <row r="56" spans="1:20" x14ac:dyDescent="0.15">
      <c r="A56" s="14" t="str">
        <f>IF(I56="","",IF(OR('Identificação da EG'!$B$7=0,'Identificação da EG'!$B$7=""),"",Capa!$C$10))</f>
        <v/>
      </c>
      <c r="B56" s="14" t="str">
        <f>IF(I56="","",IF((OR('Identificação da EG'!$B$7=0,'Identificação da EG'!$B$7="")),"",'Identificação da EG'!$B$7))</f>
        <v/>
      </c>
      <c r="C56" s="14" t="str">
        <f>IF(I56="","",IF(B56="","",VLOOKUP(B56,Auxiliar!$BW$23:$BX$3130,2,0)))</f>
        <v/>
      </c>
      <c r="D56" s="14" t="str">
        <f>IF(I56="","",IF(OR('Identificação da EG'!$B$7=0,'Identificação da EG'!$B$7=""),"","Portugal"))</f>
        <v/>
      </c>
      <c r="E56" s="14" t="str">
        <f>IF(I56="","",IF(OR('Identificação da EG'!$B$7=0,'Identificação da EG'!$B$7=""),"",'Identificação da EG'!$C$7))</f>
        <v/>
      </c>
      <c r="F56" s="14" t="str">
        <f>IF(I56="","",IF(OR('Identificação da EG'!$B$7=0,'Identificação da EG'!$B$7=""),"",'Identificação da EG'!$F$7))</f>
        <v/>
      </c>
      <c r="G56" s="14" t="str">
        <f>IF(I56="","",IF((OR('Identificação da EG'!$B$7=0,'Identificação da EG'!$B$7="")),"",'Identificação da EG'!$D$7))</f>
        <v/>
      </c>
      <c r="H56" s="25" t="str">
        <f>IF(I56="","",IF(OR('Identificação da EG'!$B$7=0,'Identificação da EG'!$B$7=""),"",'Identificação da EG'!$E$7))</f>
        <v/>
      </c>
      <c r="I56" s="8" t="str">
        <f t="shared" si="2"/>
        <v/>
      </c>
      <c r="J56" s="8"/>
      <c r="K56" s="14"/>
      <c r="L56" s="8" t="str">
        <v/>
      </c>
      <c r="M56" s="8" t="str">
        <v/>
      </c>
      <c r="N56" s="14"/>
      <c r="O56" s="8" t="str">
        <v/>
      </c>
      <c r="P56" s="8" t="str">
        <v/>
      </c>
      <c r="Q56" s="8" t="str">
        <f>IF(L56="","","Nº de estabelecimentos participantes")</f>
        <v/>
      </c>
      <c r="R56" s="8" t="str">
        <f t="shared" si="1"/>
        <v/>
      </c>
      <c r="S56" s="8" t="str" cm="1">
        <f t="array" ref="S56">IF(ISBLANK(INDEX(Infraestruturas!$N$32:$R$41,INT((ROWS($B$1:B25)-1)/5)+1,MOD(ROWS($B$1:B25)-1,5)+1)),"",INDEX(Infraestruturas!$N$32:$R$41,INT((ROWS($B$1:B25)-1)/5)+1,MOD(ROWS($B$1:B25)-1,5)+1))</f>
        <v/>
      </c>
      <c r="T56" s="8" t="str">
        <f>IF(OR(L56="",Infraestruturas!$K$44="(máximo 300 carateres)"),"",Infraestruturas!$K$44)</f>
        <v/>
      </c>
    </row>
    <row r="57" spans="1:20" x14ac:dyDescent="0.15">
      <c r="A57" s="14" t="str">
        <f>IF(I57="","",IF(OR('Identificação da EG'!$B$7=0,'Identificação da EG'!$B$7=""),"",Capa!$C$10))</f>
        <v/>
      </c>
      <c r="B57" s="14" t="str">
        <f>IF(I57="","",IF((OR('Identificação da EG'!$B$7=0,'Identificação da EG'!$B$7="")),"",'Identificação da EG'!$B$7))</f>
        <v/>
      </c>
      <c r="C57" s="14" t="str">
        <f>IF(I57="","",IF(B57="","",VLOOKUP(B57,Auxiliar!$BW$23:$BX$3130,2,0)))</f>
        <v/>
      </c>
      <c r="D57" s="14" t="str">
        <f>IF(I57="","",IF(OR('Identificação da EG'!$B$7=0,'Identificação da EG'!$B$7=""),"","Portugal"))</f>
        <v/>
      </c>
      <c r="E57" s="14" t="str">
        <f>IF(I57="","",IF(OR('Identificação da EG'!$B$7=0,'Identificação da EG'!$B$7=""),"",'Identificação da EG'!$C$7))</f>
        <v/>
      </c>
      <c r="F57" s="14" t="str">
        <f>IF(I57="","",IF(OR('Identificação da EG'!$B$7=0,'Identificação da EG'!$B$7=""),"",'Identificação da EG'!$F$7))</f>
        <v/>
      </c>
      <c r="G57" s="14" t="str">
        <f>IF(I57="","",IF((OR('Identificação da EG'!$B$7=0,'Identificação da EG'!$B$7="")),"",'Identificação da EG'!$D$7))</f>
        <v/>
      </c>
      <c r="H57" s="25" t="str">
        <f>IF(I57="","",IF(OR('Identificação da EG'!$B$7=0,'Identificação da EG'!$B$7=""),"",'Identificação da EG'!$E$7))</f>
        <v/>
      </c>
      <c r="I57" s="8" t="str">
        <f t="shared" si="2"/>
        <v/>
      </c>
      <c r="J57" s="8"/>
      <c r="K57" s="14"/>
      <c r="L57" s="8" t="str">
        <v/>
      </c>
      <c r="M57" s="8" t="str">
        <v/>
      </c>
      <c r="N57" s="14"/>
      <c r="O57" s="8" t="str">
        <v/>
      </c>
      <c r="P57" s="8" t="str">
        <v/>
      </c>
      <c r="Q57" s="8" t="str">
        <f>IF(L57="","","Nº de contentores")</f>
        <v/>
      </c>
      <c r="R57" s="8" t="str">
        <f t="shared" si="1"/>
        <v/>
      </c>
      <c r="S57" s="8" t="str" cm="1">
        <f t="array" ref="S57">IF(ISBLANK(INDEX(Infraestruturas!$N$32:$R$41,INT((ROWS($B$1:B26)-1)/5)+1,MOD(ROWS($B$1:B26)-1,5)+1)),"",INDEX(Infraestruturas!$N$32:$R$41,INT((ROWS($B$1:B26)-1)/5)+1,MOD(ROWS($B$1:B26)-1,5)+1))</f>
        <v/>
      </c>
      <c r="T57" s="8" t="str">
        <f>IF(OR(L57="",Infraestruturas!$K$44="(máximo 300 carateres)"),"",Infraestruturas!$K$44)</f>
        <v/>
      </c>
    </row>
    <row r="58" spans="1:20" x14ac:dyDescent="0.15">
      <c r="A58" s="14" t="str">
        <f>IF(I58="","",IF(OR('Identificação da EG'!$B$7=0,'Identificação da EG'!$B$7=""),"",Capa!$C$10))</f>
        <v/>
      </c>
      <c r="B58" s="14" t="str">
        <f>IF(I58="","",IF((OR('Identificação da EG'!$B$7=0,'Identificação da EG'!$B$7="")),"",'Identificação da EG'!$B$7))</f>
        <v/>
      </c>
      <c r="C58" s="14" t="str">
        <f>IF(I58="","",IF(B58="","",VLOOKUP(B58,Auxiliar!$BW$23:$BX$3130,2,0)))</f>
        <v/>
      </c>
      <c r="D58" s="14" t="str">
        <f>IF(I58="","",IF(OR('Identificação da EG'!$B$7=0,'Identificação da EG'!$B$7=""),"","Portugal"))</f>
        <v/>
      </c>
      <c r="E58" s="14" t="str">
        <f>IF(I58="","",IF(OR('Identificação da EG'!$B$7=0,'Identificação da EG'!$B$7=""),"",'Identificação da EG'!$C$7))</f>
        <v/>
      </c>
      <c r="F58" s="14" t="str">
        <f>IF(I58="","",IF(OR('Identificação da EG'!$B$7=0,'Identificação da EG'!$B$7=""),"",'Identificação da EG'!$F$7))</f>
        <v/>
      </c>
      <c r="G58" s="14" t="str">
        <f>IF(I58="","",IF((OR('Identificação da EG'!$B$7=0,'Identificação da EG'!$B$7="")),"",'Identificação da EG'!$D$7))</f>
        <v/>
      </c>
      <c r="H58" s="25" t="str">
        <f>IF(I58="","",IF(OR('Identificação da EG'!$B$7=0,'Identificação da EG'!$B$7=""),"",'Identificação da EG'!$E$7))</f>
        <v/>
      </c>
      <c r="I58" s="8" t="str">
        <f t="shared" si="2"/>
        <v/>
      </c>
      <c r="J58" s="8"/>
      <c r="K58" s="14"/>
      <c r="L58" s="8" t="str">
        <v/>
      </c>
      <c r="M58" s="8" t="str">
        <v/>
      </c>
      <c r="N58" s="14"/>
      <c r="O58" s="8" t="str">
        <v/>
      </c>
      <c r="P58" s="8" t="str">
        <v/>
      </c>
      <c r="Q58" s="8" t="str">
        <f>IF(L58="","","Nº de alojamentos abrangidos")</f>
        <v/>
      </c>
      <c r="R58" s="8" t="str">
        <f t="shared" si="1"/>
        <v/>
      </c>
      <c r="S58" s="8" t="str" cm="1">
        <f t="array" ref="S58">IF(ISBLANK(INDEX(Infraestruturas!$N$32:$R$41,INT((ROWS($B$1:B27)-1)/5)+1,MOD(ROWS($B$1:B27)-1,5)+1)),"",INDEX(Infraestruturas!$N$32:$R$41,INT((ROWS($B$1:B27)-1)/5)+1,MOD(ROWS($B$1:B27)-1,5)+1))</f>
        <v/>
      </c>
      <c r="T58" s="8" t="str">
        <f>IF(OR(L58="",Infraestruturas!$K$44="(máximo 300 carateres)"),"",Infraestruturas!$K$44)</f>
        <v/>
      </c>
    </row>
    <row r="59" spans="1:20" x14ac:dyDescent="0.15">
      <c r="A59" s="14" t="str">
        <f>IF(I59="","",IF(OR('Identificação da EG'!$B$7=0,'Identificação da EG'!$B$7=""),"",Capa!$C$10))</f>
        <v/>
      </c>
      <c r="B59" s="14" t="str">
        <f>IF(I59="","",IF((OR('Identificação da EG'!$B$7=0,'Identificação da EG'!$B$7="")),"",'Identificação da EG'!$B$7))</f>
        <v/>
      </c>
      <c r="C59" s="14" t="str">
        <f>IF(I59="","",IF(B59="","",VLOOKUP(B59,Auxiliar!$BW$23:$BX$3130,2,0)))</f>
        <v/>
      </c>
      <c r="D59" s="14" t="str">
        <f>IF(I59="","",IF(OR('Identificação da EG'!$B$7=0,'Identificação da EG'!$B$7=""),"","Portugal"))</f>
        <v/>
      </c>
      <c r="E59" s="14" t="str">
        <f>IF(I59="","",IF(OR('Identificação da EG'!$B$7=0,'Identificação da EG'!$B$7=""),"",'Identificação da EG'!$C$7))</f>
        <v/>
      </c>
      <c r="F59" s="14" t="str">
        <f>IF(I59="","",IF(OR('Identificação da EG'!$B$7=0,'Identificação da EG'!$B$7=""),"",'Identificação da EG'!$F$7))</f>
        <v/>
      </c>
      <c r="G59" s="14" t="str">
        <f>IF(I59="","",IF((OR('Identificação da EG'!$B$7=0,'Identificação da EG'!$B$7="")),"",'Identificação da EG'!$D$7))</f>
        <v/>
      </c>
      <c r="H59" s="25" t="str">
        <f>IF(I59="","",IF(OR('Identificação da EG'!$B$7=0,'Identificação da EG'!$B$7=""),"",'Identificação da EG'!$E$7))</f>
        <v/>
      </c>
      <c r="I59" s="8" t="str">
        <f t="shared" si="2"/>
        <v/>
      </c>
      <c r="J59" s="8"/>
      <c r="K59" s="14"/>
      <c r="L59" s="8" t="str">
        <v/>
      </c>
      <c r="M59" s="8" t="str">
        <v/>
      </c>
      <c r="N59" s="14"/>
      <c r="O59" s="8" t="str">
        <v/>
      </c>
      <c r="P59" s="8" t="str">
        <v/>
      </c>
      <c r="Q59" s="8" t="str">
        <f>IF(L59="","","Nº de estabelecimentos abrangidos")</f>
        <v/>
      </c>
      <c r="R59" s="8" t="str">
        <f t="shared" si="1"/>
        <v/>
      </c>
      <c r="S59" s="8" t="str" cm="1">
        <f t="array" ref="S59">IF(ISBLANK(INDEX(Infraestruturas!$N$32:$R$41,INT((ROWS($B$1:B28)-1)/5)+1,MOD(ROWS($B$1:B28)-1,5)+1)),"",INDEX(Infraestruturas!$N$32:$R$41,INT((ROWS($B$1:B28)-1)/5)+1,MOD(ROWS($B$1:B28)-1,5)+1))</f>
        <v/>
      </c>
      <c r="T59" s="8" t="str">
        <f>IF(OR(L59="",Infraestruturas!$K$44="(máximo 300 carateres)"),"",Infraestruturas!$K$44)</f>
        <v/>
      </c>
    </row>
    <row r="60" spans="1:20" x14ac:dyDescent="0.15">
      <c r="A60" s="14" t="str">
        <f>IF(I60="","",IF(OR('Identificação da EG'!$B$7=0,'Identificação da EG'!$B$7=""),"",Capa!$C$10))</f>
        <v/>
      </c>
      <c r="B60" s="14" t="str">
        <f>IF(I60="","",IF((OR('Identificação da EG'!$B$7=0,'Identificação da EG'!$B$7="")),"",'Identificação da EG'!$B$7))</f>
        <v/>
      </c>
      <c r="C60" s="14" t="str">
        <f>IF(I60="","",IF(B60="","",VLOOKUP(B60,Auxiliar!$BW$23:$BX$3130,2,0)))</f>
        <v/>
      </c>
      <c r="D60" s="14" t="str">
        <f>IF(I60="","",IF(OR('Identificação da EG'!$B$7=0,'Identificação da EG'!$B$7=""),"","Portugal"))</f>
        <v/>
      </c>
      <c r="E60" s="14" t="str">
        <f>IF(I60="","",IF(OR('Identificação da EG'!$B$7=0,'Identificação da EG'!$B$7=""),"",'Identificação da EG'!$C$7))</f>
        <v/>
      </c>
      <c r="F60" s="14" t="str">
        <f>IF(I60="","",IF(OR('Identificação da EG'!$B$7=0,'Identificação da EG'!$B$7=""),"",'Identificação da EG'!$F$7))</f>
        <v/>
      </c>
      <c r="G60" s="14" t="str">
        <f>IF(I60="","",IF((OR('Identificação da EG'!$B$7=0,'Identificação da EG'!$B$7="")),"",'Identificação da EG'!$D$7))</f>
        <v/>
      </c>
      <c r="H60" s="25" t="str">
        <f>IF(I60="","",IF(OR('Identificação da EG'!$B$7=0,'Identificação da EG'!$B$7=""),"",'Identificação da EG'!$E$7))</f>
        <v/>
      </c>
      <c r="I60" s="8" t="str">
        <f t="shared" si="2"/>
        <v/>
      </c>
      <c r="J60" s="8"/>
      <c r="K60" s="14"/>
      <c r="L60" s="8" t="str">
        <v/>
      </c>
      <c r="M60" s="8" t="str">
        <v/>
      </c>
      <c r="N60" s="14"/>
      <c r="O60" s="8" t="str">
        <v/>
      </c>
      <c r="P60" s="8" t="str">
        <v/>
      </c>
      <c r="Q60" s="8" t="str">
        <f>IF(L60="","","Nº de alojamentos participantes")</f>
        <v/>
      </c>
      <c r="R60" s="8" t="str">
        <f t="shared" si="1"/>
        <v/>
      </c>
      <c r="S60" s="8" t="str" cm="1">
        <f t="array" ref="S60">IF(ISBLANK(INDEX(Infraestruturas!$N$32:$R$41,INT((ROWS($B$1:B29)-1)/5)+1,MOD(ROWS($B$1:B29)-1,5)+1)),"",INDEX(Infraestruturas!$N$32:$R$41,INT((ROWS($B$1:B29)-1)/5)+1,MOD(ROWS($B$1:B29)-1,5)+1))</f>
        <v/>
      </c>
      <c r="T60" s="8" t="str">
        <f>IF(OR(L60="",Infraestruturas!$K$44="(máximo 300 carateres)"),"",Infraestruturas!$K$44)</f>
        <v/>
      </c>
    </row>
    <row r="61" spans="1:20" x14ac:dyDescent="0.15">
      <c r="A61" s="14" t="str">
        <f>IF(I61="","",IF(OR('Identificação da EG'!$B$7=0,'Identificação da EG'!$B$7=""),"",Capa!$C$10))</f>
        <v/>
      </c>
      <c r="B61" s="14" t="str">
        <f>IF(I61="","",IF((OR('Identificação da EG'!$B$7=0,'Identificação da EG'!$B$7="")),"",'Identificação da EG'!$B$7))</f>
        <v/>
      </c>
      <c r="C61" s="14" t="str">
        <f>IF(I61="","",IF(B61="","",VLOOKUP(B61,Auxiliar!$BW$23:$BX$3130,2,0)))</f>
        <v/>
      </c>
      <c r="D61" s="14" t="str">
        <f>IF(I61="","",IF(OR('Identificação da EG'!$B$7=0,'Identificação da EG'!$B$7=""),"","Portugal"))</f>
        <v/>
      </c>
      <c r="E61" s="14" t="str">
        <f>IF(I61="","",IF(OR('Identificação da EG'!$B$7=0,'Identificação da EG'!$B$7=""),"",'Identificação da EG'!$C$7))</f>
        <v/>
      </c>
      <c r="F61" s="14" t="str">
        <f>IF(I61="","",IF(OR('Identificação da EG'!$B$7=0,'Identificação da EG'!$B$7=""),"",'Identificação da EG'!$F$7))</f>
        <v/>
      </c>
      <c r="G61" s="14" t="str">
        <f>IF(I61="","",IF((OR('Identificação da EG'!$B$7=0,'Identificação da EG'!$B$7="")),"",'Identificação da EG'!$D$7))</f>
        <v/>
      </c>
      <c r="H61" s="25" t="str">
        <f>IF(I61="","",IF(OR('Identificação da EG'!$B$7=0,'Identificação da EG'!$B$7=""),"",'Identificação da EG'!$E$7))</f>
        <v/>
      </c>
      <c r="I61" s="8" t="str">
        <f t="shared" si="2"/>
        <v/>
      </c>
      <c r="J61" s="8"/>
      <c r="K61" s="14"/>
      <c r="L61" s="8" t="str">
        <v/>
      </c>
      <c r="M61" s="8" t="str">
        <v/>
      </c>
      <c r="N61" s="14"/>
      <c r="O61" s="8" t="str">
        <v/>
      </c>
      <c r="P61" s="8" t="str">
        <v/>
      </c>
      <c r="Q61" s="8" t="str">
        <f>IF(L61="","","Nº de estabelecimentos participantes")</f>
        <v/>
      </c>
      <c r="R61" s="8" t="str">
        <f t="shared" si="1"/>
        <v/>
      </c>
      <c r="S61" s="8" t="str" cm="1">
        <f t="array" ref="S61">IF(ISBLANK(INDEX(Infraestruturas!$N$32:$R$41,INT((ROWS($B$1:B30)-1)/5)+1,MOD(ROWS($B$1:B30)-1,5)+1)),"",INDEX(Infraestruturas!$N$32:$R$41,INT((ROWS($B$1:B30)-1)/5)+1,MOD(ROWS($B$1:B30)-1,5)+1))</f>
        <v/>
      </c>
      <c r="T61" s="8" t="str">
        <f>IF(OR(L61="",Infraestruturas!$K$44="(máximo 300 carateres)"),"",Infraestruturas!$K$44)</f>
        <v/>
      </c>
    </row>
    <row r="62" spans="1:20" x14ac:dyDescent="0.15">
      <c r="A62" s="14" t="str">
        <f>IF(I62="","",IF(OR('Identificação da EG'!$B$7=0,'Identificação da EG'!$B$7=""),"",Capa!$C$10))</f>
        <v/>
      </c>
      <c r="B62" s="14" t="str">
        <f>IF(I62="","",IF((OR('Identificação da EG'!$B$7=0,'Identificação da EG'!$B$7="")),"",'Identificação da EG'!$B$7))</f>
        <v/>
      </c>
      <c r="C62" s="14" t="str">
        <f>IF(I62="","",IF(B62="","",VLOOKUP(B62,Auxiliar!$BW$23:$BX$3130,2,0)))</f>
        <v/>
      </c>
      <c r="D62" s="14" t="str">
        <f>IF(I62="","",IF(OR('Identificação da EG'!$B$7=0,'Identificação da EG'!$B$7=""),"","Portugal"))</f>
        <v/>
      </c>
      <c r="E62" s="14" t="str">
        <f>IF(I62="","",IF(OR('Identificação da EG'!$B$7=0,'Identificação da EG'!$B$7=""),"",'Identificação da EG'!$C$7))</f>
        <v/>
      </c>
      <c r="F62" s="14" t="str">
        <f>IF(I62="","",IF(OR('Identificação da EG'!$B$7=0,'Identificação da EG'!$B$7=""),"",'Identificação da EG'!$F$7))</f>
        <v/>
      </c>
      <c r="G62" s="14" t="str">
        <f>IF(I62="","",IF((OR('Identificação da EG'!$B$7=0,'Identificação da EG'!$B$7="")),"",'Identificação da EG'!$D$7))</f>
        <v/>
      </c>
      <c r="H62" s="25" t="str">
        <f>IF(I62="","",IF(OR('Identificação da EG'!$B$7=0,'Identificação da EG'!$B$7=""),"",'Identificação da EG'!$E$7))</f>
        <v/>
      </c>
      <c r="I62" s="8" t="str">
        <f t="shared" si="2"/>
        <v/>
      </c>
      <c r="J62" s="8"/>
      <c r="K62" s="14"/>
      <c r="L62" s="8" t="str">
        <v/>
      </c>
      <c r="M62" s="8" t="str">
        <v/>
      </c>
      <c r="N62" s="14"/>
      <c r="O62" s="8" t="str">
        <v/>
      </c>
      <c r="P62" s="8" t="str">
        <v/>
      </c>
      <c r="Q62" s="8" t="str">
        <f>IF(L62="","","Nº de contentores")</f>
        <v/>
      </c>
      <c r="R62" s="8" t="str">
        <f t="shared" si="1"/>
        <v/>
      </c>
      <c r="S62" s="8" t="str" cm="1">
        <f t="array" ref="S62">IF(ISBLANK(INDEX(Infraestruturas!$N$32:$R$41,INT((ROWS($B$1:B31)-1)/5)+1,MOD(ROWS($B$1:B31)-1,5)+1)),"",INDEX(Infraestruturas!$N$32:$R$41,INT((ROWS($B$1:B31)-1)/5)+1,MOD(ROWS($B$1:B31)-1,5)+1))</f>
        <v/>
      </c>
      <c r="T62" s="8" t="str">
        <f>IF(OR(L62="",Infraestruturas!$K$44="(máximo 300 carateres)"),"",Infraestruturas!$K$44)</f>
        <v/>
      </c>
    </row>
    <row r="63" spans="1:20" x14ac:dyDescent="0.15">
      <c r="A63" s="14" t="str">
        <f>IF(I63="","",IF(OR('Identificação da EG'!$B$7=0,'Identificação da EG'!$B$7=""),"",Capa!$C$10))</f>
        <v/>
      </c>
      <c r="B63" s="14" t="str">
        <f>IF(I63="","",IF((OR('Identificação da EG'!$B$7=0,'Identificação da EG'!$B$7="")),"",'Identificação da EG'!$B$7))</f>
        <v/>
      </c>
      <c r="C63" s="14" t="str">
        <f>IF(I63="","",IF(B63="","",VLOOKUP(B63,Auxiliar!$BW$23:$BX$3130,2,0)))</f>
        <v/>
      </c>
      <c r="D63" s="14" t="str">
        <f>IF(I63="","",IF(OR('Identificação da EG'!$B$7=0,'Identificação da EG'!$B$7=""),"","Portugal"))</f>
        <v/>
      </c>
      <c r="E63" s="14" t="str">
        <f>IF(I63="","",IF(OR('Identificação da EG'!$B$7=0,'Identificação da EG'!$B$7=""),"",'Identificação da EG'!$C$7))</f>
        <v/>
      </c>
      <c r="F63" s="14" t="str">
        <f>IF(I63="","",IF(OR('Identificação da EG'!$B$7=0,'Identificação da EG'!$B$7=""),"",'Identificação da EG'!$F$7))</f>
        <v/>
      </c>
      <c r="G63" s="14" t="str">
        <f>IF(I63="","",IF((OR('Identificação da EG'!$B$7=0,'Identificação da EG'!$B$7="")),"",'Identificação da EG'!$D$7))</f>
        <v/>
      </c>
      <c r="H63" s="25" t="str">
        <f>IF(I63="","",IF(OR('Identificação da EG'!$B$7=0,'Identificação da EG'!$B$7=""),"",'Identificação da EG'!$E$7))</f>
        <v/>
      </c>
      <c r="I63" s="8" t="str">
        <f t="shared" si="2"/>
        <v/>
      </c>
      <c r="J63" s="8"/>
      <c r="K63" s="14"/>
      <c r="L63" s="8" t="str">
        <v/>
      </c>
      <c r="M63" s="8" t="str">
        <v/>
      </c>
      <c r="N63" s="14"/>
      <c r="O63" s="8" t="str">
        <v/>
      </c>
      <c r="P63" s="8" t="str">
        <v/>
      </c>
      <c r="Q63" s="8" t="str">
        <f>IF(L63="","","Nº de alojamentos abrangidos")</f>
        <v/>
      </c>
      <c r="R63" s="8" t="str">
        <f t="shared" si="1"/>
        <v/>
      </c>
      <c r="S63" s="8" t="str" cm="1">
        <f t="array" ref="S63">IF(ISBLANK(INDEX(Infraestruturas!$N$32:$R$41,INT((ROWS($B$1:B32)-1)/5)+1,MOD(ROWS($B$1:B32)-1,5)+1)),"",INDEX(Infraestruturas!$N$32:$R$41,INT((ROWS($B$1:B32)-1)/5)+1,MOD(ROWS($B$1:B32)-1,5)+1))</f>
        <v/>
      </c>
      <c r="T63" s="8" t="str">
        <f>IF(OR(L63="",Infraestruturas!$K$44="(máximo 300 carateres)"),"",Infraestruturas!$K$44)</f>
        <v/>
      </c>
    </row>
    <row r="64" spans="1:20" x14ac:dyDescent="0.15">
      <c r="A64" s="14" t="str">
        <f>IF(I64="","",IF(OR('Identificação da EG'!$B$7=0,'Identificação da EG'!$B$7=""),"",Capa!$C$10))</f>
        <v/>
      </c>
      <c r="B64" s="14" t="str">
        <f>IF(I64="","",IF((OR('Identificação da EG'!$B$7=0,'Identificação da EG'!$B$7="")),"",'Identificação da EG'!$B$7))</f>
        <v/>
      </c>
      <c r="C64" s="14" t="str">
        <f>IF(I64="","",IF(B64="","",VLOOKUP(B64,Auxiliar!$BW$23:$BX$3130,2,0)))</f>
        <v/>
      </c>
      <c r="D64" s="14" t="str">
        <f>IF(I64="","",IF(OR('Identificação da EG'!$B$7=0,'Identificação da EG'!$B$7=""),"","Portugal"))</f>
        <v/>
      </c>
      <c r="E64" s="14" t="str">
        <f>IF(I64="","",IF(OR('Identificação da EG'!$B$7=0,'Identificação da EG'!$B$7=""),"",'Identificação da EG'!$C$7))</f>
        <v/>
      </c>
      <c r="F64" s="14" t="str">
        <f>IF(I64="","",IF(OR('Identificação da EG'!$B$7=0,'Identificação da EG'!$B$7=""),"",'Identificação da EG'!$F$7))</f>
        <v/>
      </c>
      <c r="G64" s="14" t="str">
        <f>IF(I64="","",IF((OR('Identificação da EG'!$B$7=0,'Identificação da EG'!$B$7="")),"",'Identificação da EG'!$D$7))</f>
        <v/>
      </c>
      <c r="H64" s="25" t="str">
        <f>IF(I64="","",IF(OR('Identificação da EG'!$B$7=0,'Identificação da EG'!$B$7=""),"",'Identificação da EG'!$E$7))</f>
        <v/>
      </c>
      <c r="I64" s="8" t="str">
        <f t="shared" si="2"/>
        <v/>
      </c>
      <c r="J64" s="8"/>
      <c r="K64" s="14"/>
      <c r="L64" s="8" t="str">
        <v/>
      </c>
      <c r="M64" s="8" t="str">
        <v/>
      </c>
      <c r="N64" s="14"/>
      <c r="O64" s="8" t="str">
        <v/>
      </c>
      <c r="P64" s="8" t="str">
        <v/>
      </c>
      <c r="Q64" s="8" t="str">
        <f>IF(L64="","","Nº de estabelecimentos abrangidos")</f>
        <v/>
      </c>
      <c r="R64" s="8" t="str">
        <f t="shared" si="1"/>
        <v/>
      </c>
      <c r="S64" s="8" t="str" cm="1">
        <f t="array" ref="S64">IF(ISBLANK(INDEX(Infraestruturas!$N$32:$R$41,INT((ROWS($B$1:B33)-1)/5)+1,MOD(ROWS($B$1:B33)-1,5)+1)),"",INDEX(Infraestruturas!$N$32:$R$41,INT((ROWS($B$1:B33)-1)/5)+1,MOD(ROWS($B$1:B33)-1,5)+1))</f>
        <v/>
      </c>
      <c r="T64" s="8" t="str">
        <f>IF(OR(L64="",Infraestruturas!$K$44="(máximo 300 carateres)"),"",Infraestruturas!$K$44)</f>
        <v/>
      </c>
    </row>
    <row r="65" spans="1:20" x14ac:dyDescent="0.15">
      <c r="A65" s="14" t="str">
        <f>IF(I65="","",IF(OR('Identificação da EG'!$B$7=0,'Identificação da EG'!$B$7=""),"",Capa!$C$10))</f>
        <v/>
      </c>
      <c r="B65" s="14" t="str">
        <f>IF(I65="","",IF((OR('Identificação da EG'!$B$7=0,'Identificação da EG'!$B$7="")),"",'Identificação da EG'!$B$7))</f>
        <v/>
      </c>
      <c r="C65" s="14" t="str">
        <f>IF(I65="","",IF(B65="","",VLOOKUP(B65,Auxiliar!$BW$23:$BX$3130,2,0)))</f>
        <v/>
      </c>
      <c r="D65" s="14" t="str">
        <f>IF(I65="","",IF(OR('Identificação da EG'!$B$7=0,'Identificação da EG'!$B$7=""),"","Portugal"))</f>
        <v/>
      </c>
      <c r="E65" s="14" t="str">
        <f>IF(I65="","",IF(OR('Identificação da EG'!$B$7=0,'Identificação da EG'!$B$7=""),"",'Identificação da EG'!$C$7))</f>
        <v/>
      </c>
      <c r="F65" s="14" t="str">
        <f>IF(I65="","",IF(OR('Identificação da EG'!$B$7=0,'Identificação da EG'!$B$7=""),"",'Identificação da EG'!$F$7))</f>
        <v/>
      </c>
      <c r="G65" s="14" t="str">
        <f>IF(I65="","",IF((OR('Identificação da EG'!$B$7=0,'Identificação da EG'!$B$7="")),"",'Identificação da EG'!$D$7))</f>
        <v/>
      </c>
      <c r="H65" s="25" t="str">
        <f>IF(I65="","",IF(OR('Identificação da EG'!$B$7=0,'Identificação da EG'!$B$7=""),"",'Identificação da EG'!$E$7))</f>
        <v/>
      </c>
      <c r="I65" s="8" t="str">
        <f t="shared" si="2"/>
        <v/>
      </c>
      <c r="J65" s="8"/>
      <c r="K65" s="14"/>
      <c r="L65" s="8" t="str">
        <v/>
      </c>
      <c r="M65" s="8" t="str">
        <v/>
      </c>
      <c r="N65" s="14"/>
      <c r="O65" s="8" t="str">
        <v/>
      </c>
      <c r="P65" s="8" t="str">
        <v/>
      </c>
      <c r="Q65" s="8" t="str">
        <f>IF(L65="","","Nº de alojamentos participantes")</f>
        <v/>
      </c>
      <c r="R65" s="8" t="str">
        <f t="shared" si="1"/>
        <v/>
      </c>
      <c r="S65" s="8" t="str" cm="1">
        <f t="array" ref="S65">IF(ISBLANK(INDEX(Infraestruturas!$N$32:$R$41,INT((ROWS($B$1:B34)-1)/5)+1,MOD(ROWS($B$1:B34)-1,5)+1)),"",INDEX(Infraestruturas!$N$32:$R$41,INT((ROWS($B$1:B34)-1)/5)+1,MOD(ROWS($B$1:B34)-1,5)+1))</f>
        <v/>
      </c>
      <c r="T65" s="8" t="str">
        <f>IF(OR(L65="",Infraestruturas!$K$44="(máximo 300 carateres)"),"",Infraestruturas!$K$44)</f>
        <v/>
      </c>
    </row>
    <row r="66" spans="1:20" x14ac:dyDescent="0.15">
      <c r="A66" s="14" t="str">
        <f>IF(I66="","",IF(OR('Identificação da EG'!$B$7=0,'Identificação da EG'!$B$7=""),"",Capa!$C$10))</f>
        <v/>
      </c>
      <c r="B66" s="14" t="str">
        <f>IF(I66="","",IF((OR('Identificação da EG'!$B$7=0,'Identificação da EG'!$B$7="")),"",'Identificação da EG'!$B$7))</f>
        <v/>
      </c>
      <c r="C66" s="14" t="str">
        <f>IF(I66="","",IF(B66="","",VLOOKUP(B66,Auxiliar!$BW$23:$BX$3130,2,0)))</f>
        <v/>
      </c>
      <c r="D66" s="14" t="str">
        <f>IF(I66="","",IF(OR('Identificação da EG'!$B$7=0,'Identificação da EG'!$B$7=""),"","Portugal"))</f>
        <v/>
      </c>
      <c r="E66" s="14" t="str">
        <f>IF(I66="","",IF(OR('Identificação da EG'!$B$7=0,'Identificação da EG'!$B$7=""),"",'Identificação da EG'!$C$7))</f>
        <v/>
      </c>
      <c r="F66" s="14" t="str">
        <f>IF(I66="","",IF(OR('Identificação da EG'!$B$7=0,'Identificação da EG'!$B$7=""),"",'Identificação da EG'!$F$7))</f>
        <v/>
      </c>
      <c r="G66" s="14" t="str">
        <f>IF(I66="","",IF((OR('Identificação da EG'!$B$7=0,'Identificação da EG'!$B$7="")),"",'Identificação da EG'!$D$7))</f>
        <v/>
      </c>
      <c r="H66" s="25" t="str">
        <f>IF(I66="","",IF(OR('Identificação da EG'!$B$7=0,'Identificação da EG'!$B$7=""),"",'Identificação da EG'!$E$7))</f>
        <v/>
      </c>
      <c r="I66" s="8" t="str">
        <f t="shared" si="2"/>
        <v/>
      </c>
      <c r="J66" s="8"/>
      <c r="K66" s="14"/>
      <c r="L66" s="8" t="str">
        <v/>
      </c>
      <c r="M66" s="8" t="str">
        <v/>
      </c>
      <c r="N66" s="14"/>
      <c r="O66" s="8" t="str">
        <v/>
      </c>
      <c r="P66" s="8" t="str">
        <v/>
      </c>
      <c r="Q66" s="8" t="str">
        <f>IF(L66="","","Nº de estabelecimentos participantes")</f>
        <v/>
      </c>
      <c r="R66" s="8" t="str">
        <f t="shared" si="1"/>
        <v/>
      </c>
      <c r="S66" s="8" t="str" cm="1">
        <f t="array" ref="S66">IF(ISBLANK(INDEX(Infraestruturas!$N$32:$R$41,INT((ROWS($B$1:B35)-1)/5)+1,MOD(ROWS($B$1:B35)-1,5)+1)),"",INDEX(Infraestruturas!$N$32:$R$41,INT((ROWS($B$1:B35)-1)/5)+1,MOD(ROWS($B$1:B35)-1,5)+1))</f>
        <v/>
      </c>
      <c r="T66" s="8" t="str">
        <f>IF(OR(L66="",Infraestruturas!$K$44="(máximo 300 carateres)"),"",Infraestruturas!$K$44)</f>
        <v/>
      </c>
    </row>
    <row r="67" spans="1:20" x14ac:dyDescent="0.15">
      <c r="A67" s="14" t="str">
        <f>IF(I67="","",IF(OR('Identificação da EG'!$B$7=0,'Identificação da EG'!$B$7=""),"",Capa!$C$10))</f>
        <v/>
      </c>
      <c r="B67" s="14" t="str">
        <f>IF(I67="","",IF((OR('Identificação da EG'!$B$7=0,'Identificação da EG'!$B$7="")),"",'Identificação da EG'!$B$7))</f>
        <v/>
      </c>
      <c r="C67" s="14" t="str">
        <f>IF(I67="","",IF(B67="","",VLOOKUP(B67,Auxiliar!$BW$23:$BX$3130,2,0)))</f>
        <v/>
      </c>
      <c r="D67" s="14" t="str">
        <f>IF(I67="","",IF(OR('Identificação da EG'!$B$7=0,'Identificação da EG'!$B$7=""),"","Portugal"))</f>
        <v/>
      </c>
      <c r="E67" s="14" t="str">
        <f>IF(I67="","",IF(OR('Identificação da EG'!$B$7=0,'Identificação da EG'!$B$7=""),"",'Identificação da EG'!$C$7))</f>
        <v/>
      </c>
      <c r="F67" s="14" t="str">
        <f>IF(I67="","",IF(OR('Identificação da EG'!$B$7=0,'Identificação da EG'!$B$7=""),"",'Identificação da EG'!$F$7))</f>
        <v/>
      </c>
      <c r="G67" s="14" t="str">
        <f>IF(I67="","",IF((OR('Identificação da EG'!$B$7=0,'Identificação da EG'!$B$7="")),"",'Identificação da EG'!$D$7))</f>
        <v/>
      </c>
      <c r="H67" s="25" t="str">
        <f>IF(I67="","",IF(OR('Identificação da EG'!$B$7=0,'Identificação da EG'!$B$7=""),"",'Identificação da EG'!$E$7))</f>
        <v/>
      </c>
      <c r="I67" s="8" t="str">
        <f t="shared" si="2"/>
        <v/>
      </c>
      <c r="J67" s="8"/>
      <c r="K67" s="14"/>
      <c r="L67" s="8" t="str">
        <v/>
      </c>
      <c r="M67" s="8" t="str">
        <v/>
      </c>
      <c r="N67" s="14"/>
      <c r="O67" s="8" t="str">
        <v/>
      </c>
      <c r="P67" s="8" t="str">
        <v/>
      </c>
      <c r="Q67" s="8" t="str">
        <f>IF(L67="","","Nº de contentores")</f>
        <v/>
      </c>
      <c r="R67" s="8" t="str">
        <f t="shared" ref="R67:R130" si="3">IF(L67="","","nº")</f>
        <v/>
      </c>
      <c r="S67" s="8" t="str" cm="1">
        <f t="array" ref="S67">IF(ISBLANK(INDEX(Infraestruturas!$N$32:$R$41,INT((ROWS($B$1:B36)-1)/5)+1,MOD(ROWS($B$1:B36)-1,5)+1)),"",INDEX(Infraestruturas!$N$32:$R$41,INT((ROWS($B$1:B36)-1)/5)+1,MOD(ROWS($B$1:B36)-1,5)+1))</f>
        <v/>
      </c>
      <c r="T67" s="8" t="str">
        <f>IF(OR(L67="",Infraestruturas!$K$44="(máximo 300 carateres)"),"",Infraestruturas!$K$44)</f>
        <v/>
      </c>
    </row>
    <row r="68" spans="1:20" x14ac:dyDescent="0.15">
      <c r="A68" s="14" t="str">
        <f>IF(I68="","",IF(OR('Identificação da EG'!$B$7=0,'Identificação da EG'!$B$7=""),"",Capa!$C$10))</f>
        <v/>
      </c>
      <c r="B68" s="14" t="str">
        <f>IF(I68="","",IF((OR('Identificação da EG'!$B$7=0,'Identificação da EG'!$B$7="")),"",'Identificação da EG'!$B$7))</f>
        <v/>
      </c>
      <c r="C68" s="14" t="str">
        <f>IF(I68="","",IF(B68="","",VLOOKUP(B68,Auxiliar!$BW$23:$BX$3130,2,0)))</f>
        <v/>
      </c>
      <c r="D68" s="14" t="str">
        <f>IF(I68="","",IF(OR('Identificação da EG'!$B$7=0,'Identificação da EG'!$B$7=""),"","Portugal"))</f>
        <v/>
      </c>
      <c r="E68" s="14" t="str">
        <f>IF(I68="","",IF(OR('Identificação da EG'!$B$7=0,'Identificação da EG'!$B$7=""),"",'Identificação da EG'!$C$7))</f>
        <v/>
      </c>
      <c r="F68" s="14" t="str">
        <f>IF(I68="","",IF(OR('Identificação da EG'!$B$7=0,'Identificação da EG'!$B$7=""),"",'Identificação da EG'!$F$7))</f>
        <v/>
      </c>
      <c r="G68" s="14" t="str">
        <f>IF(I68="","",IF((OR('Identificação da EG'!$B$7=0,'Identificação da EG'!$B$7="")),"",'Identificação da EG'!$D$7))</f>
        <v/>
      </c>
      <c r="H68" s="25" t="str">
        <f>IF(I68="","",IF(OR('Identificação da EG'!$B$7=0,'Identificação da EG'!$B$7=""),"",'Identificação da EG'!$E$7))</f>
        <v/>
      </c>
      <c r="I68" s="8" t="str">
        <f t="shared" si="2"/>
        <v/>
      </c>
      <c r="J68" s="8"/>
      <c r="K68" s="14"/>
      <c r="L68" s="8" t="str">
        <v/>
      </c>
      <c r="M68" s="8" t="str">
        <v/>
      </c>
      <c r="N68" s="14"/>
      <c r="O68" s="8" t="str">
        <v/>
      </c>
      <c r="P68" s="8" t="str">
        <v/>
      </c>
      <c r="Q68" s="8" t="str">
        <f>IF(L68="","","Nº de alojamentos abrangidos")</f>
        <v/>
      </c>
      <c r="R68" s="8" t="str">
        <f t="shared" si="3"/>
        <v/>
      </c>
      <c r="S68" s="8" t="str" cm="1">
        <f t="array" ref="S68">IF(ISBLANK(INDEX(Infraestruturas!$N$32:$R$41,INT((ROWS($B$1:B37)-1)/5)+1,MOD(ROWS($B$1:B37)-1,5)+1)),"",INDEX(Infraestruturas!$N$32:$R$41,INT((ROWS($B$1:B37)-1)/5)+1,MOD(ROWS($B$1:B37)-1,5)+1))</f>
        <v/>
      </c>
      <c r="T68" s="8" t="str">
        <f>IF(OR(L68="",Infraestruturas!$K$44="(máximo 300 carateres)"),"",Infraestruturas!$K$44)</f>
        <v/>
      </c>
    </row>
    <row r="69" spans="1:20" x14ac:dyDescent="0.15">
      <c r="A69" s="14" t="str">
        <f>IF(I69="","",IF(OR('Identificação da EG'!$B$7=0,'Identificação da EG'!$B$7=""),"",Capa!$C$10))</f>
        <v/>
      </c>
      <c r="B69" s="14" t="str">
        <f>IF(I69="","",IF((OR('Identificação da EG'!$B$7=0,'Identificação da EG'!$B$7="")),"",'Identificação da EG'!$B$7))</f>
        <v/>
      </c>
      <c r="C69" s="14" t="str">
        <f>IF(I69="","",IF(B69="","",VLOOKUP(B69,Auxiliar!$BW$23:$BX$3130,2,0)))</f>
        <v/>
      </c>
      <c r="D69" s="14" t="str">
        <f>IF(I69="","",IF(OR('Identificação da EG'!$B$7=0,'Identificação da EG'!$B$7=""),"","Portugal"))</f>
        <v/>
      </c>
      <c r="E69" s="14" t="str">
        <f>IF(I69="","",IF(OR('Identificação da EG'!$B$7=0,'Identificação da EG'!$B$7=""),"",'Identificação da EG'!$C$7))</f>
        <v/>
      </c>
      <c r="F69" s="14" t="str">
        <f>IF(I69="","",IF(OR('Identificação da EG'!$B$7=0,'Identificação da EG'!$B$7=""),"",'Identificação da EG'!$F$7))</f>
        <v/>
      </c>
      <c r="G69" s="14" t="str">
        <f>IF(I69="","",IF((OR('Identificação da EG'!$B$7=0,'Identificação da EG'!$B$7="")),"",'Identificação da EG'!$D$7))</f>
        <v/>
      </c>
      <c r="H69" s="25" t="str">
        <f>IF(I69="","",IF(OR('Identificação da EG'!$B$7=0,'Identificação da EG'!$B$7=""),"",'Identificação da EG'!$E$7))</f>
        <v/>
      </c>
      <c r="I69" s="8" t="str">
        <f t="shared" si="2"/>
        <v/>
      </c>
      <c r="J69" s="8"/>
      <c r="K69" s="14"/>
      <c r="L69" s="8" t="str">
        <v/>
      </c>
      <c r="M69" s="8" t="str">
        <v/>
      </c>
      <c r="N69" s="14"/>
      <c r="O69" s="8" t="str">
        <v/>
      </c>
      <c r="P69" s="8" t="str">
        <v/>
      </c>
      <c r="Q69" s="8" t="str">
        <f>IF(L69="","","Nº de estabelecimentos abrangidos")</f>
        <v/>
      </c>
      <c r="R69" s="8" t="str">
        <f t="shared" si="3"/>
        <v/>
      </c>
      <c r="S69" s="8" t="str" cm="1">
        <f t="array" ref="S69">IF(ISBLANK(INDEX(Infraestruturas!$N$32:$R$41,INT((ROWS($B$1:B38)-1)/5)+1,MOD(ROWS($B$1:B38)-1,5)+1)),"",INDEX(Infraestruturas!$N$32:$R$41,INT((ROWS($B$1:B38)-1)/5)+1,MOD(ROWS($B$1:B38)-1,5)+1))</f>
        <v/>
      </c>
      <c r="T69" s="8" t="str">
        <f>IF(OR(L69="",Infraestruturas!$K$44="(máximo 300 carateres)"),"",Infraestruturas!$K$44)</f>
        <v/>
      </c>
    </row>
    <row r="70" spans="1:20" x14ac:dyDescent="0.15">
      <c r="A70" s="14" t="str">
        <f>IF(I70="","",IF(OR('Identificação da EG'!$B$7=0,'Identificação da EG'!$B$7=""),"",Capa!$C$10))</f>
        <v/>
      </c>
      <c r="B70" s="14" t="str">
        <f>IF(I70="","",IF((OR('Identificação da EG'!$B$7=0,'Identificação da EG'!$B$7="")),"",'Identificação da EG'!$B$7))</f>
        <v/>
      </c>
      <c r="C70" s="14" t="str">
        <f>IF(I70="","",IF(B70="","",VLOOKUP(B70,Auxiliar!$BW$23:$BX$3130,2,0)))</f>
        <v/>
      </c>
      <c r="D70" s="14" t="str">
        <f>IF(I70="","",IF(OR('Identificação da EG'!$B$7=0,'Identificação da EG'!$B$7=""),"","Portugal"))</f>
        <v/>
      </c>
      <c r="E70" s="14" t="str">
        <f>IF(I70="","",IF(OR('Identificação da EG'!$B$7=0,'Identificação da EG'!$B$7=""),"",'Identificação da EG'!$C$7))</f>
        <v/>
      </c>
      <c r="F70" s="14" t="str">
        <f>IF(I70="","",IF(OR('Identificação da EG'!$B$7=0,'Identificação da EG'!$B$7=""),"",'Identificação da EG'!$F$7))</f>
        <v/>
      </c>
      <c r="G70" s="14" t="str">
        <f>IF(I70="","",IF((OR('Identificação da EG'!$B$7=0,'Identificação da EG'!$B$7="")),"",'Identificação da EG'!$D$7))</f>
        <v/>
      </c>
      <c r="H70" s="25" t="str">
        <f>IF(I70="","",IF(OR('Identificação da EG'!$B$7=0,'Identificação da EG'!$B$7=""),"",'Identificação da EG'!$E$7))</f>
        <v/>
      </c>
      <c r="I70" s="8" t="str">
        <f t="shared" si="2"/>
        <v/>
      </c>
      <c r="J70" s="8"/>
      <c r="K70" s="14"/>
      <c r="L70" s="8" t="str">
        <v/>
      </c>
      <c r="M70" s="8" t="str">
        <v/>
      </c>
      <c r="N70" s="14"/>
      <c r="O70" s="8" t="str">
        <v/>
      </c>
      <c r="P70" s="8" t="str">
        <v/>
      </c>
      <c r="Q70" s="8" t="str">
        <f>IF(L70="","","Nº de alojamentos participantes")</f>
        <v/>
      </c>
      <c r="R70" s="8" t="str">
        <f t="shared" si="3"/>
        <v/>
      </c>
      <c r="S70" s="8" t="str" cm="1">
        <f t="array" ref="S70">IF(ISBLANK(INDEX(Infraestruturas!$N$32:$R$41,INT((ROWS($B$1:B39)-1)/5)+1,MOD(ROWS($B$1:B39)-1,5)+1)),"",INDEX(Infraestruturas!$N$32:$R$41,INT((ROWS($B$1:B39)-1)/5)+1,MOD(ROWS($B$1:B39)-1,5)+1))</f>
        <v/>
      </c>
      <c r="T70" s="8" t="str">
        <f>IF(OR(L70="",Infraestruturas!$K$44="(máximo 300 carateres)"),"",Infraestruturas!$K$44)</f>
        <v/>
      </c>
    </row>
    <row r="71" spans="1:20" x14ac:dyDescent="0.15">
      <c r="A71" s="14" t="str">
        <f>IF(I71="","",IF(OR('Identificação da EG'!$B$7=0,'Identificação da EG'!$B$7=""),"",Capa!$C$10))</f>
        <v/>
      </c>
      <c r="B71" s="14" t="str">
        <f>IF(I71="","",IF((OR('Identificação da EG'!$B$7=0,'Identificação da EG'!$B$7="")),"",'Identificação da EG'!$B$7))</f>
        <v/>
      </c>
      <c r="C71" s="14" t="str">
        <f>IF(I71="","",IF(B71="","",VLOOKUP(B71,Auxiliar!$BW$23:$BX$3130,2,0)))</f>
        <v/>
      </c>
      <c r="D71" s="14" t="str">
        <f>IF(I71="","",IF(OR('Identificação da EG'!$B$7=0,'Identificação da EG'!$B$7=""),"","Portugal"))</f>
        <v/>
      </c>
      <c r="E71" s="14" t="str">
        <f>IF(I71="","",IF(OR('Identificação da EG'!$B$7=0,'Identificação da EG'!$B$7=""),"",'Identificação da EG'!$C$7))</f>
        <v/>
      </c>
      <c r="F71" s="14" t="str">
        <f>IF(I71="","",IF(OR('Identificação da EG'!$B$7=0,'Identificação da EG'!$B$7=""),"",'Identificação da EG'!$F$7))</f>
        <v/>
      </c>
      <c r="G71" s="14" t="str">
        <f>IF(I71="","",IF((OR('Identificação da EG'!$B$7=0,'Identificação da EG'!$B$7="")),"",'Identificação da EG'!$D$7))</f>
        <v/>
      </c>
      <c r="H71" s="25" t="str">
        <f>IF(I71="","",IF(OR('Identificação da EG'!$B$7=0,'Identificação da EG'!$B$7=""),"",'Identificação da EG'!$E$7))</f>
        <v/>
      </c>
      <c r="I71" s="8" t="str">
        <f t="shared" si="2"/>
        <v/>
      </c>
      <c r="J71" s="8"/>
      <c r="K71" s="14"/>
      <c r="L71" s="8" t="str">
        <v/>
      </c>
      <c r="M71" s="8" t="str">
        <v/>
      </c>
      <c r="N71" s="14"/>
      <c r="O71" s="8" t="str">
        <v/>
      </c>
      <c r="P71" s="8" t="str">
        <v/>
      </c>
      <c r="Q71" s="8" t="str">
        <f>IF(L71="","","Nº de estabelecimentos participantes")</f>
        <v/>
      </c>
      <c r="R71" s="8" t="str">
        <f t="shared" si="3"/>
        <v/>
      </c>
      <c r="S71" s="8" t="str" cm="1">
        <f t="array" ref="S71">IF(ISBLANK(INDEX(Infraestruturas!$N$32:$R$41,INT((ROWS($B$1:B40)-1)/5)+1,MOD(ROWS($B$1:B40)-1,5)+1)),"",INDEX(Infraestruturas!$N$32:$R$41,INT((ROWS($B$1:B40)-1)/5)+1,MOD(ROWS($B$1:B40)-1,5)+1))</f>
        <v/>
      </c>
      <c r="T71" s="8" t="str">
        <f>IF(OR(L71="",Infraestruturas!$K$44="(máximo 300 carateres)"),"",Infraestruturas!$K$44)</f>
        <v/>
      </c>
    </row>
    <row r="72" spans="1:20" x14ac:dyDescent="0.15">
      <c r="A72" s="14" t="str">
        <f>IF(I72="","",IF(OR('Identificação da EG'!$B$7=0,'Identificação da EG'!$B$7=""),"",Capa!$C$10))</f>
        <v/>
      </c>
      <c r="B72" s="14" t="str">
        <f>IF(I72="","",IF((OR('Identificação da EG'!$B$7=0,'Identificação da EG'!$B$7="")),"",'Identificação da EG'!$B$7))</f>
        <v/>
      </c>
      <c r="C72" s="14" t="str">
        <f>IF(I72="","",IF(B72="","",VLOOKUP(B72,Auxiliar!$BW$23:$BX$3130,2,0)))</f>
        <v/>
      </c>
      <c r="D72" s="14" t="str">
        <f>IF(I72="","",IF(OR('Identificação da EG'!$B$7=0,'Identificação da EG'!$B$7=""),"","Portugal"))</f>
        <v/>
      </c>
      <c r="E72" s="14" t="str">
        <f>IF(I72="","",IF(OR('Identificação da EG'!$B$7=0,'Identificação da EG'!$B$7=""),"",'Identificação da EG'!$C$7))</f>
        <v/>
      </c>
      <c r="F72" s="14" t="str">
        <f>IF(I72="","",IF(OR('Identificação da EG'!$B$7=0,'Identificação da EG'!$B$7=""),"",'Identificação da EG'!$F$7))</f>
        <v/>
      </c>
      <c r="G72" s="14" t="str">
        <f>IF(I72="","",IF((OR('Identificação da EG'!$B$7=0,'Identificação da EG'!$B$7="")),"",'Identificação da EG'!$D$7))</f>
        <v/>
      </c>
      <c r="H72" s="25" t="str">
        <f>IF(I72="","",IF(OR('Identificação da EG'!$B$7=0,'Identificação da EG'!$B$7=""),"",'Identificação da EG'!$E$7))</f>
        <v/>
      </c>
      <c r="I72" s="8" t="str">
        <f t="shared" si="2"/>
        <v/>
      </c>
      <c r="J72" s="8"/>
      <c r="K72" s="14"/>
      <c r="L72" s="8" t="str">
        <v/>
      </c>
      <c r="M72" s="8" t="str">
        <v/>
      </c>
      <c r="N72" s="14"/>
      <c r="O72" s="8" t="str">
        <v/>
      </c>
      <c r="P72" s="8" t="str">
        <v/>
      </c>
      <c r="Q72" s="8" t="str">
        <f>IF(L72="","","Nº de contentores")</f>
        <v/>
      </c>
      <c r="R72" s="8" t="str">
        <f t="shared" si="3"/>
        <v/>
      </c>
      <c r="S72" s="8" t="str" cm="1">
        <f t="array" ref="S72">IF(ISBLANK(INDEX(Infraestruturas!$N$32:$R$41,INT((ROWS($B$1:B41)-1)/5)+1,MOD(ROWS($B$1:B41)-1,5)+1)),"",INDEX(Infraestruturas!$N$32:$R$41,INT((ROWS($B$1:B41)-1)/5)+1,MOD(ROWS($B$1:B41)-1,5)+1))</f>
        <v/>
      </c>
      <c r="T72" s="8" t="str">
        <f>IF(OR(L72="",Infraestruturas!$K$44="(máximo 300 carateres)"),"",Infraestruturas!$K$44)</f>
        <v/>
      </c>
    </row>
    <row r="73" spans="1:20" x14ac:dyDescent="0.15">
      <c r="A73" s="14" t="str">
        <f>IF(I73="","",IF(OR('Identificação da EG'!$B$7=0,'Identificação da EG'!$B$7=""),"",Capa!$C$10))</f>
        <v/>
      </c>
      <c r="B73" s="14" t="str">
        <f>IF(I73="","",IF((OR('Identificação da EG'!$B$7=0,'Identificação da EG'!$B$7="")),"",'Identificação da EG'!$B$7))</f>
        <v/>
      </c>
      <c r="C73" s="14" t="str">
        <f>IF(I73="","",IF(B73="","",VLOOKUP(B73,Auxiliar!$BW$23:$BX$3130,2,0)))</f>
        <v/>
      </c>
      <c r="D73" s="14" t="str">
        <f>IF(I73="","",IF(OR('Identificação da EG'!$B$7=0,'Identificação da EG'!$B$7=""),"","Portugal"))</f>
        <v/>
      </c>
      <c r="E73" s="14" t="str">
        <f>IF(I73="","",IF(OR('Identificação da EG'!$B$7=0,'Identificação da EG'!$B$7=""),"",'Identificação da EG'!$C$7))</f>
        <v/>
      </c>
      <c r="F73" s="14" t="str">
        <f>IF(I73="","",IF(OR('Identificação da EG'!$B$7=0,'Identificação da EG'!$B$7=""),"",'Identificação da EG'!$F$7))</f>
        <v/>
      </c>
      <c r="G73" s="14" t="str">
        <f>IF(I73="","",IF((OR('Identificação da EG'!$B$7=0,'Identificação da EG'!$B$7="")),"",'Identificação da EG'!$D$7))</f>
        <v/>
      </c>
      <c r="H73" s="25" t="str">
        <f>IF(I73="","",IF(OR('Identificação da EG'!$B$7=0,'Identificação da EG'!$B$7=""),"",'Identificação da EG'!$E$7))</f>
        <v/>
      </c>
      <c r="I73" s="8" t="str">
        <f t="shared" si="2"/>
        <v/>
      </c>
      <c r="J73" s="8"/>
      <c r="K73" s="14"/>
      <c r="L73" s="8" t="str">
        <v/>
      </c>
      <c r="M73" s="8" t="str">
        <v/>
      </c>
      <c r="N73" s="14"/>
      <c r="O73" s="8" t="str">
        <v/>
      </c>
      <c r="P73" s="8" t="str">
        <v/>
      </c>
      <c r="Q73" s="8" t="str">
        <f>IF(L73="","","Nº de alojamentos abrangidos")</f>
        <v/>
      </c>
      <c r="R73" s="8" t="str">
        <f t="shared" si="3"/>
        <v/>
      </c>
      <c r="S73" s="8" t="str" cm="1">
        <f t="array" ref="S73">IF(ISBLANK(INDEX(Infraestruturas!$N$32:$R$41,INT((ROWS($B$1:B42)-1)/5)+1,MOD(ROWS($B$1:B42)-1,5)+1)),"",INDEX(Infraestruturas!$N$32:$R$41,INT((ROWS($B$1:B42)-1)/5)+1,MOD(ROWS($B$1:B42)-1,5)+1))</f>
        <v/>
      </c>
      <c r="T73" s="8" t="str">
        <f>IF(OR(L73="",Infraestruturas!$K$44="(máximo 300 carateres)"),"",Infraestruturas!$K$44)</f>
        <v/>
      </c>
    </row>
    <row r="74" spans="1:20" x14ac:dyDescent="0.15">
      <c r="A74" s="14" t="str">
        <f>IF(I74="","",IF(OR('Identificação da EG'!$B$7=0,'Identificação da EG'!$B$7=""),"",Capa!$C$10))</f>
        <v/>
      </c>
      <c r="B74" s="14" t="str">
        <f>IF(I74="","",IF((OR('Identificação da EG'!$B$7=0,'Identificação da EG'!$B$7="")),"",'Identificação da EG'!$B$7))</f>
        <v/>
      </c>
      <c r="C74" s="14" t="str">
        <f>IF(I74="","",IF(B74="","",VLOOKUP(B74,Auxiliar!$BW$23:$BX$3130,2,0)))</f>
        <v/>
      </c>
      <c r="D74" s="14" t="str">
        <f>IF(I74="","",IF(OR('Identificação da EG'!$B$7=0,'Identificação da EG'!$B$7=""),"","Portugal"))</f>
        <v/>
      </c>
      <c r="E74" s="14" t="str">
        <f>IF(I74="","",IF(OR('Identificação da EG'!$B$7=0,'Identificação da EG'!$B$7=""),"",'Identificação da EG'!$C$7))</f>
        <v/>
      </c>
      <c r="F74" s="14" t="str">
        <f>IF(I74="","",IF(OR('Identificação da EG'!$B$7=0,'Identificação da EG'!$B$7=""),"",'Identificação da EG'!$F$7))</f>
        <v/>
      </c>
      <c r="G74" s="14" t="str">
        <f>IF(I74="","",IF((OR('Identificação da EG'!$B$7=0,'Identificação da EG'!$B$7="")),"",'Identificação da EG'!$D$7))</f>
        <v/>
      </c>
      <c r="H74" s="25" t="str">
        <f>IF(I74="","",IF(OR('Identificação da EG'!$B$7=0,'Identificação da EG'!$B$7=""),"",'Identificação da EG'!$E$7))</f>
        <v/>
      </c>
      <c r="I74" s="8" t="str">
        <f t="shared" si="2"/>
        <v/>
      </c>
      <c r="J74" s="8"/>
      <c r="K74" s="14"/>
      <c r="L74" s="8" t="str">
        <v/>
      </c>
      <c r="M74" s="8" t="str">
        <v/>
      </c>
      <c r="N74" s="14"/>
      <c r="O74" s="8" t="str">
        <v/>
      </c>
      <c r="P74" s="8" t="str">
        <v/>
      </c>
      <c r="Q74" s="8" t="str">
        <f>IF(L74="","","Nº de estabelecimentos abrangidos")</f>
        <v/>
      </c>
      <c r="R74" s="8" t="str">
        <f t="shared" si="3"/>
        <v/>
      </c>
      <c r="S74" s="8" t="str" cm="1">
        <f t="array" ref="S74">IF(ISBLANK(INDEX(Infraestruturas!$N$32:$R$41,INT((ROWS($B$1:B43)-1)/5)+1,MOD(ROWS($B$1:B43)-1,5)+1)),"",INDEX(Infraestruturas!$N$32:$R$41,INT((ROWS($B$1:B43)-1)/5)+1,MOD(ROWS($B$1:B43)-1,5)+1))</f>
        <v/>
      </c>
      <c r="T74" s="8" t="str">
        <f>IF(OR(L74="",Infraestruturas!$K$44="(máximo 300 carateres)"),"",Infraestruturas!$K$44)</f>
        <v/>
      </c>
    </row>
    <row r="75" spans="1:20" x14ac:dyDescent="0.15">
      <c r="A75" s="14" t="str">
        <f>IF(I75="","",IF(OR('Identificação da EG'!$B$7=0,'Identificação da EG'!$B$7=""),"",Capa!$C$10))</f>
        <v/>
      </c>
      <c r="B75" s="14" t="str">
        <f>IF(I75="","",IF((OR('Identificação da EG'!$B$7=0,'Identificação da EG'!$B$7="")),"",'Identificação da EG'!$B$7))</f>
        <v/>
      </c>
      <c r="C75" s="14" t="str">
        <f>IF(I75="","",IF(B75="","",VLOOKUP(B75,Auxiliar!$BW$23:$BX$3130,2,0)))</f>
        <v/>
      </c>
      <c r="D75" s="14" t="str">
        <f>IF(I75="","",IF(OR('Identificação da EG'!$B$7=0,'Identificação da EG'!$B$7=""),"","Portugal"))</f>
        <v/>
      </c>
      <c r="E75" s="14" t="str">
        <f>IF(I75="","",IF(OR('Identificação da EG'!$B$7=0,'Identificação da EG'!$B$7=""),"",'Identificação da EG'!$C$7))</f>
        <v/>
      </c>
      <c r="F75" s="14" t="str">
        <f>IF(I75="","",IF(OR('Identificação da EG'!$B$7=0,'Identificação da EG'!$B$7=""),"",'Identificação da EG'!$F$7))</f>
        <v/>
      </c>
      <c r="G75" s="14" t="str">
        <f>IF(I75="","",IF((OR('Identificação da EG'!$B$7=0,'Identificação da EG'!$B$7="")),"",'Identificação da EG'!$D$7))</f>
        <v/>
      </c>
      <c r="H75" s="25" t="str">
        <f>IF(I75="","",IF(OR('Identificação da EG'!$B$7=0,'Identificação da EG'!$B$7=""),"",'Identificação da EG'!$E$7))</f>
        <v/>
      </c>
      <c r="I75" s="8" t="str">
        <f t="shared" si="2"/>
        <v/>
      </c>
      <c r="J75" s="8"/>
      <c r="K75" s="14"/>
      <c r="L75" s="8" t="str">
        <v/>
      </c>
      <c r="M75" s="8" t="str">
        <v/>
      </c>
      <c r="N75" s="14"/>
      <c r="O75" s="8" t="str">
        <v/>
      </c>
      <c r="P75" s="8" t="str">
        <v/>
      </c>
      <c r="Q75" s="8" t="str">
        <f>IF(L75="","","Nº de alojamentos participantes")</f>
        <v/>
      </c>
      <c r="R75" s="8" t="str">
        <f t="shared" si="3"/>
        <v/>
      </c>
      <c r="S75" s="8" t="str" cm="1">
        <f t="array" ref="S75">IF(ISBLANK(INDEX(Infraestruturas!$N$32:$R$41,INT((ROWS($B$1:B44)-1)/5)+1,MOD(ROWS($B$1:B44)-1,5)+1)),"",INDEX(Infraestruturas!$N$32:$R$41,INT((ROWS($B$1:B44)-1)/5)+1,MOD(ROWS($B$1:B44)-1,5)+1))</f>
        <v/>
      </c>
      <c r="T75" s="8" t="str">
        <f>IF(OR(L75="",Infraestruturas!$K$44="(máximo 300 carateres)"),"",Infraestruturas!$K$44)</f>
        <v/>
      </c>
    </row>
    <row r="76" spans="1:20" x14ac:dyDescent="0.15">
      <c r="A76" s="14" t="str">
        <f>IF(I76="","",IF(OR('Identificação da EG'!$B$7=0,'Identificação da EG'!$B$7=""),"",Capa!$C$10))</f>
        <v/>
      </c>
      <c r="B76" s="14" t="str">
        <f>IF(I76="","",IF((OR('Identificação da EG'!$B$7=0,'Identificação da EG'!$B$7="")),"",'Identificação da EG'!$B$7))</f>
        <v/>
      </c>
      <c r="C76" s="14" t="str">
        <f>IF(I76="","",IF(B76="","",VLOOKUP(B76,Auxiliar!$BW$23:$BX$3130,2,0)))</f>
        <v/>
      </c>
      <c r="D76" s="14" t="str">
        <f>IF(I76="","",IF(OR('Identificação da EG'!$B$7=0,'Identificação da EG'!$B$7=""),"","Portugal"))</f>
        <v/>
      </c>
      <c r="E76" s="14" t="str">
        <f>IF(I76="","",IF(OR('Identificação da EG'!$B$7=0,'Identificação da EG'!$B$7=""),"",'Identificação da EG'!$C$7))</f>
        <v/>
      </c>
      <c r="F76" s="14" t="str">
        <f>IF(I76="","",IF(OR('Identificação da EG'!$B$7=0,'Identificação da EG'!$B$7=""),"",'Identificação da EG'!$F$7))</f>
        <v/>
      </c>
      <c r="G76" s="14" t="str">
        <f>IF(I76="","",IF((OR('Identificação da EG'!$B$7=0,'Identificação da EG'!$B$7="")),"",'Identificação da EG'!$D$7))</f>
        <v/>
      </c>
      <c r="H76" s="25" t="str">
        <f>IF(I76="","",IF(OR('Identificação da EG'!$B$7=0,'Identificação da EG'!$B$7=""),"",'Identificação da EG'!$E$7))</f>
        <v/>
      </c>
      <c r="I76" s="8" t="str">
        <f t="shared" si="2"/>
        <v/>
      </c>
      <c r="J76" s="8"/>
      <c r="K76" s="14"/>
      <c r="L76" s="8" t="str">
        <v/>
      </c>
      <c r="M76" s="8" t="str">
        <v/>
      </c>
      <c r="N76" s="14"/>
      <c r="O76" s="8" t="str">
        <v/>
      </c>
      <c r="P76" s="8" t="str">
        <v/>
      </c>
      <c r="Q76" s="8" t="str">
        <f>IF(L76="","","Nº de estabelecimentos participantes")</f>
        <v/>
      </c>
      <c r="R76" s="8" t="str">
        <f t="shared" si="3"/>
        <v/>
      </c>
      <c r="S76" s="8" t="str" cm="1">
        <f t="array" ref="S76">IF(ISBLANK(INDEX(Infraestruturas!$N$32:$R$41,INT((ROWS($B$1:B45)-1)/5)+1,MOD(ROWS($B$1:B45)-1,5)+1)),"",INDEX(Infraestruturas!$N$32:$R$41,INT((ROWS($B$1:B45)-1)/5)+1,MOD(ROWS($B$1:B45)-1,5)+1))</f>
        <v/>
      </c>
      <c r="T76" s="8" t="str">
        <f>IF(OR(L76="",Infraestruturas!$K$44="(máximo 300 carateres)"),"",Infraestruturas!$K$44)</f>
        <v/>
      </c>
    </row>
    <row r="77" spans="1:20" x14ac:dyDescent="0.15">
      <c r="A77" s="14" t="str">
        <f>IF(I77="","",IF(OR('Identificação da EG'!$B$7=0,'Identificação da EG'!$B$7=""),"",Capa!$C$10))</f>
        <v/>
      </c>
      <c r="B77" s="14" t="str">
        <f>IF(I77="","",IF((OR('Identificação da EG'!$B$7=0,'Identificação da EG'!$B$7="")),"",'Identificação da EG'!$B$7))</f>
        <v/>
      </c>
      <c r="C77" s="14" t="str">
        <f>IF(I77="","",IF(B77="","",VLOOKUP(B77,Auxiliar!$BW$23:$BX$3130,2,0)))</f>
        <v/>
      </c>
      <c r="D77" s="14" t="str">
        <f>IF(I77="","",IF(OR('Identificação da EG'!$B$7=0,'Identificação da EG'!$B$7=""),"","Portugal"))</f>
        <v/>
      </c>
      <c r="E77" s="14" t="str">
        <f>IF(I77="","",IF(OR('Identificação da EG'!$B$7=0,'Identificação da EG'!$B$7=""),"",'Identificação da EG'!$C$7))</f>
        <v/>
      </c>
      <c r="F77" s="14" t="str">
        <f>IF(I77="","",IF(OR('Identificação da EG'!$B$7=0,'Identificação da EG'!$B$7=""),"",'Identificação da EG'!$F$7))</f>
        <v/>
      </c>
      <c r="G77" s="14" t="str">
        <f>IF(I77="","",IF((OR('Identificação da EG'!$B$7=0,'Identificação da EG'!$B$7="")),"",'Identificação da EG'!$D$7))</f>
        <v/>
      </c>
      <c r="H77" s="25" t="str">
        <f>IF(I77="","",IF(OR('Identificação da EG'!$B$7=0,'Identificação da EG'!$B$7=""),"",'Identificação da EG'!$E$7))</f>
        <v/>
      </c>
      <c r="I77" s="8" t="str">
        <f t="shared" si="2"/>
        <v/>
      </c>
      <c r="J77" s="8"/>
      <c r="K77" s="14"/>
      <c r="L77" s="8" t="str">
        <v/>
      </c>
      <c r="M77" s="8" t="str">
        <v/>
      </c>
      <c r="N77" s="14"/>
      <c r="O77" s="8" t="str">
        <v/>
      </c>
      <c r="P77" s="8" t="str">
        <v/>
      </c>
      <c r="Q77" s="8" t="str">
        <f>IF(L77="","","Nº de contentores")</f>
        <v/>
      </c>
      <c r="R77" s="8" t="str">
        <f t="shared" si="3"/>
        <v/>
      </c>
      <c r="S77" s="8" t="str" cm="1">
        <f t="array" ref="S77">IF(ISBLANK(INDEX(Infraestruturas!$N$32:$R$41,INT((ROWS($B$1:B46)-1)/5)+1,MOD(ROWS($B$1:B46)-1,5)+1)),"",INDEX(Infraestruturas!$N$32:$R$41,INT((ROWS($B$1:B46)-1)/5)+1,MOD(ROWS($B$1:B46)-1,5)+1))</f>
        <v/>
      </c>
      <c r="T77" s="8" t="str">
        <f>IF(OR(L77="",Infraestruturas!$K$44="(máximo 300 carateres)"),"",Infraestruturas!$K$44)</f>
        <v/>
      </c>
    </row>
    <row r="78" spans="1:20" x14ac:dyDescent="0.15">
      <c r="A78" s="14" t="str">
        <f>IF(I78="","",IF(OR('Identificação da EG'!$B$7=0,'Identificação da EG'!$B$7=""),"",Capa!$C$10))</f>
        <v/>
      </c>
      <c r="B78" s="14" t="str">
        <f>IF(I78="","",IF((OR('Identificação da EG'!$B$7=0,'Identificação da EG'!$B$7="")),"",'Identificação da EG'!$B$7))</f>
        <v/>
      </c>
      <c r="C78" s="14" t="str">
        <f>IF(I78="","",IF(B78="","",VLOOKUP(B78,Auxiliar!$BW$23:$BX$3130,2,0)))</f>
        <v/>
      </c>
      <c r="D78" s="14" t="str">
        <f>IF(I78="","",IF(OR('Identificação da EG'!$B$7=0,'Identificação da EG'!$B$7=""),"","Portugal"))</f>
        <v/>
      </c>
      <c r="E78" s="14" t="str">
        <f>IF(I78="","",IF(OR('Identificação da EG'!$B$7=0,'Identificação da EG'!$B$7=""),"",'Identificação da EG'!$C$7))</f>
        <v/>
      </c>
      <c r="F78" s="14" t="str">
        <f>IF(I78="","",IF(OR('Identificação da EG'!$B$7=0,'Identificação da EG'!$B$7=""),"",'Identificação da EG'!$F$7))</f>
        <v/>
      </c>
      <c r="G78" s="14" t="str">
        <f>IF(I78="","",IF((OR('Identificação da EG'!$B$7=0,'Identificação da EG'!$B$7="")),"",'Identificação da EG'!$D$7))</f>
        <v/>
      </c>
      <c r="H78" s="25" t="str">
        <f>IF(I78="","",IF(OR('Identificação da EG'!$B$7=0,'Identificação da EG'!$B$7=""),"",'Identificação da EG'!$E$7))</f>
        <v/>
      </c>
      <c r="I78" s="8" t="str">
        <f t="shared" si="2"/>
        <v/>
      </c>
      <c r="J78" s="8"/>
      <c r="K78" s="14"/>
      <c r="L78" s="8" t="str">
        <v/>
      </c>
      <c r="M78" s="8" t="str">
        <v/>
      </c>
      <c r="N78" s="14"/>
      <c r="O78" s="8" t="str">
        <v/>
      </c>
      <c r="P78" s="8" t="str">
        <v/>
      </c>
      <c r="Q78" s="8" t="str">
        <f>IF(L78="","","Nº de alojamentos abrangidos")</f>
        <v/>
      </c>
      <c r="R78" s="8" t="str">
        <f t="shared" si="3"/>
        <v/>
      </c>
      <c r="S78" s="8" t="str" cm="1">
        <f t="array" ref="S78">IF(ISBLANK(INDEX(Infraestruturas!$N$32:$R$41,INT((ROWS($B$1:B47)-1)/5)+1,MOD(ROWS($B$1:B47)-1,5)+1)),"",INDEX(Infraestruturas!$N$32:$R$41,INT((ROWS($B$1:B47)-1)/5)+1,MOD(ROWS($B$1:B47)-1,5)+1))</f>
        <v/>
      </c>
      <c r="T78" s="8" t="str">
        <f>IF(OR(L78="",Infraestruturas!$K$44="(máximo 300 carateres)"),"",Infraestruturas!$K$44)</f>
        <v/>
      </c>
    </row>
    <row r="79" spans="1:20" x14ac:dyDescent="0.15">
      <c r="A79" s="14" t="str">
        <f>IF(I79="","",IF(OR('Identificação da EG'!$B$7=0,'Identificação da EG'!$B$7=""),"",Capa!$C$10))</f>
        <v/>
      </c>
      <c r="B79" s="14" t="str">
        <f>IF(I79="","",IF((OR('Identificação da EG'!$B$7=0,'Identificação da EG'!$B$7="")),"",'Identificação da EG'!$B$7))</f>
        <v/>
      </c>
      <c r="C79" s="14" t="str">
        <f>IF(I79="","",IF(B79="","",VLOOKUP(B79,Auxiliar!$BW$23:$BX$3130,2,0)))</f>
        <v/>
      </c>
      <c r="D79" s="14" t="str">
        <f>IF(I79="","",IF(OR('Identificação da EG'!$B$7=0,'Identificação da EG'!$B$7=""),"","Portugal"))</f>
        <v/>
      </c>
      <c r="E79" s="14" t="str">
        <f>IF(I79="","",IF(OR('Identificação da EG'!$B$7=0,'Identificação da EG'!$B$7=""),"",'Identificação da EG'!$C$7))</f>
        <v/>
      </c>
      <c r="F79" s="14" t="str">
        <f>IF(I79="","",IF(OR('Identificação da EG'!$B$7=0,'Identificação da EG'!$B$7=""),"",'Identificação da EG'!$F$7))</f>
        <v/>
      </c>
      <c r="G79" s="14" t="str">
        <f>IF(I79="","",IF((OR('Identificação da EG'!$B$7=0,'Identificação da EG'!$B$7="")),"",'Identificação da EG'!$D$7))</f>
        <v/>
      </c>
      <c r="H79" s="25" t="str">
        <f>IF(I79="","",IF(OR('Identificação da EG'!$B$7=0,'Identificação da EG'!$B$7=""),"",'Identificação da EG'!$E$7))</f>
        <v/>
      </c>
      <c r="I79" s="8" t="str">
        <f t="shared" si="2"/>
        <v/>
      </c>
      <c r="J79" s="8"/>
      <c r="K79" s="14"/>
      <c r="L79" s="8" t="str">
        <v/>
      </c>
      <c r="M79" s="8" t="str">
        <v/>
      </c>
      <c r="N79" s="14"/>
      <c r="O79" s="8" t="str">
        <v/>
      </c>
      <c r="P79" s="8" t="str">
        <v/>
      </c>
      <c r="Q79" s="8" t="str">
        <f>IF(L79="","","Nº de estabelecimentos abrangidos")</f>
        <v/>
      </c>
      <c r="R79" s="8" t="str">
        <f t="shared" si="3"/>
        <v/>
      </c>
      <c r="S79" s="8" t="str" cm="1">
        <f t="array" ref="S79">IF(ISBLANK(INDEX(Infraestruturas!$N$32:$R$41,INT((ROWS($B$1:B48)-1)/5)+1,MOD(ROWS($B$1:B48)-1,5)+1)),"",INDEX(Infraestruturas!$N$32:$R$41,INT((ROWS($B$1:B48)-1)/5)+1,MOD(ROWS($B$1:B48)-1,5)+1))</f>
        <v/>
      </c>
      <c r="T79" s="8" t="str">
        <f>IF(OR(L79="",Infraestruturas!$K$44="(máximo 300 carateres)"),"",Infraestruturas!$K$44)</f>
        <v/>
      </c>
    </row>
    <row r="80" spans="1:20" x14ac:dyDescent="0.15">
      <c r="A80" s="14" t="str">
        <f>IF(I80="","",IF(OR('Identificação da EG'!$B$7=0,'Identificação da EG'!$B$7=""),"",Capa!$C$10))</f>
        <v/>
      </c>
      <c r="B80" s="14" t="str">
        <f>IF(I80="","",IF((OR('Identificação da EG'!$B$7=0,'Identificação da EG'!$B$7="")),"",'Identificação da EG'!$B$7))</f>
        <v/>
      </c>
      <c r="C80" s="14" t="str">
        <f>IF(I80="","",IF(B80="","",VLOOKUP(B80,Auxiliar!$BW$23:$BX$3130,2,0)))</f>
        <v/>
      </c>
      <c r="D80" s="14" t="str">
        <f>IF(I80="","",IF(OR('Identificação da EG'!$B$7=0,'Identificação da EG'!$B$7=""),"","Portugal"))</f>
        <v/>
      </c>
      <c r="E80" s="14" t="str">
        <f>IF(I80="","",IF(OR('Identificação da EG'!$B$7=0,'Identificação da EG'!$B$7=""),"",'Identificação da EG'!$C$7))</f>
        <v/>
      </c>
      <c r="F80" s="14" t="str">
        <f>IF(I80="","",IF(OR('Identificação da EG'!$B$7=0,'Identificação da EG'!$B$7=""),"",'Identificação da EG'!$F$7))</f>
        <v/>
      </c>
      <c r="G80" s="14" t="str">
        <f>IF(I80="","",IF((OR('Identificação da EG'!$B$7=0,'Identificação da EG'!$B$7="")),"",'Identificação da EG'!$D$7))</f>
        <v/>
      </c>
      <c r="H80" s="25" t="str">
        <f>IF(I80="","",IF(OR('Identificação da EG'!$B$7=0,'Identificação da EG'!$B$7=""),"",'Identificação da EG'!$E$7))</f>
        <v/>
      </c>
      <c r="I80" s="8" t="str">
        <f t="shared" si="2"/>
        <v/>
      </c>
      <c r="J80" s="8"/>
      <c r="K80" s="14"/>
      <c r="L80" s="8" t="str">
        <v/>
      </c>
      <c r="M80" s="8" t="str">
        <v/>
      </c>
      <c r="N80" s="14"/>
      <c r="O80" s="8" t="str">
        <v/>
      </c>
      <c r="P80" s="8" t="str">
        <v/>
      </c>
      <c r="Q80" s="8" t="str">
        <f>IF(L80="","","Nº de alojamentos participantes")</f>
        <v/>
      </c>
      <c r="R80" s="8" t="str">
        <f t="shared" si="3"/>
        <v/>
      </c>
      <c r="S80" s="8" t="str" cm="1">
        <f t="array" ref="S80">IF(ISBLANK(INDEX(Infraestruturas!$N$32:$R$41,INT((ROWS($B$1:B49)-1)/5)+1,MOD(ROWS($B$1:B49)-1,5)+1)),"",INDEX(Infraestruturas!$N$32:$R$41,INT((ROWS($B$1:B49)-1)/5)+1,MOD(ROWS($B$1:B49)-1,5)+1))</f>
        <v/>
      </c>
      <c r="T80" s="8" t="str">
        <f>IF(OR(L80="",Infraestruturas!$K$44="(máximo 300 carateres)"),"",Infraestruturas!$K$44)</f>
        <v/>
      </c>
    </row>
    <row r="81" spans="1:20" x14ac:dyDescent="0.15">
      <c r="A81" s="14" t="str">
        <f>IF(I81="","",IF(OR('Identificação da EG'!$B$7=0,'Identificação da EG'!$B$7=""),"",Capa!$C$10))</f>
        <v/>
      </c>
      <c r="B81" s="14" t="str">
        <f>IF(I81="","",IF((OR('Identificação da EG'!$B$7=0,'Identificação da EG'!$B$7="")),"",'Identificação da EG'!$B$7))</f>
        <v/>
      </c>
      <c r="C81" s="14" t="str">
        <f>IF(I81="","",IF(B81="","",VLOOKUP(B81,Auxiliar!$BW$23:$BX$3130,2,0)))</f>
        <v/>
      </c>
      <c r="D81" s="14" t="str">
        <f>IF(I81="","",IF(OR('Identificação da EG'!$B$7=0,'Identificação da EG'!$B$7=""),"","Portugal"))</f>
        <v/>
      </c>
      <c r="E81" s="14" t="str">
        <f>IF(I81="","",IF(OR('Identificação da EG'!$B$7=0,'Identificação da EG'!$B$7=""),"",'Identificação da EG'!$C$7))</f>
        <v/>
      </c>
      <c r="F81" s="14" t="str">
        <f>IF(I81="","",IF(OR('Identificação da EG'!$B$7=0,'Identificação da EG'!$B$7=""),"",'Identificação da EG'!$F$7))</f>
        <v/>
      </c>
      <c r="G81" s="14" t="str">
        <f>IF(I81="","",IF((OR('Identificação da EG'!$B$7=0,'Identificação da EG'!$B$7="")),"",'Identificação da EG'!$D$7))</f>
        <v/>
      </c>
      <c r="H81" s="25" t="str">
        <f>IF(I81="","",IF(OR('Identificação da EG'!$B$7=0,'Identificação da EG'!$B$7=""),"",'Identificação da EG'!$E$7))</f>
        <v/>
      </c>
      <c r="I81" s="8" t="str">
        <f t="shared" si="2"/>
        <v/>
      </c>
      <c r="J81" s="8"/>
      <c r="K81" s="14"/>
      <c r="L81" s="8" t="str">
        <v/>
      </c>
      <c r="M81" s="8" t="str">
        <v/>
      </c>
      <c r="N81" s="14"/>
      <c r="O81" s="8" t="str">
        <v/>
      </c>
      <c r="P81" s="8" t="str">
        <v/>
      </c>
      <c r="Q81" s="8" t="str">
        <f>IF(L81="","","Nº de estabelecimentos participantes")</f>
        <v/>
      </c>
      <c r="R81" s="8" t="str">
        <f t="shared" si="3"/>
        <v/>
      </c>
      <c r="S81" s="8" t="str" cm="1">
        <f t="array" ref="S81">IF(ISBLANK(INDEX(Infraestruturas!$N$32:$R$41,INT((ROWS($B$1:B50)-1)/5)+1,MOD(ROWS($B$1:B50)-1,5)+1)),"",INDEX(Infraestruturas!$N$32:$R$41,INT((ROWS($B$1:B50)-1)/5)+1,MOD(ROWS($B$1:B50)-1,5)+1))</f>
        <v/>
      </c>
      <c r="T81" s="8" t="str">
        <f>IF(OR(L81="",Infraestruturas!$K$44="(máximo 300 carateres)"),"",Infraestruturas!$K$44)</f>
        <v/>
      </c>
    </row>
    <row r="82" spans="1:20" x14ac:dyDescent="0.15">
      <c r="A82" s="14" t="str">
        <f>IF(I82="","",IF(OR('Identificação da EG'!$B$7=0,'Identificação da EG'!$B$7=""),"",Capa!$C$10))</f>
        <v/>
      </c>
      <c r="B82" s="14" t="str">
        <f>IF(I82="","",IF((OR('Identificação da EG'!$B$7=0,'Identificação da EG'!$B$7="")),"",'Identificação da EG'!$B$7))</f>
        <v/>
      </c>
      <c r="C82" s="14" t="str">
        <f>IF(I82="","",IF(B82="","",VLOOKUP(B82,Auxiliar!$BW$23:$BX$3130,2,0)))</f>
        <v/>
      </c>
      <c r="D82" s="14" t="str">
        <f>IF(I82="","",IF(OR('Identificação da EG'!$B$7=0,'Identificação da EG'!$B$7=""),"","Portugal"))</f>
        <v/>
      </c>
      <c r="E82" s="14" t="str">
        <f>IF(I82="","",IF(OR('Identificação da EG'!$B$7=0,'Identificação da EG'!$B$7=""),"",'Identificação da EG'!$C$7))</f>
        <v/>
      </c>
      <c r="F82" s="14" t="str">
        <f>IF(I82="","",IF(OR('Identificação da EG'!$B$7=0,'Identificação da EG'!$B$7=""),"",'Identificação da EG'!$F$7))</f>
        <v/>
      </c>
      <c r="G82" s="14" t="str">
        <f>IF(I82="","",IF((OR('Identificação da EG'!$B$7=0,'Identificação da EG'!$B$7="")),"",'Identificação da EG'!$D$7))</f>
        <v/>
      </c>
      <c r="H82" s="25" t="str">
        <f>IF(I82="","",IF(OR('Identificação da EG'!$B$7=0,'Identificação da EG'!$B$7=""),"",'Identificação da EG'!$E$7))</f>
        <v/>
      </c>
      <c r="I82" s="8" t="str">
        <f t="shared" ref="I82:I113" si="4">IF(L82="","","Recolha seletiva de biorresíduos verdes")</f>
        <v/>
      </c>
      <c r="J82" s="8"/>
      <c r="K82" s="14"/>
      <c r="L82" s="8" t="str" cm="1">
        <f t="array" ref="L82:L131">IF(INDEX(Infraestruturas!U32:U41,INT((_xlfn.SEQUENCE(ROWS(Infraestruturas!U32:U41)*5,1,1,1)-1)/5)+1)=0,"",INDEX(Infraestruturas!U32:U41,INT((_xlfn.SEQUENCE(ROWS(Infraestruturas!U32:U41)*5,1,1,1)-1)/5)+1))</f>
        <v/>
      </c>
      <c r="M82" s="14"/>
      <c r="N82" s="8" t="str" cm="1">
        <f t="array" ref="N82:N131">IF(INDEX(Infraestruturas!V32:V41,INT((_xlfn.SEQUENCE(ROWS(Infraestruturas!V32:V41)*5,1,1,1)-1)/5)+1)=0,"",INDEX(Infraestruturas!V32:V41,INT((_xlfn.SEQUENCE(ROWS(Infraestruturas!V32:V41)*5,1,1,1)-1)/5)+1))</f>
        <v/>
      </c>
      <c r="O82" s="8" t="str" cm="1">
        <f t="array" ref="O82:O131">IF(INDEX(Infraestruturas!W32:W41,INT((_xlfn.SEQUENCE(ROWS(Infraestruturas!W32:W41)*5,1,1,1)-1)/5)+1)=0,"",INDEX(Infraestruturas!W32:W41,INT((_xlfn.SEQUENCE(ROWS(Infraestruturas!W32:W41)*5,1,1,1)-1)/5)+1))</f>
        <v/>
      </c>
      <c r="P82" s="8" t="str" cm="1">
        <f t="array" ref="P82:P131">IF(INDEX(Infraestruturas!X32:X41,INT((_xlfn.SEQUENCE(ROWS(Infraestruturas!X32:X41)*5,1,1,1)-1)/5)+1)=0,"",INDEX(Infraestruturas!X32:X41,INT((_xlfn.SEQUENCE(ROWS(Infraestruturas!X32:X41)*5,1,1,1)-1)/5)+1))</f>
        <v/>
      </c>
      <c r="Q82" s="8" t="str">
        <f>IF(L82="","","Nº de infraestruturas")</f>
        <v/>
      </c>
      <c r="R82" s="8" t="str">
        <f t="shared" si="3"/>
        <v/>
      </c>
      <c r="S82" s="8" t="str" cm="1">
        <f t="array" ref="S82">IF(ISBLANK(INDEX(Infraestruturas!$Y$32:$AC$41,INT((ROWS($B$1:B1)-1)/5)+1,MOD(ROWS($B$1:B1)-1,5)+1)),"",INDEX(Infraestruturas!$Y$32:$AC$41,INT((ROWS($B$1:B1)-1)/5)+1,MOD(ROWS($B$1:B1)-1,5)+1))</f>
        <v/>
      </c>
      <c r="T82" s="8" t="str">
        <f>IF(OR(L82="",Infraestruturas!$V$44="(máximo 300 carateres)"),"",Infraestruturas!$V$44)</f>
        <v/>
      </c>
    </row>
    <row r="83" spans="1:20" x14ac:dyDescent="0.15">
      <c r="A83" s="14" t="str">
        <f>IF(I83="","",IF(OR('Identificação da EG'!$B$7=0,'Identificação da EG'!$B$7=""),"",Capa!$C$10))</f>
        <v/>
      </c>
      <c r="B83" s="14" t="str">
        <f>IF(I83="","",IF((OR('Identificação da EG'!$B$7=0,'Identificação da EG'!$B$7="")),"",'Identificação da EG'!$B$7))</f>
        <v/>
      </c>
      <c r="C83" s="14" t="str">
        <f>IF(I83="","",IF(B83="","",VLOOKUP(B83,Auxiliar!$BW$23:$BX$3130,2,0)))</f>
        <v/>
      </c>
      <c r="D83" s="14" t="str">
        <f>IF(I83="","",IF(OR('Identificação da EG'!$B$7=0,'Identificação da EG'!$B$7=""),"","Portugal"))</f>
        <v/>
      </c>
      <c r="E83" s="14" t="str">
        <f>IF(I83="","",IF(OR('Identificação da EG'!$B$7=0,'Identificação da EG'!$B$7=""),"",'Identificação da EG'!$C$7))</f>
        <v/>
      </c>
      <c r="F83" s="14" t="str">
        <f>IF(I83="","",IF(OR('Identificação da EG'!$B$7=0,'Identificação da EG'!$B$7=""),"",'Identificação da EG'!$F$7))</f>
        <v/>
      </c>
      <c r="G83" s="14" t="str">
        <f>IF(I83="","",IF((OR('Identificação da EG'!$B$7=0,'Identificação da EG'!$B$7="")),"",'Identificação da EG'!$D$7))</f>
        <v/>
      </c>
      <c r="H83" s="25" t="str">
        <f>IF(I83="","",IF(OR('Identificação da EG'!$B$7=0,'Identificação da EG'!$B$7=""),"",'Identificação da EG'!$E$7))</f>
        <v/>
      </c>
      <c r="I83" s="8" t="str">
        <f t="shared" si="4"/>
        <v/>
      </c>
      <c r="J83" s="8"/>
      <c r="K83" s="14"/>
      <c r="L83" s="8" t="str">
        <v/>
      </c>
      <c r="M83" s="14"/>
      <c r="N83" s="8" t="str">
        <v/>
      </c>
      <c r="O83" s="8" t="str">
        <v/>
      </c>
      <c r="P83" s="8" t="str">
        <v/>
      </c>
      <c r="Q83" s="8" t="str">
        <f>IF(L83="","","Nº de alojamentos abrangidos")</f>
        <v/>
      </c>
      <c r="R83" s="8" t="str">
        <f t="shared" si="3"/>
        <v/>
      </c>
      <c r="S83" s="8" t="str" cm="1">
        <f t="array" ref="S83">IF(ISBLANK(INDEX(Infraestruturas!$Y$32:$AC$41,INT((ROWS($B$1:B2)-1)/5)+1,MOD(ROWS($B$1:B2)-1,5)+1)),"",INDEX(Infraestruturas!$Y$32:$AC$41,INT((ROWS($B$1:B2)-1)/5)+1,MOD(ROWS($B$1:B2)-1,5)+1))</f>
        <v/>
      </c>
      <c r="T83" s="8" t="str">
        <f>IF(OR(L83="",Infraestruturas!$V$44="(máximo 300 carateres)"),"",Infraestruturas!$V$44)</f>
        <v/>
      </c>
    </row>
    <row r="84" spans="1:20" x14ac:dyDescent="0.15">
      <c r="A84" s="14" t="str">
        <f>IF(I84="","",IF(OR('Identificação da EG'!$B$7=0,'Identificação da EG'!$B$7=""),"",Capa!$C$10))</f>
        <v/>
      </c>
      <c r="B84" s="14" t="str">
        <f>IF(I84="","",IF((OR('Identificação da EG'!$B$7=0,'Identificação da EG'!$B$7="")),"",'Identificação da EG'!$B$7))</f>
        <v/>
      </c>
      <c r="C84" s="14" t="str">
        <f>IF(I84="","",IF(B84="","",VLOOKUP(B84,Auxiliar!$BW$23:$BX$3130,2,0)))</f>
        <v/>
      </c>
      <c r="D84" s="14" t="str">
        <f>IF(I84="","",IF(OR('Identificação da EG'!$B$7=0,'Identificação da EG'!$B$7=""),"","Portugal"))</f>
        <v/>
      </c>
      <c r="E84" s="14" t="str">
        <f>IF(I84="","",IF(OR('Identificação da EG'!$B$7=0,'Identificação da EG'!$B$7=""),"",'Identificação da EG'!$C$7))</f>
        <v/>
      </c>
      <c r="F84" s="14" t="str">
        <f>IF(I84="","",IF(OR('Identificação da EG'!$B$7=0,'Identificação da EG'!$B$7=""),"",'Identificação da EG'!$F$7))</f>
        <v/>
      </c>
      <c r="G84" s="14" t="str">
        <f>IF(I84="","",IF((OR('Identificação da EG'!$B$7=0,'Identificação da EG'!$B$7="")),"",'Identificação da EG'!$D$7))</f>
        <v/>
      </c>
      <c r="H84" s="25" t="str">
        <f>IF(I84="","",IF(OR('Identificação da EG'!$B$7=0,'Identificação da EG'!$B$7=""),"",'Identificação da EG'!$E$7))</f>
        <v/>
      </c>
      <c r="I84" s="8" t="str">
        <f t="shared" si="4"/>
        <v/>
      </c>
      <c r="J84" s="8"/>
      <c r="K84" s="14"/>
      <c r="L84" s="8" t="str">
        <v/>
      </c>
      <c r="M84" s="14"/>
      <c r="N84" s="8" t="str">
        <v/>
      </c>
      <c r="O84" s="8" t="str">
        <v/>
      </c>
      <c r="P84" s="8" t="str">
        <v/>
      </c>
      <c r="Q84" s="8" t="str">
        <f>IF(L84="","","Nº de estabelecimentos abrangidos")</f>
        <v/>
      </c>
      <c r="R84" s="8" t="str">
        <f t="shared" si="3"/>
        <v/>
      </c>
      <c r="S84" s="8" t="str" cm="1">
        <f t="array" ref="S84">IF(ISBLANK(INDEX(Infraestruturas!$Y$32:$AC$41,INT((ROWS($B$1:B3)-1)/5)+1,MOD(ROWS($B$1:B3)-1,5)+1)),"",INDEX(Infraestruturas!$Y$32:$AC$41,INT((ROWS($B$1:B3)-1)/5)+1,MOD(ROWS($B$1:B3)-1,5)+1))</f>
        <v/>
      </c>
      <c r="T84" s="8" t="str">
        <f>IF(OR(L84="",Infraestruturas!$V$44="(máximo 300 carateres)"),"",Infraestruturas!$V$44)</f>
        <v/>
      </c>
    </row>
    <row r="85" spans="1:20" x14ac:dyDescent="0.15">
      <c r="A85" s="14" t="str">
        <f>IF(I85="","",IF(OR('Identificação da EG'!$B$7=0,'Identificação da EG'!$B$7=""),"",Capa!$C$10))</f>
        <v/>
      </c>
      <c r="B85" s="14" t="str">
        <f>IF(I85="","",IF((OR('Identificação da EG'!$B$7=0,'Identificação da EG'!$B$7="")),"",'Identificação da EG'!$B$7))</f>
        <v/>
      </c>
      <c r="C85" s="14" t="str">
        <f>IF(I85="","",IF(B85="","",VLOOKUP(B85,Auxiliar!$BW$23:$BX$3130,2,0)))</f>
        <v/>
      </c>
      <c r="D85" s="14" t="str">
        <f>IF(I85="","",IF(OR('Identificação da EG'!$B$7=0,'Identificação da EG'!$B$7=""),"","Portugal"))</f>
        <v/>
      </c>
      <c r="E85" s="14" t="str">
        <f>IF(I85="","",IF(OR('Identificação da EG'!$B$7=0,'Identificação da EG'!$B$7=""),"",'Identificação da EG'!$C$7))</f>
        <v/>
      </c>
      <c r="F85" s="14" t="str">
        <f>IF(I85="","",IF(OR('Identificação da EG'!$B$7=0,'Identificação da EG'!$B$7=""),"",'Identificação da EG'!$F$7))</f>
        <v/>
      </c>
      <c r="G85" s="14" t="str">
        <f>IF(I85="","",IF((OR('Identificação da EG'!$B$7=0,'Identificação da EG'!$B$7="")),"",'Identificação da EG'!$D$7))</f>
        <v/>
      </c>
      <c r="H85" s="25" t="str">
        <f>IF(I85="","",IF(OR('Identificação da EG'!$B$7=0,'Identificação da EG'!$B$7=""),"",'Identificação da EG'!$E$7))</f>
        <v/>
      </c>
      <c r="I85" s="8" t="str">
        <f t="shared" si="4"/>
        <v/>
      </c>
      <c r="J85" s="8"/>
      <c r="K85" s="14"/>
      <c r="L85" s="8" t="str">
        <v/>
      </c>
      <c r="M85" s="14"/>
      <c r="N85" s="8" t="str">
        <v/>
      </c>
      <c r="O85" s="8" t="str">
        <v/>
      </c>
      <c r="P85" s="8" t="str">
        <v/>
      </c>
      <c r="Q85" s="8" t="str">
        <f>IF(L85="","","Nº de alojamentos participantes")</f>
        <v/>
      </c>
      <c r="R85" s="8" t="str">
        <f t="shared" si="3"/>
        <v/>
      </c>
      <c r="S85" s="8" t="str" cm="1">
        <f t="array" ref="S85">IF(ISBLANK(INDEX(Infraestruturas!$Y$32:$AC$41,INT((ROWS($B$1:B4)-1)/5)+1,MOD(ROWS($B$1:B4)-1,5)+1)),"",INDEX(Infraestruturas!$Y$32:$AC$41,INT((ROWS($B$1:B4)-1)/5)+1,MOD(ROWS($B$1:B4)-1,5)+1))</f>
        <v/>
      </c>
      <c r="T85" s="8" t="str">
        <f>IF(OR(L85="",Infraestruturas!$V$44="(máximo 300 carateres)"),"",Infraestruturas!$V$44)</f>
        <v/>
      </c>
    </row>
    <row r="86" spans="1:20" x14ac:dyDescent="0.15">
      <c r="A86" s="14" t="str">
        <f>IF(I86="","",IF(OR('Identificação da EG'!$B$7=0,'Identificação da EG'!$B$7=""),"",Capa!$C$10))</f>
        <v/>
      </c>
      <c r="B86" s="14" t="str">
        <f>IF(I86="","",IF((OR('Identificação da EG'!$B$7=0,'Identificação da EG'!$B$7="")),"",'Identificação da EG'!$B$7))</f>
        <v/>
      </c>
      <c r="C86" s="14" t="str">
        <f>IF(I86="","",IF(B86="","",VLOOKUP(B86,Auxiliar!$BW$23:$BX$3130,2,0)))</f>
        <v/>
      </c>
      <c r="D86" s="14" t="str">
        <f>IF(I86="","",IF(OR('Identificação da EG'!$B$7=0,'Identificação da EG'!$B$7=""),"","Portugal"))</f>
        <v/>
      </c>
      <c r="E86" s="14" t="str">
        <f>IF(I86="","",IF(OR('Identificação da EG'!$B$7=0,'Identificação da EG'!$B$7=""),"",'Identificação da EG'!$C$7))</f>
        <v/>
      </c>
      <c r="F86" s="14" t="str">
        <f>IF(I86="","",IF(OR('Identificação da EG'!$B$7=0,'Identificação da EG'!$B$7=""),"",'Identificação da EG'!$F$7))</f>
        <v/>
      </c>
      <c r="G86" s="14" t="str">
        <f>IF(I86="","",IF((OR('Identificação da EG'!$B$7=0,'Identificação da EG'!$B$7="")),"",'Identificação da EG'!$D$7))</f>
        <v/>
      </c>
      <c r="H86" s="25" t="str">
        <f>IF(I86="","",IF(OR('Identificação da EG'!$B$7=0,'Identificação da EG'!$B$7=""),"",'Identificação da EG'!$E$7))</f>
        <v/>
      </c>
      <c r="I86" s="8" t="str">
        <f t="shared" si="4"/>
        <v/>
      </c>
      <c r="J86" s="8"/>
      <c r="K86" s="14"/>
      <c r="L86" s="8" t="str">
        <v/>
      </c>
      <c r="M86" s="14"/>
      <c r="N86" s="8" t="str">
        <v/>
      </c>
      <c r="O86" s="8" t="str">
        <v/>
      </c>
      <c r="P86" s="8" t="str">
        <v/>
      </c>
      <c r="Q86" s="8" t="str">
        <f>IF(L86="","","Nº de estabelecimentos participantes")</f>
        <v/>
      </c>
      <c r="R86" s="8" t="str">
        <f t="shared" si="3"/>
        <v/>
      </c>
      <c r="S86" s="8" t="str" cm="1">
        <f t="array" ref="S86">IF(ISBLANK(INDEX(Infraestruturas!$Y$32:$AC$41,INT((ROWS($B$1:B5)-1)/5)+1,MOD(ROWS($B$1:B5)-1,5)+1)),"",INDEX(Infraestruturas!$Y$32:$AC$41,INT((ROWS($B$1:B5)-1)/5)+1,MOD(ROWS($B$1:B5)-1,5)+1))</f>
        <v/>
      </c>
      <c r="T86" s="8" t="str">
        <f>IF(OR(L86="",Infraestruturas!$V$44="(máximo 300 carateres)"),"",Infraestruturas!$V$44)</f>
        <v/>
      </c>
    </row>
    <row r="87" spans="1:20" x14ac:dyDescent="0.15">
      <c r="A87" s="14" t="str">
        <f>IF(I87="","",IF(OR('Identificação da EG'!$B$7=0,'Identificação da EG'!$B$7=""),"",Capa!$C$10))</f>
        <v/>
      </c>
      <c r="B87" s="14" t="str">
        <f>IF(I87="","",IF((OR('Identificação da EG'!$B$7=0,'Identificação da EG'!$B$7="")),"",'Identificação da EG'!$B$7))</f>
        <v/>
      </c>
      <c r="C87" s="14" t="str">
        <f>IF(I87="","",IF(B87="","",VLOOKUP(B87,Auxiliar!$BW$23:$BX$3130,2,0)))</f>
        <v/>
      </c>
      <c r="D87" s="14" t="str">
        <f>IF(I87="","",IF(OR('Identificação da EG'!$B$7=0,'Identificação da EG'!$B$7=""),"","Portugal"))</f>
        <v/>
      </c>
      <c r="E87" s="14" t="str">
        <f>IF(I87="","",IF(OR('Identificação da EG'!$B$7=0,'Identificação da EG'!$B$7=""),"",'Identificação da EG'!$C$7))</f>
        <v/>
      </c>
      <c r="F87" s="14" t="str">
        <f>IF(I87="","",IF(OR('Identificação da EG'!$B$7=0,'Identificação da EG'!$B$7=""),"",'Identificação da EG'!$F$7))</f>
        <v/>
      </c>
      <c r="G87" s="14" t="str">
        <f>IF(I87="","",IF((OR('Identificação da EG'!$B$7=0,'Identificação da EG'!$B$7="")),"",'Identificação da EG'!$D$7))</f>
        <v/>
      </c>
      <c r="H87" s="25" t="str">
        <f>IF(I87="","",IF(OR('Identificação da EG'!$B$7=0,'Identificação da EG'!$B$7=""),"",'Identificação da EG'!$E$7))</f>
        <v/>
      </c>
      <c r="I87" s="8" t="str">
        <f t="shared" si="4"/>
        <v/>
      </c>
      <c r="J87" s="8"/>
      <c r="K87" s="14"/>
      <c r="L87" s="8" t="str">
        <v/>
      </c>
      <c r="M87" s="14"/>
      <c r="N87" s="8" t="str">
        <v/>
      </c>
      <c r="O87" s="8" t="str">
        <v/>
      </c>
      <c r="P87" s="8" t="str">
        <v/>
      </c>
      <c r="Q87" s="8" t="str">
        <f>IF(L87="","","Nº de infraestruturas")</f>
        <v/>
      </c>
      <c r="R87" s="8" t="str">
        <f t="shared" si="3"/>
        <v/>
      </c>
      <c r="S87" s="8" t="str" cm="1">
        <f t="array" ref="S87">IF(ISBLANK(INDEX(Infraestruturas!$Y$32:$AC$41,INT((ROWS($B$1:B6)-1)/5)+1,MOD(ROWS($B$1:B6)-1,5)+1)),"",INDEX(Infraestruturas!$Y$32:$AC$41,INT((ROWS($B$1:B6)-1)/5)+1,MOD(ROWS($B$1:B6)-1,5)+1))</f>
        <v/>
      </c>
      <c r="T87" s="8" t="str">
        <f>IF(OR(L87="",Infraestruturas!$V$44="(máximo 300 carateres)"),"",Infraestruturas!$V$44)</f>
        <v/>
      </c>
    </row>
    <row r="88" spans="1:20" x14ac:dyDescent="0.15">
      <c r="A88" s="14" t="str">
        <f>IF(I88="","",IF(OR('Identificação da EG'!$B$7=0,'Identificação da EG'!$B$7=""),"",Capa!$C$10))</f>
        <v/>
      </c>
      <c r="B88" s="14" t="str">
        <f>IF(I88="","",IF((OR('Identificação da EG'!$B$7=0,'Identificação da EG'!$B$7="")),"",'Identificação da EG'!$B$7))</f>
        <v/>
      </c>
      <c r="C88" s="14" t="str">
        <f>IF(I88="","",IF(B88="","",VLOOKUP(B88,Auxiliar!$BW$23:$BX$3130,2,0)))</f>
        <v/>
      </c>
      <c r="D88" s="14" t="str">
        <f>IF(I88="","",IF(OR('Identificação da EG'!$B$7=0,'Identificação da EG'!$B$7=""),"","Portugal"))</f>
        <v/>
      </c>
      <c r="E88" s="14" t="str">
        <f>IF(I88="","",IF(OR('Identificação da EG'!$B$7=0,'Identificação da EG'!$B$7=""),"",'Identificação da EG'!$C$7))</f>
        <v/>
      </c>
      <c r="F88" s="14" t="str">
        <f>IF(I88="","",IF(OR('Identificação da EG'!$B$7=0,'Identificação da EG'!$B$7=""),"",'Identificação da EG'!$F$7))</f>
        <v/>
      </c>
      <c r="G88" s="14" t="str">
        <f>IF(I88="","",IF((OR('Identificação da EG'!$B$7=0,'Identificação da EG'!$B$7="")),"",'Identificação da EG'!$D$7))</f>
        <v/>
      </c>
      <c r="H88" s="25" t="str">
        <f>IF(I88="","",IF(OR('Identificação da EG'!$B$7=0,'Identificação da EG'!$B$7=""),"",'Identificação da EG'!$E$7))</f>
        <v/>
      </c>
      <c r="I88" s="8" t="str">
        <f t="shared" si="4"/>
        <v/>
      </c>
      <c r="J88" s="8"/>
      <c r="K88" s="14"/>
      <c r="L88" s="8" t="str">
        <v/>
      </c>
      <c r="M88" s="14"/>
      <c r="N88" s="8" t="str">
        <v/>
      </c>
      <c r="O88" s="8" t="str">
        <v/>
      </c>
      <c r="P88" s="8" t="str">
        <v/>
      </c>
      <c r="Q88" s="8" t="str">
        <f>IF(L88="","","Nº de alojamentos abrangidos")</f>
        <v/>
      </c>
      <c r="R88" s="8" t="str">
        <f t="shared" si="3"/>
        <v/>
      </c>
      <c r="S88" s="8" t="str" cm="1">
        <f t="array" ref="S88">IF(ISBLANK(INDEX(Infraestruturas!$Y$32:$AC$41,INT((ROWS($B$1:B7)-1)/5)+1,MOD(ROWS($B$1:B7)-1,5)+1)),"",INDEX(Infraestruturas!$Y$32:$AC$41,INT((ROWS($B$1:B7)-1)/5)+1,MOD(ROWS($B$1:B7)-1,5)+1))</f>
        <v/>
      </c>
      <c r="T88" s="8" t="str">
        <f>IF(OR(L88="",Infraestruturas!$V$44="(máximo 300 carateres)"),"",Infraestruturas!$V$44)</f>
        <v/>
      </c>
    </row>
    <row r="89" spans="1:20" x14ac:dyDescent="0.15">
      <c r="A89" s="14" t="str">
        <f>IF(I89="","",IF(OR('Identificação da EG'!$B$7=0,'Identificação da EG'!$B$7=""),"",Capa!$C$10))</f>
        <v/>
      </c>
      <c r="B89" s="14" t="str">
        <f>IF(I89="","",IF((OR('Identificação da EG'!$B$7=0,'Identificação da EG'!$B$7="")),"",'Identificação da EG'!$B$7))</f>
        <v/>
      </c>
      <c r="C89" s="14" t="str">
        <f>IF(I89="","",IF(B89="","",VLOOKUP(B89,Auxiliar!$BW$23:$BX$3130,2,0)))</f>
        <v/>
      </c>
      <c r="D89" s="14" t="str">
        <f>IF(I89="","",IF(OR('Identificação da EG'!$B$7=0,'Identificação da EG'!$B$7=""),"","Portugal"))</f>
        <v/>
      </c>
      <c r="E89" s="14" t="str">
        <f>IF(I89="","",IF(OR('Identificação da EG'!$B$7=0,'Identificação da EG'!$B$7=""),"",'Identificação da EG'!$C$7))</f>
        <v/>
      </c>
      <c r="F89" s="14" t="str">
        <f>IF(I89="","",IF(OR('Identificação da EG'!$B$7=0,'Identificação da EG'!$B$7=""),"",'Identificação da EG'!$F$7))</f>
        <v/>
      </c>
      <c r="G89" s="14" t="str">
        <f>IF(I89="","",IF((OR('Identificação da EG'!$B$7=0,'Identificação da EG'!$B$7="")),"",'Identificação da EG'!$D$7))</f>
        <v/>
      </c>
      <c r="H89" s="25" t="str">
        <f>IF(I89="","",IF(OR('Identificação da EG'!$B$7=0,'Identificação da EG'!$B$7=""),"",'Identificação da EG'!$E$7))</f>
        <v/>
      </c>
      <c r="I89" s="8" t="str">
        <f t="shared" si="4"/>
        <v/>
      </c>
      <c r="J89" s="8"/>
      <c r="K89" s="14"/>
      <c r="L89" s="8" t="str">
        <v/>
      </c>
      <c r="M89" s="14"/>
      <c r="N89" s="8" t="str">
        <v/>
      </c>
      <c r="O89" s="8" t="str">
        <v/>
      </c>
      <c r="P89" s="8" t="str">
        <v/>
      </c>
      <c r="Q89" s="8" t="str">
        <f>IF(L89="","","Nº de estabelecimentos abrangidos")</f>
        <v/>
      </c>
      <c r="R89" s="8" t="str">
        <f t="shared" si="3"/>
        <v/>
      </c>
      <c r="S89" s="8" t="str" cm="1">
        <f t="array" ref="S89">IF(ISBLANK(INDEX(Infraestruturas!$Y$32:$AC$41,INT((ROWS($B$1:B8)-1)/5)+1,MOD(ROWS($B$1:B8)-1,5)+1)),"",INDEX(Infraestruturas!$Y$32:$AC$41,INT((ROWS($B$1:B8)-1)/5)+1,MOD(ROWS($B$1:B8)-1,5)+1))</f>
        <v/>
      </c>
      <c r="T89" s="8" t="str">
        <f>IF(OR(L89="",Infraestruturas!$V$44="(máximo 300 carateres)"),"",Infraestruturas!$V$44)</f>
        <v/>
      </c>
    </row>
    <row r="90" spans="1:20" x14ac:dyDescent="0.15">
      <c r="A90" s="14" t="str">
        <f>IF(I90="","",IF(OR('Identificação da EG'!$B$7=0,'Identificação da EG'!$B$7=""),"",Capa!$C$10))</f>
        <v/>
      </c>
      <c r="B90" s="14" t="str">
        <f>IF(I90="","",IF((OR('Identificação da EG'!$B$7=0,'Identificação da EG'!$B$7="")),"",'Identificação da EG'!$B$7))</f>
        <v/>
      </c>
      <c r="C90" s="14" t="str">
        <f>IF(I90="","",IF(B90="","",VLOOKUP(B90,Auxiliar!$BW$23:$BX$3130,2,0)))</f>
        <v/>
      </c>
      <c r="D90" s="14" t="str">
        <f>IF(I90="","",IF(OR('Identificação da EG'!$B$7=0,'Identificação da EG'!$B$7=""),"","Portugal"))</f>
        <v/>
      </c>
      <c r="E90" s="14" t="str">
        <f>IF(I90="","",IF(OR('Identificação da EG'!$B$7=0,'Identificação da EG'!$B$7=""),"",'Identificação da EG'!$C$7))</f>
        <v/>
      </c>
      <c r="F90" s="14" t="str">
        <f>IF(I90="","",IF(OR('Identificação da EG'!$B$7=0,'Identificação da EG'!$B$7=""),"",'Identificação da EG'!$F$7))</f>
        <v/>
      </c>
      <c r="G90" s="14" t="str">
        <f>IF(I90="","",IF((OR('Identificação da EG'!$B$7=0,'Identificação da EG'!$B$7="")),"",'Identificação da EG'!$D$7))</f>
        <v/>
      </c>
      <c r="H90" s="25" t="str">
        <f>IF(I90="","",IF(OR('Identificação da EG'!$B$7=0,'Identificação da EG'!$B$7=""),"",'Identificação da EG'!$E$7))</f>
        <v/>
      </c>
      <c r="I90" s="8" t="str">
        <f t="shared" si="4"/>
        <v/>
      </c>
      <c r="J90" s="8"/>
      <c r="K90" s="14"/>
      <c r="L90" s="8" t="str">
        <v/>
      </c>
      <c r="M90" s="14"/>
      <c r="N90" s="8" t="str">
        <v/>
      </c>
      <c r="O90" s="8" t="str">
        <v/>
      </c>
      <c r="P90" s="8" t="str">
        <v/>
      </c>
      <c r="Q90" s="8" t="str">
        <f>IF(L90="","","Nº de alojamentos participantes")</f>
        <v/>
      </c>
      <c r="R90" s="8" t="str">
        <f t="shared" si="3"/>
        <v/>
      </c>
      <c r="S90" s="8" t="str" cm="1">
        <f t="array" ref="S90">IF(ISBLANK(INDEX(Infraestruturas!$Y$32:$AC$41,INT((ROWS($B$1:B9)-1)/5)+1,MOD(ROWS($B$1:B9)-1,5)+1)),"",INDEX(Infraestruturas!$Y$32:$AC$41,INT((ROWS($B$1:B9)-1)/5)+1,MOD(ROWS($B$1:B9)-1,5)+1))</f>
        <v/>
      </c>
      <c r="T90" s="8" t="str">
        <f>IF(OR(L90="",Infraestruturas!$V$44="(máximo 300 carateres)"),"",Infraestruturas!$V$44)</f>
        <v/>
      </c>
    </row>
    <row r="91" spans="1:20" x14ac:dyDescent="0.15">
      <c r="A91" s="14" t="str">
        <f>IF(I91="","",IF(OR('Identificação da EG'!$B$7=0,'Identificação da EG'!$B$7=""),"",Capa!$C$10))</f>
        <v/>
      </c>
      <c r="B91" s="14" t="str">
        <f>IF(I91="","",IF((OR('Identificação da EG'!$B$7=0,'Identificação da EG'!$B$7="")),"",'Identificação da EG'!$B$7))</f>
        <v/>
      </c>
      <c r="C91" s="14" t="str">
        <f>IF(I91="","",IF(B91="","",VLOOKUP(B91,Auxiliar!$BW$23:$BX$3130,2,0)))</f>
        <v/>
      </c>
      <c r="D91" s="14" t="str">
        <f>IF(I91="","",IF(OR('Identificação da EG'!$B$7=0,'Identificação da EG'!$B$7=""),"","Portugal"))</f>
        <v/>
      </c>
      <c r="E91" s="14" t="str">
        <f>IF(I91="","",IF(OR('Identificação da EG'!$B$7=0,'Identificação da EG'!$B$7=""),"",'Identificação da EG'!$C$7))</f>
        <v/>
      </c>
      <c r="F91" s="14" t="str">
        <f>IF(I91="","",IF(OR('Identificação da EG'!$B$7=0,'Identificação da EG'!$B$7=""),"",'Identificação da EG'!$F$7))</f>
        <v/>
      </c>
      <c r="G91" s="14" t="str">
        <f>IF(I91="","",IF((OR('Identificação da EG'!$B$7=0,'Identificação da EG'!$B$7="")),"",'Identificação da EG'!$D$7))</f>
        <v/>
      </c>
      <c r="H91" s="25" t="str">
        <f>IF(I91="","",IF(OR('Identificação da EG'!$B$7=0,'Identificação da EG'!$B$7=""),"",'Identificação da EG'!$E$7))</f>
        <v/>
      </c>
      <c r="I91" s="8" t="str">
        <f t="shared" si="4"/>
        <v/>
      </c>
      <c r="J91" s="8"/>
      <c r="K91" s="14"/>
      <c r="L91" s="8" t="str">
        <v/>
      </c>
      <c r="M91" s="14"/>
      <c r="N91" s="8" t="str">
        <v/>
      </c>
      <c r="O91" s="8" t="str">
        <v/>
      </c>
      <c r="P91" s="8" t="str">
        <v/>
      </c>
      <c r="Q91" s="8" t="str">
        <f>IF(L91="","","Nº de estabelecimentos participantes")</f>
        <v/>
      </c>
      <c r="R91" s="8" t="str">
        <f t="shared" si="3"/>
        <v/>
      </c>
      <c r="S91" s="8" t="str" cm="1">
        <f t="array" ref="S91">IF(ISBLANK(INDEX(Infraestruturas!$Y$32:$AC$41,INT((ROWS($B$1:B10)-1)/5)+1,MOD(ROWS($B$1:B10)-1,5)+1)),"",INDEX(Infraestruturas!$Y$32:$AC$41,INT((ROWS($B$1:B10)-1)/5)+1,MOD(ROWS($B$1:B10)-1,5)+1))</f>
        <v/>
      </c>
      <c r="T91" s="8" t="str">
        <f>IF(OR(L91="",Infraestruturas!$V$44="(máximo 300 carateres)"),"",Infraestruturas!$V$44)</f>
        <v/>
      </c>
    </row>
    <row r="92" spans="1:20" x14ac:dyDescent="0.15">
      <c r="A92" s="14" t="str">
        <f>IF(I92="","",IF(OR('Identificação da EG'!$B$7=0,'Identificação da EG'!$B$7=""),"",Capa!$C$10))</f>
        <v/>
      </c>
      <c r="B92" s="14" t="str">
        <f>IF(I92="","",IF((OR('Identificação da EG'!$B$7=0,'Identificação da EG'!$B$7="")),"",'Identificação da EG'!$B$7))</f>
        <v/>
      </c>
      <c r="C92" s="14" t="str">
        <f>IF(I92="","",IF(B92="","",VLOOKUP(B92,Auxiliar!$BW$23:$BX$3130,2,0)))</f>
        <v/>
      </c>
      <c r="D92" s="14" t="str">
        <f>IF(I92="","",IF(OR('Identificação da EG'!$B$7=0,'Identificação da EG'!$B$7=""),"","Portugal"))</f>
        <v/>
      </c>
      <c r="E92" s="14" t="str">
        <f>IF(I92="","",IF(OR('Identificação da EG'!$B$7=0,'Identificação da EG'!$B$7=""),"",'Identificação da EG'!$C$7))</f>
        <v/>
      </c>
      <c r="F92" s="14" t="str">
        <f>IF(I92="","",IF(OR('Identificação da EG'!$B$7=0,'Identificação da EG'!$B$7=""),"",'Identificação da EG'!$F$7))</f>
        <v/>
      </c>
      <c r="G92" s="14" t="str">
        <f>IF(I92="","",IF((OR('Identificação da EG'!$B$7=0,'Identificação da EG'!$B$7="")),"",'Identificação da EG'!$D$7))</f>
        <v/>
      </c>
      <c r="H92" s="25" t="str">
        <f>IF(I92="","",IF(OR('Identificação da EG'!$B$7=0,'Identificação da EG'!$B$7=""),"",'Identificação da EG'!$E$7))</f>
        <v/>
      </c>
      <c r="I92" s="8" t="str">
        <f t="shared" si="4"/>
        <v/>
      </c>
      <c r="J92" s="8"/>
      <c r="K92" s="14"/>
      <c r="L92" s="8" t="str">
        <v/>
      </c>
      <c r="M92" s="14"/>
      <c r="N92" s="8" t="str">
        <v/>
      </c>
      <c r="O92" s="8" t="str">
        <v/>
      </c>
      <c r="P92" s="8" t="str">
        <v/>
      </c>
      <c r="Q92" s="8" t="str">
        <f>IF(L92="","","Nº de infraestruturas")</f>
        <v/>
      </c>
      <c r="R92" s="8" t="str">
        <f t="shared" si="3"/>
        <v/>
      </c>
      <c r="S92" s="8" t="str" cm="1">
        <f t="array" ref="S92">IF(ISBLANK(INDEX(Infraestruturas!$Y$32:$AC$41,INT((ROWS($B$1:B11)-1)/5)+1,MOD(ROWS($B$1:B11)-1,5)+1)),"",INDEX(Infraestruturas!$Y$32:$AC$41,INT((ROWS($B$1:B11)-1)/5)+1,MOD(ROWS($B$1:B11)-1,5)+1))</f>
        <v/>
      </c>
      <c r="T92" s="8" t="str">
        <f>IF(OR(L92="",Infraestruturas!$V$44="(máximo 300 carateres)"),"",Infraestruturas!$V$44)</f>
        <v/>
      </c>
    </row>
    <row r="93" spans="1:20" x14ac:dyDescent="0.15">
      <c r="A93" s="14" t="str">
        <f>IF(I93="","",IF(OR('Identificação da EG'!$B$7=0,'Identificação da EG'!$B$7=""),"",Capa!$C$10))</f>
        <v/>
      </c>
      <c r="B93" s="14" t="str">
        <f>IF(I93="","",IF((OR('Identificação da EG'!$B$7=0,'Identificação da EG'!$B$7="")),"",'Identificação da EG'!$B$7))</f>
        <v/>
      </c>
      <c r="C93" s="14" t="str">
        <f>IF(I93="","",IF(B93="","",VLOOKUP(B93,Auxiliar!$BW$23:$BX$3130,2,0)))</f>
        <v/>
      </c>
      <c r="D93" s="14" t="str">
        <f>IF(I93="","",IF(OR('Identificação da EG'!$B$7=0,'Identificação da EG'!$B$7=""),"","Portugal"))</f>
        <v/>
      </c>
      <c r="E93" s="14" t="str">
        <f>IF(I93="","",IF(OR('Identificação da EG'!$B$7=0,'Identificação da EG'!$B$7=""),"",'Identificação da EG'!$C$7))</f>
        <v/>
      </c>
      <c r="F93" s="14" t="str">
        <f>IF(I93="","",IF(OR('Identificação da EG'!$B$7=0,'Identificação da EG'!$B$7=""),"",'Identificação da EG'!$F$7))</f>
        <v/>
      </c>
      <c r="G93" s="14" t="str">
        <f>IF(I93="","",IF((OR('Identificação da EG'!$B$7=0,'Identificação da EG'!$B$7="")),"",'Identificação da EG'!$D$7))</f>
        <v/>
      </c>
      <c r="H93" s="25" t="str">
        <f>IF(I93="","",IF(OR('Identificação da EG'!$B$7=0,'Identificação da EG'!$B$7=""),"",'Identificação da EG'!$E$7))</f>
        <v/>
      </c>
      <c r="I93" s="8" t="str">
        <f t="shared" si="4"/>
        <v/>
      </c>
      <c r="J93" s="8"/>
      <c r="K93" s="14"/>
      <c r="L93" s="8" t="str">
        <v/>
      </c>
      <c r="M93" s="14"/>
      <c r="N93" s="8" t="str">
        <v/>
      </c>
      <c r="O93" s="8" t="str">
        <v/>
      </c>
      <c r="P93" s="8" t="str">
        <v/>
      </c>
      <c r="Q93" s="8" t="str">
        <f>IF(L93="","","Nº de alojamentos abrangidos")</f>
        <v/>
      </c>
      <c r="R93" s="8" t="str">
        <f t="shared" si="3"/>
        <v/>
      </c>
      <c r="S93" s="8" t="str" cm="1">
        <f t="array" ref="S93">IF(ISBLANK(INDEX(Infraestruturas!$Y$32:$AC$41,INT((ROWS($B$1:B12)-1)/5)+1,MOD(ROWS($B$1:B12)-1,5)+1)),"",INDEX(Infraestruturas!$Y$32:$AC$41,INT((ROWS($B$1:B12)-1)/5)+1,MOD(ROWS($B$1:B12)-1,5)+1))</f>
        <v/>
      </c>
      <c r="T93" s="8" t="str">
        <f>IF(OR(L93="",Infraestruturas!$V$44="(máximo 300 carateres)"),"",Infraestruturas!$V$44)</f>
        <v/>
      </c>
    </row>
    <row r="94" spans="1:20" x14ac:dyDescent="0.15">
      <c r="A94" s="14" t="str">
        <f>IF(I94="","",IF(OR('Identificação da EG'!$B$7=0,'Identificação da EG'!$B$7=""),"",Capa!$C$10))</f>
        <v/>
      </c>
      <c r="B94" s="14" t="str">
        <f>IF(I94="","",IF((OR('Identificação da EG'!$B$7=0,'Identificação da EG'!$B$7="")),"",'Identificação da EG'!$B$7))</f>
        <v/>
      </c>
      <c r="C94" s="14" t="str">
        <f>IF(I94="","",IF(B94="","",VLOOKUP(B94,Auxiliar!$BW$23:$BX$3130,2,0)))</f>
        <v/>
      </c>
      <c r="D94" s="14" t="str">
        <f>IF(I94="","",IF(OR('Identificação da EG'!$B$7=0,'Identificação da EG'!$B$7=""),"","Portugal"))</f>
        <v/>
      </c>
      <c r="E94" s="14" t="str">
        <f>IF(I94="","",IF(OR('Identificação da EG'!$B$7=0,'Identificação da EG'!$B$7=""),"",'Identificação da EG'!$C$7))</f>
        <v/>
      </c>
      <c r="F94" s="14" t="str">
        <f>IF(I94="","",IF(OR('Identificação da EG'!$B$7=0,'Identificação da EG'!$B$7=""),"",'Identificação da EG'!$F$7))</f>
        <v/>
      </c>
      <c r="G94" s="14" t="str">
        <f>IF(I94="","",IF((OR('Identificação da EG'!$B$7=0,'Identificação da EG'!$B$7="")),"",'Identificação da EG'!$D$7))</f>
        <v/>
      </c>
      <c r="H94" s="25" t="str">
        <f>IF(I94="","",IF(OR('Identificação da EG'!$B$7=0,'Identificação da EG'!$B$7=""),"",'Identificação da EG'!$E$7))</f>
        <v/>
      </c>
      <c r="I94" s="8" t="str">
        <f t="shared" si="4"/>
        <v/>
      </c>
      <c r="J94" s="8"/>
      <c r="K94" s="14"/>
      <c r="L94" s="8" t="str">
        <v/>
      </c>
      <c r="M94" s="14"/>
      <c r="N94" s="8" t="str">
        <v/>
      </c>
      <c r="O94" s="8" t="str">
        <v/>
      </c>
      <c r="P94" s="8" t="str">
        <v/>
      </c>
      <c r="Q94" s="8" t="str">
        <f>IF(L94="","","Nº de estabelecimentos abrangidos")</f>
        <v/>
      </c>
      <c r="R94" s="8" t="str">
        <f t="shared" si="3"/>
        <v/>
      </c>
      <c r="S94" s="8" t="str" cm="1">
        <f t="array" ref="S94">IF(ISBLANK(INDEX(Infraestruturas!$Y$32:$AC$41,INT((ROWS($B$1:B13)-1)/5)+1,MOD(ROWS($B$1:B13)-1,5)+1)),"",INDEX(Infraestruturas!$Y$32:$AC$41,INT((ROWS($B$1:B13)-1)/5)+1,MOD(ROWS($B$1:B13)-1,5)+1))</f>
        <v/>
      </c>
      <c r="T94" s="8" t="str">
        <f>IF(OR(L94="",Infraestruturas!$V$44="(máximo 300 carateres)"),"",Infraestruturas!$V$44)</f>
        <v/>
      </c>
    </row>
    <row r="95" spans="1:20" x14ac:dyDescent="0.15">
      <c r="A95" s="14" t="str">
        <f>IF(I95="","",IF(OR('Identificação da EG'!$B$7=0,'Identificação da EG'!$B$7=""),"",Capa!$C$10))</f>
        <v/>
      </c>
      <c r="B95" s="14" t="str">
        <f>IF(I95="","",IF((OR('Identificação da EG'!$B$7=0,'Identificação da EG'!$B$7="")),"",'Identificação da EG'!$B$7))</f>
        <v/>
      </c>
      <c r="C95" s="14" t="str">
        <f>IF(I95="","",IF(B95="","",VLOOKUP(B95,Auxiliar!$BW$23:$BX$3130,2,0)))</f>
        <v/>
      </c>
      <c r="D95" s="14" t="str">
        <f>IF(I95="","",IF(OR('Identificação da EG'!$B$7=0,'Identificação da EG'!$B$7=""),"","Portugal"))</f>
        <v/>
      </c>
      <c r="E95" s="14" t="str">
        <f>IF(I95="","",IF(OR('Identificação da EG'!$B$7=0,'Identificação da EG'!$B$7=""),"",'Identificação da EG'!$C$7))</f>
        <v/>
      </c>
      <c r="F95" s="14" t="str">
        <f>IF(I95="","",IF(OR('Identificação da EG'!$B$7=0,'Identificação da EG'!$B$7=""),"",'Identificação da EG'!$F$7))</f>
        <v/>
      </c>
      <c r="G95" s="14" t="str">
        <f>IF(I95="","",IF((OR('Identificação da EG'!$B$7=0,'Identificação da EG'!$B$7="")),"",'Identificação da EG'!$D$7))</f>
        <v/>
      </c>
      <c r="H95" s="25" t="str">
        <f>IF(I95="","",IF(OR('Identificação da EG'!$B$7=0,'Identificação da EG'!$B$7=""),"",'Identificação da EG'!$E$7))</f>
        <v/>
      </c>
      <c r="I95" s="8" t="str">
        <f t="shared" si="4"/>
        <v/>
      </c>
      <c r="J95" s="8"/>
      <c r="K95" s="14"/>
      <c r="L95" s="8" t="str">
        <v/>
      </c>
      <c r="M95" s="14"/>
      <c r="N95" s="8" t="str">
        <v/>
      </c>
      <c r="O95" s="8" t="str">
        <v/>
      </c>
      <c r="P95" s="8" t="str">
        <v/>
      </c>
      <c r="Q95" s="8" t="str">
        <f>IF(L95="","","Nº de alojamentos participantes")</f>
        <v/>
      </c>
      <c r="R95" s="8" t="str">
        <f t="shared" si="3"/>
        <v/>
      </c>
      <c r="S95" s="8" t="str" cm="1">
        <f t="array" ref="S95">IF(ISBLANK(INDEX(Infraestruturas!$Y$32:$AC$41,INT((ROWS($B$1:B14)-1)/5)+1,MOD(ROWS($B$1:B14)-1,5)+1)),"",INDEX(Infraestruturas!$Y$32:$AC$41,INT((ROWS($B$1:B14)-1)/5)+1,MOD(ROWS($B$1:B14)-1,5)+1))</f>
        <v/>
      </c>
      <c r="T95" s="8" t="str">
        <f>IF(OR(L95="",Infraestruturas!$V$44="(máximo 300 carateres)"),"",Infraestruturas!$V$44)</f>
        <v/>
      </c>
    </row>
    <row r="96" spans="1:20" x14ac:dyDescent="0.15">
      <c r="A96" s="14" t="str">
        <f>IF(I96="","",IF(OR('Identificação da EG'!$B$7=0,'Identificação da EG'!$B$7=""),"",Capa!$C$10))</f>
        <v/>
      </c>
      <c r="B96" s="14" t="str">
        <f>IF(I96="","",IF((OR('Identificação da EG'!$B$7=0,'Identificação da EG'!$B$7="")),"",'Identificação da EG'!$B$7))</f>
        <v/>
      </c>
      <c r="C96" s="14" t="str">
        <f>IF(I96="","",IF(B96="","",VLOOKUP(B96,Auxiliar!$BW$23:$BX$3130,2,0)))</f>
        <v/>
      </c>
      <c r="D96" s="14" t="str">
        <f>IF(I96="","",IF(OR('Identificação da EG'!$B$7=0,'Identificação da EG'!$B$7=""),"","Portugal"))</f>
        <v/>
      </c>
      <c r="E96" s="14" t="str">
        <f>IF(I96="","",IF(OR('Identificação da EG'!$B$7=0,'Identificação da EG'!$B$7=""),"",'Identificação da EG'!$C$7))</f>
        <v/>
      </c>
      <c r="F96" s="14" t="str">
        <f>IF(I96="","",IF(OR('Identificação da EG'!$B$7=0,'Identificação da EG'!$B$7=""),"",'Identificação da EG'!$F$7))</f>
        <v/>
      </c>
      <c r="G96" s="14" t="str">
        <f>IF(I96="","",IF((OR('Identificação da EG'!$B$7=0,'Identificação da EG'!$B$7="")),"",'Identificação da EG'!$D$7))</f>
        <v/>
      </c>
      <c r="H96" s="25" t="str">
        <f>IF(I96="","",IF(OR('Identificação da EG'!$B$7=0,'Identificação da EG'!$B$7=""),"",'Identificação da EG'!$E$7))</f>
        <v/>
      </c>
      <c r="I96" s="8" t="str">
        <f t="shared" si="4"/>
        <v/>
      </c>
      <c r="J96" s="8"/>
      <c r="K96" s="14"/>
      <c r="L96" s="8" t="str">
        <v/>
      </c>
      <c r="M96" s="14"/>
      <c r="N96" s="8" t="str">
        <v/>
      </c>
      <c r="O96" s="8" t="str">
        <v/>
      </c>
      <c r="P96" s="8" t="str">
        <v/>
      </c>
      <c r="Q96" s="8" t="str">
        <f>IF(L96="","","Nº de estabelecimentos participantes")</f>
        <v/>
      </c>
      <c r="R96" s="8" t="str">
        <f t="shared" si="3"/>
        <v/>
      </c>
      <c r="S96" s="8" t="str" cm="1">
        <f t="array" ref="S96">IF(ISBLANK(INDEX(Infraestruturas!$Y$32:$AC$41,INT((ROWS($B$1:B15)-1)/5)+1,MOD(ROWS($B$1:B15)-1,5)+1)),"",INDEX(Infraestruturas!$Y$32:$AC$41,INT((ROWS($B$1:B15)-1)/5)+1,MOD(ROWS($B$1:B15)-1,5)+1))</f>
        <v/>
      </c>
      <c r="T96" s="8" t="str">
        <f>IF(OR(L96="",Infraestruturas!$V$44="(máximo 300 carateres)"),"",Infraestruturas!$V$44)</f>
        <v/>
      </c>
    </row>
    <row r="97" spans="1:20" x14ac:dyDescent="0.15">
      <c r="A97" s="14" t="str">
        <f>IF(I97="","",IF(OR('Identificação da EG'!$B$7=0,'Identificação da EG'!$B$7=""),"",Capa!$C$10))</f>
        <v/>
      </c>
      <c r="B97" s="14" t="str">
        <f>IF(I97="","",IF((OR('Identificação da EG'!$B$7=0,'Identificação da EG'!$B$7="")),"",'Identificação da EG'!$B$7))</f>
        <v/>
      </c>
      <c r="C97" s="14" t="str">
        <f>IF(I97="","",IF(B97="","",VLOOKUP(B97,Auxiliar!$BW$23:$BX$3130,2,0)))</f>
        <v/>
      </c>
      <c r="D97" s="14" t="str">
        <f>IF(I97="","",IF(OR('Identificação da EG'!$B$7=0,'Identificação da EG'!$B$7=""),"","Portugal"))</f>
        <v/>
      </c>
      <c r="E97" s="14" t="str">
        <f>IF(I97="","",IF(OR('Identificação da EG'!$B$7=0,'Identificação da EG'!$B$7=""),"",'Identificação da EG'!$C$7))</f>
        <v/>
      </c>
      <c r="F97" s="14" t="str">
        <f>IF(I97="","",IF(OR('Identificação da EG'!$B$7=0,'Identificação da EG'!$B$7=""),"",'Identificação da EG'!$F$7))</f>
        <v/>
      </c>
      <c r="G97" s="14" t="str">
        <f>IF(I97="","",IF((OR('Identificação da EG'!$B$7=0,'Identificação da EG'!$B$7="")),"",'Identificação da EG'!$D$7))</f>
        <v/>
      </c>
      <c r="H97" s="25" t="str">
        <f>IF(I97="","",IF(OR('Identificação da EG'!$B$7=0,'Identificação da EG'!$B$7=""),"",'Identificação da EG'!$E$7))</f>
        <v/>
      </c>
      <c r="I97" s="8" t="str">
        <f t="shared" si="4"/>
        <v/>
      </c>
      <c r="J97" s="8"/>
      <c r="K97" s="14"/>
      <c r="L97" s="8" t="str">
        <v/>
      </c>
      <c r="M97" s="14"/>
      <c r="N97" s="8" t="str">
        <v/>
      </c>
      <c r="O97" s="8" t="str">
        <v/>
      </c>
      <c r="P97" s="8" t="str">
        <v/>
      </c>
      <c r="Q97" s="8" t="str">
        <f>IF(L97="","","Nº de infraestruturas")</f>
        <v/>
      </c>
      <c r="R97" s="8" t="str">
        <f t="shared" si="3"/>
        <v/>
      </c>
      <c r="S97" s="8" t="str" cm="1">
        <f t="array" ref="S97">IF(ISBLANK(INDEX(Infraestruturas!$Y$32:$AC$41,INT((ROWS($B$1:B16)-1)/5)+1,MOD(ROWS($B$1:B16)-1,5)+1)),"",INDEX(Infraestruturas!$Y$32:$AC$41,INT((ROWS($B$1:B16)-1)/5)+1,MOD(ROWS($B$1:B16)-1,5)+1))</f>
        <v/>
      </c>
      <c r="T97" s="8" t="str">
        <f>IF(OR(L97="",Infraestruturas!$V$44="(máximo 300 carateres)"),"",Infraestruturas!$V$44)</f>
        <v/>
      </c>
    </row>
    <row r="98" spans="1:20" x14ac:dyDescent="0.15">
      <c r="A98" s="14" t="str">
        <f>IF(I98="","",IF(OR('Identificação da EG'!$B$7=0,'Identificação da EG'!$B$7=""),"",Capa!$C$10))</f>
        <v/>
      </c>
      <c r="B98" s="14" t="str">
        <f>IF(I98="","",IF((OR('Identificação da EG'!$B$7=0,'Identificação da EG'!$B$7="")),"",'Identificação da EG'!$B$7))</f>
        <v/>
      </c>
      <c r="C98" s="14" t="str">
        <f>IF(I98="","",IF(B98="","",VLOOKUP(B98,Auxiliar!$BW$23:$BX$3130,2,0)))</f>
        <v/>
      </c>
      <c r="D98" s="14" t="str">
        <f>IF(I98="","",IF(OR('Identificação da EG'!$B$7=0,'Identificação da EG'!$B$7=""),"","Portugal"))</f>
        <v/>
      </c>
      <c r="E98" s="14" t="str">
        <f>IF(I98="","",IF(OR('Identificação da EG'!$B$7=0,'Identificação da EG'!$B$7=""),"",'Identificação da EG'!$C$7))</f>
        <v/>
      </c>
      <c r="F98" s="14" t="str">
        <f>IF(I98="","",IF(OR('Identificação da EG'!$B$7=0,'Identificação da EG'!$B$7=""),"",'Identificação da EG'!$F$7))</f>
        <v/>
      </c>
      <c r="G98" s="14" t="str">
        <f>IF(I98="","",IF((OR('Identificação da EG'!$B$7=0,'Identificação da EG'!$B$7="")),"",'Identificação da EG'!$D$7))</f>
        <v/>
      </c>
      <c r="H98" s="25" t="str">
        <f>IF(I98="","",IF(OR('Identificação da EG'!$B$7=0,'Identificação da EG'!$B$7=""),"",'Identificação da EG'!$E$7))</f>
        <v/>
      </c>
      <c r="I98" s="8" t="str">
        <f t="shared" si="4"/>
        <v/>
      </c>
      <c r="J98" s="8"/>
      <c r="K98" s="14"/>
      <c r="L98" s="8" t="str">
        <v/>
      </c>
      <c r="M98" s="14"/>
      <c r="N98" s="8" t="str">
        <v/>
      </c>
      <c r="O98" s="8" t="str">
        <v/>
      </c>
      <c r="P98" s="8" t="str">
        <v/>
      </c>
      <c r="Q98" s="8" t="str">
        <f>IF(L98="","","Nº de alojamentos abrangidos")</f>
        <v/>
      </c>
      <c r="R98" s="8" t="str">
        <f t="shared" si="3"/>
        <v/>
      </c>
      <c r="S98" s="8" t="str" cm="1">
        <f t="array" ref="S98">IF(ISBLANK(INDEX(Infraestruturas!$Y$32:$AC$41,INT((ROWS($B$1:B17)-1)/5)+1,MOD(ROWS($B$1:B17)-1,5)+1)),"",INDEX(Infraestruturas!$Y$32:$AC$41,INT((ROWS($B$1:B17)-1)/5)+1,MOD(ROWS($B$1:B17)-1,5)+1))</f>
        <v/>
      </c>
      <c r="T98" s="8" t="str">
        <f>IF(OR(L98="",Infraestruturas!$V$44="(máximo 300 carateres)"),"",Infraestruturas!$V$44)</f>
        <v/>
      </c>
    </row>
    <row r="99" spans="1:20" x14ac:dyDescent="0.15">
      <c r="A99" s="14" t="str">
        <f>IF(I99="","",IF(OR('Identificação da EG'!$B$7=0,'Identificação da EG'!$B$7=""),"",Capa!$C$10))</f>
        <v/>
      </c>
      <c r="B99" s="14" t="str">
        <f>IF(I99="","",IF((OR('Identificação da EG'!$B$7=0,'Identificação da EG'!$B$7="")),"",'Identificação da EG'!$B$7))</f>
        <v/>
      </c>
      <c r="C99" s="14" t="str">
        <f>IF(I99="","",IF(B99="","",VLOOKUP(B99,Auxiliar!$BW$23:$BX$3130,2,0)))</f>
        <v/>
      </c>
      <c r="D99" s="14" t="str">
        <f>IF(I99="","",IF(OR('Identificação da EG'!$B$7=0,'Identificação da EG'!$B$7=""),"","Portugal"))</f>
        <v/>
      </c>
      <c r="E99" s="14" t="str">
        <f>IF(I99="","",IF(OR('Identificação da EG'!$B$7=0,'Identificação da EG'!$B$7=""),"",'Identificação da EG'!$C$7))</f>
        <v/>
      </c>
      <c r="F99" s="14" t="str">
        <f>IF(I99="","",IF(OR('Identificação da EG'!$B$7=0,'Identificação da EG'!$B$7=""),"",'Identificação da EG'!$F$7))</f>
        <v/>
      </c>
      <c r="G99" s="14" t="str">
        <f>IF(I99="","",IF((OR('Identificação da EG'!$B$7=0,'Identificação da EG'!$B$7="")),"",'Identificação da EG'!$D$7))</f>
        <v/>
      </c>
      <c r="H99" s="25" t="str">
        <f>IF(I99="","",IF(OR('Identificação da EG'!$B$7=0,'Identificação da EG'!$B$7=""),"",'Identificação da EG'!$E$7))</f>
        <v/>
      </c>
      <c r="I99" s="8" t="str">
        <f t="shared" si="4"/>
        <v/>
      </c>
      <c r="J99" s="8"/>
      <c r="K99" s="14"/>
      <c r="L99" s="8" t="str">
        <v/>
      </c>
      <c r="M99" s="14"/>
      <c r="N99" s="8" t="str">
        <v/>
      </c>
      <c r="O99" s="8" t="str">
        <v/>
      </c>
      <c r="P99" s="8" t="str">
        <v/>
      </c>
      <c r="Q99" s="8" t="str">
        <f>IF(L99="","","Nº de estabelecimentos abrangidos")</f>
        <v/>
      </c>
      <c r="R99" s="8" t="str">
        <f t="shared" si="3"/>
        <v/>
      </c>
      <c r="S99" s="8" t="str" cm="1">
        <f t="array" ref="S99">IF(ISBLANK(INDEX(Infraestruturas!$Y$32:$AC$41,INT((ROWS($B$1:B18)-1)/5)+1,MOD(ROWS($B$1:B18)-1,5)+1)),"",INDEX(Infraestruturas!$Y$32:$AC$41,INT((ROWS($B$1:B18)-1)/5)+1,MOD(ROWS($B$1:B18)-1,5)+1))</f>
        <v/>
      </c>
      <c r="T99" s="8" t="str">
        <f>IF(OR(L99="",Infraestruturas!$V$44="(máximo 300 carateres)"),"",Infraestruturas!$V$44)</f>
        <v/>
      </c>
    </row>
    <row r="100" spans="1:20" x14ac:dyDescent="0.15">
      <c r="A100" s="14" t="str">
        <f>IF(I100="","",IF(OR('Identificação da EG'!$B$7=0,'Identificação da EG'!$B$7=""),"",Capa!$C$10))</f>
        <v/>
      </c>
      <c r="B100" s="14" t="str">
        <f>IF(I100="","",IF((OR('Identificação da EG'!$B$7=0,'Identificação da EG'!$B$7="")),"",'Identificação da EG'!$B$7))</f>
        <v/>
      </c>
      <c r="C100" s="14" t="str">
        <f>IF(I100="","",IF(B100="","",VLOOKUP(B100,Auxiliar!$BW$23:$BX$3130,2,0)))</f>
        <v/>
      </c>
      <c r="D100" s="14" t="str">
        <f>IF(I100="","",IF(OR('Identificação da EG'!$B$7=0,'Identificação da EG'!$B$7=""),"","Portugal"))</f>
        <v/>
      </c>
      <c r="E100" s="14" t="str">
        <f>IF(I100="","",IF(OR('Identificação da EG'!$B$7=0,'Identificação da EG'!$B$7=""),"",'Identificação da EG'!$C$7))</f>
        <v/>
      </c>
      <c r="F100" s="14" t="str">
        <f>IF(I100="","",IF(OR('Identificação da EG'!$B$7=0,'Identificação da EG'!$B$7=""),"",'Identificação da EG'!$F$7))</f>
        <v/>
      </c>
      <c r="G100" s="14" t="str">
        <f>IF(I100="","",IF((OR('Identificação da EG'!$B$7=0,'Identificação da EG'!$B$7="")),"",'Identificação da EG'!$D$7))</f>
        <v/>
      </c>
      <c r="H100" s="25" t="str">
        <f>IF(I100="","",IF(OR('Identificação da EG'!$B$7=0,'Identificação da EG'!$B$7=""),"",'Identificação da EG'!$E$7))</f>
        <v/>
      </c>
      <c r="I100" s="8" t="str">
        <f t="shared" si="4"/>
        <v/>
      </c>
      <c r="J100" s="8"/>
      <c r="K100" s="14"/>
      <c r="L100" s="8" t="str">
        <v/>
      </c>
      <c r="M100" s="14"/>
      <c r="N100" s="8" t="str">
        <v/>
      </c>
      <c r="O100" s="8" t="str">
        <v/>
      </c>
      <c r="P100" s="8" t="str">
        <v/>
      </c>
      <c r="Q100" s="8" t="str">
        <f>IF(L100="","","Nº de alojamentos participantes")</f>
        <v/>
      </c>
      <c r="R100" s="8" t="str">
        <f t="shared" si="3"/>
        <v/>
      </c>
      <c r="S100" s="8" t="str" cm="1">
        <f t="array" ref="S100">IF(ISBLANK(INDEX(Infraestruturas!$Y$32:$AC$41,INT((ROWS($B$1:B19)-1)/5)+1,MOD(ROWS($B$1:B19)-1,5)+1)),"",INDEX(Infraestruturas!$Y$32:$AC$41,INT((ROWS($B$1:B19)-1)/5)+1,MOD(ROWS($B$1:B19)-1,5)+1))</f>
        <v/>
      </c>
      <c r="T100" s="8" t="str">
        <f>IF(OR(L100="",Infraestruturas!$V$44="(máximo 300 carateres)"),"",Infraestruturas!$V$44)</f>
        <v/>
      </c>
    </row>
    <row r="101" spans="1:20" x14ac:dyDescent="0.15">
      <c r="A101" s="14" t="str">
        <f>IF(I101="","",IF(OR('Identificação da EG'!$B$7=0,'Identificação da EG'!$B$7=""),"",Capa!$C$10))</f>
        <v/>
      </c>
      <c r="B101" s="14" t="str">
        <f>IF(I101="","",IF((OR('Identificação da EG'!$B$7=0,'Identificação da EG'!$B$7="")),"",'Identificação da EG'!$B$7))</f>
        <v/>
      </c>
      <c r="C101" s="14" t="str">
        <f>IF(I101="","",IF(B101="","",VLOOKUP(B101,Auxiliar!$BW$23:$BX$3130,2,0)))</f>
        <v/>
      </c>
      <c r="D101" s="14" t="str">
        <f>IF(I101="","",IF(OR('Identificação da EG'!$B$7=0,'Identificação da EG'!$B$7=""),"","Portugal"))</f>
        <v/>
      </c>
      <c r="E101" s="14" t="str">
        <f>IF(I101="","",IF(OR('Identificação da EG'!$B$7=0,'Identificação da EG'!$B$7=""),"",'Identificação da EG'!$C$7))</f>
        <v/>
      </c>
      <c r="F101" s="14" t="str">
        <f>IF(I101="","",IF(OR('Identificação da EG'!$B$7=0,'Identificação da EG'!$B$7=""),"",'Identificação da EG'!$F$7))</f>
        <v/>
      </c>
      <c r="G101" s="14" t="str">
        <f>IF(I101="","",IF((OR('Identificação da EG'!$B$7=0,'Identificação da EG'!$B$7="")),"",'Identificação da EG'!$D$7))</f>
        <v/>
      </c>
      <c r="H101" s="25" t="str">
        <f>IF(I101="","",IF(OR('Identificação da EG'!$B$7=0,'Identificação da EG'!$B$7=""),"",'Identificação da EG'!$E$7))</f>
        <v/>
      </c>
      <c r="I101" s="8" t="str">
        <f t="shared" si="4"/>
        <v/>
      </c>
      <c r="J101" s="8"/>
      <c r="K101" s="14"/>
      <c r="L101" s="8" t="str">
        <v/>
      </c>
      <c r="M101" s="14"/>
      <c r="N101" s="8" t="str">
        <v/>
      </c>
      <c r="O101" s="8" t="str">
        <v/>
      </c>
      <c r="P101" s="8" t="str">
        <v/>
      </c>
      <c r="Q101" s="8" t="str">
        <f>IF(L101="","","Nº de estabelecimentos participantes")</f>
        <v/>
      </c>
      <c r="R101" s="8" t="str">
        <f t="shared" si="3"/>
        <v/>
      </c>
      <c r="S101" s="8" t="str" cm="1">
        <f t="array" ref="S101">IF(ISBLANK(INDEX(Infraestruturas!$Y$32:$AC$41,INT((ROWS($B$1:B20)-1)/5)+1,MOD(ROWS($B$1:B20)-1,5)+1)),"",INDEX(Infraestruturas!$Y$32:$AC$41,INT((ROWS($B$1:B20)-1)/5)+1,MOD(ROWS($B$1:B20)-1,5)+1))</f>
        <v/>
      </c>
      <c r="T101" s="8" t="str">
        <f>IF(OR(L101="",Infraestruturas!$V$44="(máximo 300 carateres)"),"",Infraestruturas!$V$44)</f>
        <v/>
      </c>
    </row>
    <row r="102" spans="1:20" x14ac:dyDescent="0.15">
      <c r="A102" s="14" t="str">
        <f>IF(I102="","",IF(OR('Identificação da EG'!$B$7=0,'Identificação da EG'!$B$7=""),"",Capa!$C$10))</f>
        <v/>
      </c>
      <c r="B102" s="14" t="str">
        <f>IF(I102="","",IF((OR('Identificação da EG'!$B$7=0,'Identificação da EG'!$B$7="")),"",'Identificação da EG'!$B$7))</f>
        <v/>
      </c>
      <c r="C102" s="14" t="str">
        <f>IF(I102="","",IF(B102="","",VLOOKUP(B102,Auxiliar!$BW$23:$BX$3130,2,0)))</f>
        <v/>
      </c>
      <c r="D102" s="14" t="str">
        <f>IF(I102="","",IF(OR('Identificação da EG'!$B$7=0,'Identificação da EG'!$B$7=""),"","Portugal"))</f>
        <v/>
      </c>
      <c r="E102" s="14" t="str">
        <f>IF(I102="","",IF(OR('Identificação da EG'!$B$7=0,'Identificação da EG'!$B$7=""),"",'Identificação da EG'!$C$7))</f>
        <v/>
      </c>
      <c r="F102" s="14" t="str">
        <f>IF(I102="","",IF(OR('Identificação da EG'!$B$7=0,'Identificação da EG'!$B$7=""),"",'Identificação da EG'!$F$7))</f>
        <v/>
      </c>
      <c r="G102" s="14" t="str">
        <f>IF(I102="","",IF((OR('Identificação da EG'!$B$7=0,'Identificação da EG'!$B$7="")),"",'Identificação da EG'!$D$7))</f>
        <v/>
      </c>
      <c r="H102" s="25" t="str">
        <f>IF(I102="","",IF(OR('Identificação da EG'!$B$7=0,'Identificação da EG'!$B$7=""),"",'Identificação da EG'!$E$7))</f>
        <v/>
      </c>
      <c r="I102" s="8" t="str">
        <f t="shared" si="4"/>
        <v/>
      </c>
      <c r="J102" s="8"/>
      <c r="K102" s="14"/>
      <c r="L102" s="8" t="str">
        <v/>
      </c>
      <c r="M102" s="14"/>
      <c r="N102" s="8" t="str">
        <v/>
      </c>
      <c r="O102" s="8" t="str">
        <v/>
      </c>
      <c r="P102" s="8" t="str">
        <v/>
      </c>
      <c r="Q102" s="8" t="str">
        <f>IF(L102="","","Nº de infraestruturas")</f>
        <v/>
      </c>
      <c r="R102" s="8" t="str">
        <f t="shared" si="3"/>
        <v/>
      </c>
      <c r="S102" s="8" t="str" cm="1">
        <f t="array" ref="S102">IF(ISBLANK(INDEX(Infraestruturas!$Y$32:$AC$41,INT((ROWS($B$1:B21)-1)/5)+1,MOD(ROWS($B$1:B21)-1,5)+1)),"",INDEX(Infraestruturas!$Y$32:$AC$41,INT((ROWS($B$1:B21)-1)/5)+1,MOD(ROWS($B$1:B21)-1,5)+1))</f>
        <v/>
      </c>
      <c r="T102" s="8" t="str">
        <f>IF(OR(L102="",Infraestruturas!$V$44="(máximo 300 carateres)"),"",Infraestruturas!$V$44)</f>
        <v/>
      </c>
    </row>
    <row r="103" spans="1:20" x14ac:dyDescent="0.15">
      <c r="A103" s="14" t="str">
        <f>IF(I103="","",IF(OR('Identificação da EG'!$B$7=0,'Identificação da EG'!$B$7=""),"",Capa!$C$10))</f>
        <v/>
      </c>
      <c r="B103" s="14" t="str">
        <f>IF(I103="","",IF((OR('Identificação da EG'!$B$7=0,'Identificação da EG'!$B$7="")),"",'Identificação da EG'!$B$7))</f>
        <v/>
      </c>
      <c r="C103" s="14" t="str">
        <f>IF(I103="","",IF(B103="","",VLOOKUP(B103,Auxiliar!$BW$23:$BX$3130,2,0)))</f>
        <v/>
      </c>
      <c r="D103" s="14" t="str">
        <f>IF(I103="","",IF(OR('Identificação da EG'!$B$7=0,'Identificação da EG'!$B$7=""),"","Portugal"))</f>
        <v/>
      </c>
      <c r="E103" s="14" t="str">
        <f>IF(I103="","",IF(OR('Identificação da EG'!$B$7=0,'Identificação da EG'!$B$7=""),"",'Identificação da EG'!$C$7))</f>
        <v/>
      </c>
      <c r="F103" s="14" t="str">
        <f>IF(I103="","",IF(OR('Identificação da EG'!$B$7=0,'Identificação da EG'!$B$7=""),"",'Identificação da EG'!$F$7))</f>
        <v/>
      </c>
      <c r="G103" s="14" t="str">
        <f>IF(I103="","",IF((OR('Identificação da EG'!$B$7=0,'Identificação da EG'!$B$7="")),"",'Identificação da EG'!$D$7))</f>
        <v/>
      </c>
      <c r="H103" s="25" t="str">
        <f>IF(I103="","",IF(OR('Identificação da EG'!$B$7=0,'Identificação da EG'!$B$7=""),"",'Identificação da EG'!$E$7))</f>
        <v/>
      </c>
      <c r="I103" s="8" t="str">
        <f t="shared" si="4"/>
        <v/>
      </c>
      <c r="J103" s="8"/>
      <c r="K103" s="14"/>
      <c r="L103" s="8" t="str">
        <v/>
      </c>
      <c r="M103" s="14"/>
      <c r="N103" s="8" t="str">
        <v/>
      </c>
      <c r="O103" s="8" t="str">
        <v/>
      </c>
      <c r="P103" s="8" t="str">
        <v/>
      </c>
      <c r="Q103" s="8" t="str">
        <f>IF(L103="","","Nº de alojamentos abrangidos")</f>
        <v/>
      </c>
      <c r="R103" s="8" t="str">
        <f t="shared" si="3"/>
        <v/>
      </c>
      <c r="S103" s="8" t="str" cm="1">
        <f t="array" ref="S103">IF(ISBLANK(INDEX(Infraestruturas!$Y$32:$AC$41,INT((ROWS($B$1:B22)-1)/5)+1,MOD(ROWS($B$1:B22)-1,5)+1)),"",INDEX(Infraestruturas!$Y$32:$AC$41,INT((ROWS($B$1:B22)-1)/5)+1,MOD(ROWS($B$1:B22)-1,5)+1))</f>
        <v/>
      </c>
      <c r="T103" s="8" t="str">
        <f>IF(OR(L103="",Infraestruturas!$V$44="(máximo 300 carateres)"),"",Infraestruturas!$V$44)</f>
        <v/>
      </c>
    </row>
    <row r="104" spans="1:20" x14ac:dyDescent="0.15">
      <c r="A104" s="14" t="str">
        <f>IF(I104="","",IF(OR('Identificação da EG'!$B$7=0,'Identificação da EG'!$B$7=""),"",Capa!$C$10))</f>
        <v/>
      </c>
      <c r="B104" s="14" t="str">
        <f>IF(I104="","",IF((OR('Identificação da EG'!$B$7=0,'Identificação da EG'!$B$7="")),"",'Identificação da EG'!$B$7))</f>
        <v/>
      </c>
      <c r="C104" s="14" t="str">
        <f>IF(I104="","",IF(B104="","",VLOOKUP(B104,Auxiliar!$BW$23:$BX$3130,2,0)))</f>
        <v/>
      </c>
      <c r="D104" s="14" t="str">
        <f>IF(I104="","",IF(OR('Identificação da EG'!$B$7=0,'Identificação da EG'!$B$7=""),"","Portugal"))</f>
        <v/>
      </c>
      <c r="E104" s="14" t="str">
        <f>IF(I104="","",IF(OR('Identificação da EG'!$B$7=0,'Identificação da EG'!$B$7=""),"",'Identificação da EG'!$C$7))</f>
        <v/>
      </c>
      <c r="F104" s="14" t="str">
        <f>IF(I104="","",IF(OR('Identificação da EG'!$B$7=0,'Identificação da EG'!$B$7=""),"",'Identificação da EG'!$F$7))</f>
        <v/>
      </c>
      <c r="G104" s="14" t="str">
        <f>IF(I104="","",IF((OR('Identificação da EG'!$B$7=0,'Identificação da EG'!$B$7="")),"",'Identificação da EG'!$D$7))</f>
        <v/>
      </c>
      <c r="H104" s="25" t="str">
        <f>IF(I104="","",IF(OR('Identificação da EG'!$B$7=0,'Identificação da EG'!$B$7=""),"",'Identificação da EG'!$E$7))</f>
        <v/>
      </c>
      <c r="I104" s="8" t="str">
        <f t="shared" si="4"/>
        <v/>
      </c>
      <c r="J104" s="8"/>
      <c r="K104" s="14"/>
      <c r="L104" s="8" t="str">
        <v/>
      </c>
      <c r="M104" s="14"/>
      <c r="N104" s="8" t="str">
        <v/>
      </c>
      <c r="O104" s="8" t="str">
        <v/>
      </c>
      <c r="P104" s="8" t="str">
        <v/>
      </c>
      <c r="Q104" s="8" t="str">
        <f>IF(L104="","","Nº de estabelecimentos abrangidos")</f>
        <v/>
      </c>
      <c r="R104" s="8" t="str">
        <f t="shared" si="3"/>
        <v/>
      </c>
      <c r="S104" s="8" t="str" cm="1">
        <f t="array" ref="S104">IF(ISBLANK(INDEX(Infraestruturas!$Y$32:$AC$41,INT((ROWS($B$1:B23)-1)/5)+1,MOD(ROWS($B$1:B23)-1,5)+1)),"",INDEX(Infraestruturas!$Y$32:$AC$41,INT((ROWS($B$1:B23)-1)/5)+1,MOD(ROWS($B$1:B23)-1,5)+1))</f>
        <v/>
      </c>
      <c r="T104" s="8" t="str">
        <f>IF(OR(L104="",Infraestruturas!$V$44="(máximo 300 carateres)"),"",Infraestruturas!$V$44)</f>
        <v/>
      </c>
    </row>
    <row r="105" spans="1:20" x14ac:dyDescent="0.15">
      <c r="A105" s="14" t="str">
        <f>IF(I105="","",IF(OR('Identificação da EG'!$B$7=0,'Identificação da EG'!$B$7=""),"",Capa!$C$10))</f>
        <v/>
      </c>
      <c r="B105" s="14" t="str">
        <f>IF(I105="","",IF((OR('Identificação da EG'!$B$7=0,'Identificação da EG'!$B$7="")),"",'Identificação da EG'!$B$7))</f>
        <v/>
      </c>
      <c r="C105" s="14" t="str">
        <f>IF(I105="","",IF(B105="","",VLOOKUP(B105,Auxiliar!$BW$23:$BX$3130,2,0)))</f>
        <v/>
      </c>
      <c r="D105" s="14" t="str">
        <f>IF(I105="","",IF(OR('Identificação da EG'!$B$7=0,'Identificação da EG'!$B$7=""),"","Portugal"))</f>
        <v/>
      </c>
      <c r="E105" s="14" t="str">
        <f>IF(I105="","",IF(OR('Identificação da EG'!$B$7=0,'Identificação da EG'!$B$7=""),"",'Identificação da EG'!$C$7))</f>
        <v/>
      </c>
      <c r="F105" s="14" t="str">
        <f>IF(I105="","",IF(OR('Identificação da EG'!$B$7=0,'Identificação da EG'!$B$7=""),"",'Identificação da EG'!$F$7))</f>
        <v/>
      </c>
      <c r="G105" s="14" t="str">
        <f>IF(I105="","",IF((OR('Identificação da EG'!$B$7=0,'Identificação da EG'!$B$7="")),"",'Identificação da EG'!$D$7))</f>
        <v/>
      </c>
      <c r="H105" s="25" t="str">
        <f>IF(I105="","",IF(OR('Identificação da EG'!$B$7=0,'Identificação da EG'!$B$7=""),"",'Identificação da EG'!$E$7))</f>
        <v/>
      </c>
      <c r="I105" s="8" t="str">
        <f t="shared" si="4"/>
        <v/>
      </c>
      <c r="J105" s="8"/>
      <c r="K105" s="14"/>
      <c r="L105" s="8" t="str">
        <v/>
      </c>
      <c r="M105" s="14"/>
      <c r="N105" s="8" t="str">
        <v/>
      </c>
      <c r="O105" s="8" t="str">
        <v/>
      </c>
      <c r="P105" s="8" t="str">
        <v/>
      </c>
      <c r="Q105" s="8" t="str">
        <f>IF(L105="","","Nº de alojamentos participantes")</f>
        <v/>
      </c>
      <c r="R105" s="8" t="str">
        <f t="shared" si="3"/>
        <v/>
      </c>
      <c r="S105" s="8" t="str" cm="1">
        <f t="array" ref="S105">IF(ISBLANK(INDEX(Infraestruturas!$Y$32:$AC$41,INT((ROWS($B$1:B24)-1)/5)+1,MOD(ROWS($B$1:B24)-1,5)+1)),"",INDEX(Infraestruturas!$Y$32:$AC$41,INT((ROWS($B$1:B24)-1)/5)+1,MOD(ROWS($B$1:B24)-1,5)+1))</f>
        <v/>
      </c>
      <c r="T105" s="8" t="str">
        <f>IF(OR(L105="",Infraestruturas!$V$44="(máximo 300 carateres)"),"",Infraestruturas!$V$44)</f>
        <v/>
      </c>
    </row>
    <row r="106" spans="1:20" x14ac:dyDescent="0.15">
      <c r="A106" s="14" t="str">
        <f>IF(I106="","",IF(OR('Identificação da EG'!$B$7=0,'Identificação da EG'!$B$7=""),"",Capa!$C$10))</f>
        <v/>
      </c>
      <c r="B106" s="14" t="str">
        <f>IF(I106="","",IF((OR('Identificação da EG'!$B$7=0,'Identificação da EG'!$B$7="")),"",'Identificação da EG'!$B$7))</f>
        <v/>
      </c>
      <c r="C106" s="14" t="str">
        <f>IF(I106="","",IF(B106="","",VLOOKUP(B106,Auxiliar!$BW$23:$BX$3130,2,0)))</f>
        <v/>
      </c>
      <c r="D106" s="14" t="str">
        <f>IF(I106="","",IF(OR('Identificação da EG'!$B$7=0,'Identificação da EG'!$B$7=""),"","Portugal"))</f>
        <v/>
      </c>
      <c r="E106" s="14" t="str">
        <f>IF(I106="","",IF(OR('Identificação da EG'!$B$7=0,'Identificação da EG'!$B$7=""),"",'Identificação da EG'!$C$7))</f>
        <v/>
      </c>
      <c r="F106" s="14" t="str">
        <f>IF(I106="","",IF(OR('Identificação da EG'!$B$7=0,'Identificação da EG'!$B$7=""),"",'Identificação da EG'!$F$7))</f>
        <v/>
      </c>
      <c r="G106" s="14" t="str">
        <f>IF(I106="","",IF((OR('Identificação da EG'!$B$7=0,'Identificação da EG'!$B$7="")),"",'Identificação da EG'!$D$7))</f>
        <v/>
      </c>
      <c r="H106" s="25" t="str">
        <f>IF(I106="","",IF(OR('Identificação da EG'!$B$7=0,'Identificação da EG'!$B$7=""),"",'Identificação da EG'!$E$7))</f>
        <v/>
      </c>
      <c r="I106" s="8" t="str">
        <f t="shared" si="4"/>
        <v/>
      </c>
      <c r="J106" s="8"/>
      <c r="K106" s="14"/>
      <c r="L106" s="8" t="str">
        <v/>
      </c>
      <c r="M106" s="14"/>
      <c r="N106" s="8" t="str">
        <v/>
      </c>
      <c r="O106" s="8" t="str">
        <v/>
      </c>
      <c r="P106" s="8" t="str">
        <v/>
      </c>
      <c r="Q106" s="8" t="str">
        <f>IF(L106="","","Nº de estabelecimentos participantes")</f>
        <v/>
      </c>
      <c r="R106" s="8" t="str">
        <f t="shared" si="3"/>
        <v/>
      </c>
      <c r="S106" s="8" t="str" cm="1">
        <f t="array" ref="S106">IF(ISBLANK(INDEX(Infraestruturas!$Y$32:$AC$41,INT((ROWS($B$1:B25)-1)/5)+1,MOD(ROWS($B$1:B25)-1,5)+1)),"",INDEX(Infraestruturas!$Y$32:$AC$41,INT((ROWS($B$1:B25)-1)/5)+1,MOD(ROWS($B$1:B25)-1,5)+1))</f>
        <v/>
      </c>
      <c r="T106" s="8" t="str">
        <f>IF(OR(L106="",Infraestruturas!$V$44="(máximo 300 carateres)"),"",Infraestruturas!$V$44)</f>
        <v/>
      </c>
    </row>
    <row r="107" spans="1:20" x14ac:dyDescent="0.15">
      <c r="A107" s="14" t="str">
        <f>IF(I107="","",IF(OR('Identificação da EG'!$B$7=0,'Identificação da EG'!$B$7=""),"",Capa!$C$10))</f>
        <v/>
      </c>
      <c r="B107" s="14" t="str">
        <f>IF(I107="","",IF((OR('Identificação da EG'!$B$7=0,'Identificação da EG'!$B$7="")),"",'Identificação da EG'!$B$7))</f>
        <v/>
      </c>
      <c r="C107" s="14" t="str">
        <f>IF(I107="","",IF(B107="","",VLOOKUP(B107,Auxiliar!$BW$23:$BX$3130,2,0)))</f>
        <v/>
      </c>
      <c r="D107" s="14" t="str">
        <f>IF(I107="","",IF(OR('Identificação da EG'!$B$7=0,'Identificação da EG'!$B$7=""),"","Portugal"))</f>
        <v/>
      </c>
      <c r="E107" s="14" t="str">
        <f>IF(I107="","",IF(OR('Identificação da EG'!$B$7=0,'Identificação da EG'!$B$7=""),"",'Identificação da EG'!$C$7))</f>
        <v/>
      </c>
      <c r="F107" s="14" t="str">
        <f>IF(I107="","",IF(OR('Identificação da EG'!$B$7=0,'Identificação da EG'!$B$7=""),"",'Identificação da EG'!$F$7))</f>
        <v/>
      </c>
      <c r="G107" s="14" t="str">
        <f>IF(I107="","",IF((OR('Identificação da EG'!$B$7=0,'Identificação da EG'!$B$7="")),"",'Identificação da EG'!$D$7))</f>
        <v/>
      </c>
      <c r="H107" s="25" t="str">
        <f>IF(I107="","",IF(OR('Identificação da EG'!$B$7=0,'Identificação da EG'!$B$7=""),"",'Identificação da EG'!$E$7))</f>
        <v/>
      </c>
      <c r="I107" s="8" t="str">
        <f t="shared" si="4"/>
        <v/>
      </c>
      <c r="J107" s="8"/>
      <c r="K107" s="14"/>
      <c r="L107" s="8" t="str">
        <v/>
      </c>
      <c r="M107" s="14"/>
      <c r="N107" s="8" t="str">
        <v/>
      </c>
      <c r="O107" s="8" t="str">
        <v/>
      </c>
      <c r="P107" s="8" t="str">
        <v/>
      </c>
      <c r="Q107" s="8" t="str">
        <f>IF(L107="","","Nº de infraestruturas")</f>
        <v/>
      </c>
      <c r="R107" s="8" t="str">
        <f t="shared" si="3"/>
        <v/>
      </c>
      <c r="S107" s="8" t="str" cm="1">
        <f t="array" ref="S107">IF(ISBLANK(INDEX(Infraestruturas!$Y$32:$AC$41,INT((ROWS($B$1:B26)-1)/5)+1,MOD(ROWS($B$1:B26)-1,5)+1)),"",INDEX(Infraestruturas!$Y$32:$AC$41,INT((ROWS($B$1:B26)-1)/5)+1,MOD(ROWS($B$1:B26)-1,5)+1))</f>
        <v/>
      </c>
      <c r="T107" s="8" t="str">
        <f>IF(OR(L107="",Infraestruturas!$V$44="(máximo 300 carateres)"),"",Infraestruturas!$V$44)</f>
        <v/>
      </c>
    </row>
    <row r="108" spans="1:20" x14ac:dyDescent="0.15">
      <c r="A108" s="14" t="str">
        <f>IF(I108="","",IF(OR('Identificação da EG'!$B$7=0,'Identificação da EG'!$B$7=""),"",Capa!$C$10))</f>
        <v/>
      </c>
      <c r="B108" s="14" t="str">
        <f>IF(I108="","",IF((OR('Identificação da EG'!$B$7=0,'Identificação da EG'!$B$7="")),"",'Identificação da EG'!$B$7))</f>
        <v/>
      </c>
      <c r="C108" s="14" t="str">
        <f>IF(I108="","",IF(B108="","",VLOOKUP(B108,Auxiliar!$BW$23:$BX$3130,2,0)))</f>
        <v/>
      </c>
      <c r="D108" s="14" t="str">
        <f>IF(I108="","",IF(OR('Identificação da EG'!$B$7=0,'Identificação da EG'!$B$7=""),"","Portugal"))</f>
        <v/>
      </c>
      <c r="E108" s="14" t="str">
        <f>IF(I108="","",IF(OR('Identificação da EG'!$B$7=0,'Identificação da EG'!$B$7=""),"",'Identificação da EG'!$C$7))</f>
        <v/>
      </c>
      <c r="F108" s="14" t="str">
        <f>IF(I108="","",IF(OR('Identificação da EG'!$B$7=0,'Identificação da EG'!$B$7=""),"",'Identificação da EG'!$F$7))</f>
        <v/>
      </c>
      <c r="G108" s="14" t="str">
        <f>IF(I108="","",IF((OR('Identificação da EG'!$B$7=0,'Identificação da EG'!$B$7="")),"",'Identificação da EG'!$D$7))</f>
        <v/>
      </c>
      <c r="H108" s="25" t="str">
        <f>IF(I108="","",IF(OR('Identificação da EG'!$B$7=0,'Identificação da EG'!$B$7=""),"",'Identificação da EG'!$E$7))</f>
        <v/>
      </c>
      <c r="I108" s="8" t="str">
        <f t="shared" si="4"/>
        <v/>
      </c>
      <c r="J108" s="8"/>
      <c r="K108" s="14"/>
      <c r="L108" s="8" t="str">
        <v/>
      </c>
      <c r="M108" s="14"/>
      <c r="N108" s="8" t="str">
        <v/>
      </c>
      <c r="O108" s="8" t="str">
        <v/>
      </c>
      <c r="P108" s="8" t="str">
        <v/>
      </c>
      <c r="Q108" s="8" t="str">
        <f>IF(L108="","","Nº de alojamentos abrangidos")</f>
        <v/>
      </c>
      <c r="R108" s="8" t="str">
        <f t="shared" si="3"/>
        <v/>
      </c>
      <c r="S108" s="8" t="str" cm="1">
        <f t="array" ref="S108">IF(ISBLANK(INDEX(Infraestruturas!$Y$32:$AC$41,INT((ROWS($B$1:B27)-1)/5)+1,MOD(ROWS($B$1:B27)-1,5)+1)),"",INDEX(Infraestruturas!$Y$32:$AC$41,INT((ROWS($B$1:B27)-1)/5)+1,MOD(ROWS($B$1:B27)-1,5)+1))</f>
        <v/>
      </c>
      <c r="T108" s="8" t="str">
        <f>IF(OR(L108="",Infraestruturas!$V$44="(máximo 300 carateres)"),"",Infraestruturas!$V$44)</f>
        <v/>
      </c>
    </row>
    <row r="109" spans="1:20" x14ac:dyDescent="0.15">
      <c r="A109" s="14" t="str">
        <f>IF(I109="","",IF(OR('Identificação da EG'!$B$7=0,'Identificação da EG'!$B$7=""),"",Capa!$C$10))</f>
        <v/>
      </c>
      <c r="B109" s="14" t="str">
        <f>IF(I109="","",IF((OR('Identificação da EG'!$B$7=0,'Identificação da EG'!$B$7="")),"",'Identificação da EG'!$B$7))</f>
        <v/>
      </c>
      <c r="C109" s="14" t="str">
        <f>IF(I109="","",IF(B109="","",VLOOKUP(B109,Auxiliar!$BW$23:$BX$3130,2,0)))</f>
        <v/>
      </c>
      <c r="D109" s="14" t="str">
        <f>IF(I109="","",IF(OR('Identificação da EG'!$B$7=0,'Identificação da EG'!$B$7=""),"","Portugal"))</f>
        <v/>
      </c>
      <c r="E109" s="14" t="str">
        <f>IF(I109="","",IF(OR('Identificação da EG'!$B$7=0,'Identificação da EG'!$B$7=""),"",'Identificação da EG'!$C$7))</f>
        <v/>
      </c>
      <c r="F109" s="14" t="str">
        <f>IF(I109="","",IF(OR('Identificação da EG'!$B$7=0,'Identificação da EG'!$B$7=""),"",'Identificação da EG'!$F$7))</f>
        <v/>
      </c>
      <c r="G109" s="14" t="str">
        <f>IF(I109="","",IF((OR('Identificação da EG'!$B$7=0,'Identificação da EG'!$B$7="")),"",'Identificação da EG'!$D$7))</f>
        <v/>
      </c>
      <c r="H109" s="25" t="str">
        <f>IF(I109="","",IF(OR('Identificação da EG'!$B$7=0,'Identificação da EG'!$B$7=""),"",'Identificação da EG'!$E$7))</f>
        <v/>
      </c>
      <c r="I109" s="8" t="str">
        <f t="shared" si="4"/>
        <v/>
      </c>
      <c r="J109" s="8"/>
      <c r="K109" s="14"/>
      <c r="L109" s="8" t="str">
        <v/>
      </c>
      <c r="M109" s="14"/>
      <c r="N109" s="8" t="str">
        <v/>
      </c>
      <c r="O109" s="8" t="str">
        <v/>
      </c>
      <c r="P109" s="8" t="str">
        <v/>
      </c>
      <c r="Q109" s="8" t="str">
        <f>IF(L109="","","Nº de estabelecimentos abrangidos")</f>
        <v/>
      </c>
      <c r="R109" s="8" t="str">
        <f t="shared" si="3"/>
        <v/>
      </c>
      <c r="S109" s="8" t="str" cm="1">
        <f t="array" ref="S109">IF(ISBLANK(INDEX(Infraestruturas!$Y$32:$AC$41,INT((ROWS($B$1:B28)-1)/5)+1,MOD(ROWS($B$1:B28)-1,5)+1)),"",INDEX(Infraestruturas!$Y$32:$AC$41,INT((ROWS($B$1:B28)-1)/5)+1,MOD(ROWS($B$1:B28)-1,5)+1))</f>
        <v/>
      </c>
      <c r="T109" s="8" t="str">
        <f>IF(OR(L109="",Infraestruturas!$V$44="(máximo 300 carateres)"),"",Infraestruturas!$V$44)</f>
        <v/>
      </c>
    </row>
    <row r="110" spans="1:20" x14ac:dyDescent="0.15">
      <c r="A110" s="14" t="str">
        <f>IF(I110="","",IF(OR('Identificação da EG'!$B$7=0,'Identificação da EG'!$B$7=""),"",Capa!$C$10))</f>
        <v/>
      </c>
      <c r="B110" s="14" t="str">
        <f>IF(I110="","",IF((OR('Identificação da EG'!$B$7=0,'Identificação da EG'!$B$7="")),"",'Identificação da EG'!$B$7))</f>
        <v/>
      </c>
      <c r="C110" s="14" t="str">
        <f>IF(I110="","",IF(B110="","",VLOOKUP(B110,Auxiliar!$BW$23:$BX$3130,2,0)))</f>
        <v/>
      </c>
      <c r="D110" s="14" t="str">
        <f>IF(I110="","",IF(OR('Identificação da EG'!$B$7=0,'Identificação da EG'!$B$7=""),"","Portugal"))</f>
        <v/>
      </c>
      <c r="E110" s="14" t="str">
        <f>IF(I110="","",IF(OR('Identificação da EG'!$B$7=0,'Identificação da EG'!$B$7=""),"",'Identificação da EG'!$C$7))</f>
        <v/>
      </c>
      <c r="F110" s="14" t="str">
        <f>IF(I110="","",IF(OR('Identificação da EG'!$B$7=0,'Identificação da EG'!$B$7=""),"",'Identificação da EG'!$F$7))</f>
        <v/>
      </c>
      <c r="G110" s="14" t="str">
        <f>IF(I110="","",IF((OR('Identificação da EG'!$B$7=0,'Identificação da EG'!$B$7="")),"",'Identificação da EG'!$D$7))</f>
        <v/>
      </c>
      <c r="H110" s="25" t="str">
        <f>IF(I110="","",IF(OR('Identificação da EG'!$B$7=0,'Identificação da EG'!$B$7=""),"",'Identificação da EG'!$E$7))</f>
        <v/>
      </c>
      <c r="I110" s="8" t="str">
        <f t="shared" si="4"/>
        <v/>
      </c>
      <c r="J110" s="8"/>
      <c r="K110" s="14"/>
      <c r="L110" s="8" t="str">
        <v/>
      </c>
      <c r="M110" s="14"/>
      <c r="N110" s="8" t="str">
        <v/>
      </c>
      <c r="O110" s="8" t="str">
        <v/>
      </c>
      <c r="P110" s="8" t="str">
        <v/>
      </c>
      <c r="Q110" s="8" t="str">
        <f>IF(L110="","","Nº de alojamentos participantes")</f>
        <v/>
      </c>
      <c r="R110" s="8" t="str">
        <f t="shared" si="3"/>
        <v/>
      </c>
      <c r="S110" s="8" t="str" cm="1">
        <f t="array" ref="S110">IF(ISBLANK(INDEX(Infraestruturas!$Y$32:$AC$41,INT((ROWS($B$1:B29)-1)/5)+1,MOD(ROWS($B$1:B29)-1,5)+1)),"",INDEX(Infraestruturas!$Y$32:$AC$41,INT((ROWS($B$1:B29)-1)/5)+1,MOD(ROWS($B$1:B29)-1,5)+1))</f>
        <v/>
      </c>
      <c r="T110" s="8" t="str">
        <f>IF(OR(L110="",Infraestruturas!$V$44="(máximo 300 carateres)"),"",Infraestruturas!$V$44)</f>
        <v/>
      </c>
    </row>
    <row r="111" spans="1:20" x14ac:dyDescent="0.15">
      <c r="A111" s="14" t="str">
        <f>IF(I111="","",IF(OR('Identificação da EG'!$B$7=0,'Identificação da EG'!$B$7=""),"",Capa!$C$10))</f>
        <v/>
      </c>
      <c r="B111" s="14" t="str">
        <f>IF(I111="","",IF((OR('Identificação da EG'!$B$7=0,'Identificação da EG'!$B$7="")),"",'Identificação da EG'!$B$7))</f>
        <v/>
      </c>
      <c r="C111" s="14" t="str">
        <f>IF(I111="","",IF(B111="","",VLOOKUP(B111,Auxiliar!$BW$23:$BX$3130,2,0)))</f>
        <v/>
      </c>
      <c r="D111" s="14" t="str">
        <f>IF(I111="","",IF(OR('Identificação da EG'!$B$7=0,'Identificação da EG'!$B$7=""),"","Portugal"))</f>
        <v/>
      </c>
      <c r="E111" s="14" t="str">
        <f>IF(I111="","",IF(OR('Identificação da EG'!$B$7=0,'Identificação da EG'!$B$7=""),"",'Identificação da EG'!$C$7))</f>
        <v/>
      </c>
      <c r="F111" s="14" t="str">
        <f>IF(I111="","",IF(OR('Identificação da EG'!$B$7=0,'Identificação da EG'!$B$7=""),"",'Identificação da EG'!$F$7))</f>
        <v/>
      </c>
      <c r="G111" s="14" t="str">
        <f>IF(I111="","",IF((OR('Identificação da EG'!$B$7=0,'Identificação da EG'!$B$7="")),"",'Identificação da EG'!$D$7))</f>
        <v/>
      </c>
      <c r="H111" s="25" t="str">
        <f>IF(I111="","",IF(OR('Identificação da EG'!$B$7=0,'Identificação da EG'!$B$7=""),"",'Identificação da EG'!$E$7))</f>
        <v/>
      </c>
      <c r="I111" s="8" t="str">
        <f t="shared" si="4"/>
        <v/>
      </c>
      <c r="J111" s="8"/>
      <c r="K111" s="14"/>
      <c r="L111" s="8" t="str">
        <v/>
      </c>
      <c r="M111" s="14"/>
      <c r="N111" s="8" t="str">
        <v/>
      </c>
      <c r="O111" s="8" t="str">
        <v/>
      </c>
      <c r="P111" s="8" t="str">
        <v/>
      </c>
      <c r="Q111" s="8" t="str">
        <f>IF(L111="","","Nº de estabelecimentos participantes")</f>
        <v/>
      </c>
      <c r="R111" s="8" t="str">
        <f t="shared" si="3"/>
        <v/>
      </c>
      <c r="S111" s="8" t="str" cm="1">
        <f t="array" ref="S111">IF(ISBLANK(INDEX(Infraestruturas!$Y$32:$AC$41,INT((ROWS($B$1:B30)-1)/5)+1,MOD(ROWS($B$1:B30)-1,5)+1)),"",INDEX(Infraestruturas!$Y$32:$AC$41,INT((ROWS($B$1:B30)-1)/5)+1,MOD(ROWS($B$1:B30)-1,5)+1))</f>
        <v/>
      </c>
      <c r="T111" s="8" t="str">
        <f>IF(OR(L111="",Infraestruturas!$V$44="(máximo 300 carateres)"),"",Infraestruturas!$V$44)</f>
        <v/>
      </c>
    </row>
    <row r="112" spans="1:20" x14ac:dyDescent="0.15">
      <c r="A112" s="14" t="str">
        <f>IF(I112="","",IF(OR('Identificação da EG'!$B$7=0,'Identificação da EG'!$B$7=""),"",Capa!$C$10))</f>
        <v/>
      </c>
      <c r="B112" s="14" t="str">
        <f>IF(I112="","",IF((OR('Identificação da EG'!$B$7=0,'Identificação da EG'!$B$7="")),"",'Identificação da EG'!$B$7))</f>
        <v/>
      </c>
      <c r="C112" s="14" t="str">
        <f>IF(I112="","",IF(B112="","",VLOOKUP(B112,Auxiliar!$BW$23:$BX$3130,2,0)))</f>
        <v/>
      </c>
      <c r="D112" s="14" t="str">
        <f>IF(I112="","",IF(OR('Identificação da EG'!$B$7=0,'Identificação da EG'!$B$7=""),"","Portugal"))</f>
        <v/>
      </c>
      <c r="E112" s="14" t="str">
        <f>IF(I112="","",IF(OR('Identificação da EG'!$B$7=0,'Identificação da EG'!$B$7=""),"",'Identificação da EG'!$C$7))</f>
        <v/>
      </c>
      <c r="F112" s="14" t="str">
        <f>IF(I112="","",IF(OR('Identificação da EG'!$B$7=0,'Identificação da EG'!$B$7=""),"",'Identificação da EG'!$F$7))</f>
        <v/>
      </c>
      <c r="G112" s="14" t="str">
        <f>IF(I112="","",IF((OR('Identificação da EG'!$B$7=0,'Identificação da EG'!$B$7="")),"",'Identificação da EG'!$D$7))</f>
        <v/>
      </c>
      <c r="H112" s="25" t="str">
        <f>IF(I112="","",IF(OR('Identificação da EG'!$B$7=0,'Identificação da EG'!$B$7=""),"",'Identificação da EG'!$E$7))</f>
        <v/>
      </c>
      <c r="I112" s="8" t="str">
        <f t="shared" si="4"/>
        <v/>
      </c>
      <c r="J112" s="8"/>
      <c r="K112" s="14"/>
      <c r="L112" s="8" t="str">
        <v/>
      </c>
      <c r="M112" s="14"/>
      <c r="N112" s="8" t="str">
        <v/>
      </c>
      <c r="O112" s="8" t="str">
        <v/>
      </c>
      <c r="P112" s="8" t="str">
        <v/>
      </c>
      <c r="Q112" s="8" t="str">
        <f>IF(L112="","","Nº de infraestruturas")</f>
        <v/>
      </c>
      <c r="R112" s="8" t="str">
        <f t="shared" si="3"/>
        <v/>
      </c>
      <c r="S112" s="8" t="str" cm="1">
        <f t="array" ref="S112">IF(ISBLANK(INDEX(Infraestruturas!$Y$32:$AC$41,INT((ROWS($B$1:B31)-1)/5)+1,MOD(ROWS($B$1:B31)-1,5)+1)),"",INDEX(Infraestruturas!$Y$32:$AC$41,INT((ROWS($B$1:B31)-1)/5)+1,MOD(ROWS($B$1:B31)-1,5)+1))</f>
        <v/>
      </c>
      <c r="T112" s="8" t="str">
        <f>IF(OR(L112="",Infraestruturas!$V$44="(máximo 300 carateres)"),"",Infraestruturas!$V$44)</f>
        <v/>
      </c>
    </row>
    <row r="113" spans="1:20" x14ac:dyDescent="0.15">
      <c r="A113" s="14" t="str">
        <f>IF(I113="","",IF(OR('Identificação da EG'!$B$7=0,'Identificação da EG'!$B$7=""),"",Capa!$C$10))</f>
        <v/>
      </c>
      <c r="B113" s="14" t="str">
        <f>IF(I113="","",IF((OR('Identificação da EG'!$B$7=0,'Identificação da EG'!$B$7="")),"",'Identificação da EG'!$B$7))</f>
        <v/>
      </c>
      <c r="C113" s="14" t="str">
        <f>IF(I113="","",IF(B113="","",VLOOKUP(B113,Auxiliar!$BW$23:$BX$3130,2,0)))</f>
        <v/>
      </c>
      <c r="D113" s="14" t="str">
        <f>IF(I113="","",IF(OR('Identificação da EG'!$B$7=0,'Identificação da EG'!$B$7=""),"","Portugal"))</f>
        <v/>
      </c>
      <c r="E113" s="14" t="str">
        <f>IF(I113="","",IF(OR('Identificação da EG'!$B$7=0,'Identificação da EG'!$B$7=""),"",'Identificação da EG'!$C$7))</f>
        <v/>
      </c>
      <c r="F113" s="14" t="str">
        <f>IF(I113="","",IF(OR('Identificação da EG'!$B$7=0,'Identificação da EG'!$B$7=""),"",'Identificação da EG'!$F$7))</f>
        <v/>
      </c>
      <c r="G113" s="14" t="str">
        <f>IF(I113="","",IF((OR('Identificação da EG'!$B$7=0,'Identificação da EG'!$B$7="")),"",'Identificação da EG'!$D$7))</f>
        <v/>
      </c>
      <c r="H113" s="25" t="str">
        <f>IF(I113="","",IF(OR('Identificação da EG'!$B$7=0,'Identificação da EG'!$B$7=""),"",'Identificação da EG'!$E$7))</f>
        <v/>
      </c>
      <c r="I113" s="8" t="str">
        <f t="shared" si="4"/>
        <v/>
      </c>
      <c r="J113" s="8"/>
      <c r="K113" s="14"/>
      <c r="L113" s="8" t="str">
        <v/>
      </c>
      <c r="M113" s="14"/>
      <c r="N113" s="8" t="str">
        <v/>
      </c>
      <c r="O113" s="8" t="str">
        <v/>
      </c>
      <c r="P113" s="8" t="str">
        <v/>
      </c>
      <c r="Q113" s="8" t="str">
        <f>IF(L113="","","Nº de alojamentos abrangidos")</f>
        <v/>
      </c>
      <c r="R113" s="8" t="str">
        <f t="shared" si="3"/>
        <v/>
      </c>
      <c r="S113" s="8" t="str" cm="1">
        <f t="array" ref="S113">IF(ISBLANK(INDEX(Infraestruturas!$Y$32:$AC$41,INT((ROWS($B$1:B32)-1)/5)+1,MOD(ROWS($B$1:B32)-1,5)+1)),"",INDEX(Infraestruturas!$Y$32:$AC$41,INT((ROWS($B$1:B32)-1)/5)+1,MOD(ROWS($B$1:B32)-1,5)+1))</f>
        <v/>
      </c>
      <c r="T113" s="8" t="str">
        <f>IF(OR(L113="",Infraestruturas!$V$44="(máximo 300 carateres)"),"",Infraestruturas!$V$44)</f>
        <v/>
      </c>
    </row>
    <row r="114" spans="1:20" x14ac:dyDescent="0.15">
      <c r="A114" s="14" t="str">
        <f>IF(I114="","",IF(OR('Identificação da EG'!$B$7=0,'Identificação da EG'!$B$7=""),"",Capa!$C$10))</f>
        <v/>
      </c>
      <c r="B114" s="14" t="str">
        <f>IF(I114="","",IF((OR('Identificação da EG'!$B$7=0,'Identificação da EG'!$B$7="")),"",'Identificação da EG'!$B$7))</f>
        <v/>
      </c>
      <c r="C114" s="14" t="str">
        <f>IF(I114="","",IF(B114="","",VLOOKUP(B114,Auxiliar!$BW$23:$BX$3130,2,0)))</f>
        <v/>
      </c>
      <c r="D114" s="14" t="str">
        <f>IF(I114="","",IF(OR('Identificação da EG'!$B$7=0,'Identificação da EG'!$B$7=""),"","Portugal"))</f>
        <v/>
      </c>
      <c r="E114" s="14" t="str">
        <f>IF(I114="","",IF(OR('Identificação da EG'!$B$7=0,'Identificação da EG'!$B$7=""),"",'Identificação da EG'!$C$7))</f>
        <v/>
      </c>
      <c r="F114" s="14" t="str">
        <f>IF(I114="","",IF(OR('Identificação da EG'!$B$7=0,'Identificação da EG'!$B$7=""),"",'Identificação da EG'!$F$7))</f>
        <v/>
      </c>
      <c r="G114" s="14" t="str">
        <f>IF(I114="","",IF((OR('Identificação da EG'!$B$7=0,'Identificação da EG'!$B$7="")),"",'Identificação da EG'!$D$7))</f>
        <v/>
      </c>
      <c r="H114" s="25" t="str">
        <f>IF(I114="","",IF(OR('Identificação da EG'!$B$7=0,'Identificação da EG'!$B$7=""),"",'Identificação da EG'!$E$7))</f>
        <v/>
      </c>
      <c r="I114" s="8" t="str">
        <f t="shared" ref="I114:I131" si="5">IF(L114="","","Recolha seletiva de biorresíduos verdes")</f>
        <v/>
      </c>
      <c r="J114" s="8"/>
      <c r="K114" s="14"/>
      <c r="L114" s="8" t="str">
        <v/>
      </c>
      <c r="M114" s="14"/>
      <c r="N114" s="8" t="str">
        <v/>
      </c>
      <c r="O114" s="8" t="str">
        <v/>
      </c>
      <c r="P114" s="8" t="str">
        <v/>
      </c>
      <c r="Q114" s="8" t="str">
        <f>IF(L114="","","Nº de estabelecimentos abrangidos")</f>
        <v/>
      </c>
      <c r="R114" s="8" t="str">
        <f t="shared" si="3"/>
        <v/>
      </c>
      <c r="S114" s="8" t="str" cm="1">
        <f t="array" ref="S114">IF(ISBLANK(INDEX(Infraestruturas!$Y$32:$AC$41,INT((ROWS($B$1:B33)-1)/5)+1,MOD(ROWS($B$1:B33)-1,5)+1)),"",INDEX(Infraestruturas!$Y$32:$AC$41,INT((ROWS($B$1:B33)-1)/5)+1,MOD(ROWS($B$1:B33)-1,5)+1))</f>
        <v/>
      </c>
      <c r="T114" s="8" t="str">
        <f>IF(OR(L114="",Infraestruturas!$V$44="(máximo 300 carateres)"),"",Infraestruturas!$V$44)</f>
        <v/>
      </c>
    </row>
    <row r="115" spans="1:20" x14ac:dyDescent="0.15">
      <c r="A115" s="14" t="str">
        <f>IF(I115="","",IF(OR('Identificação da EG'!$B$7=0,'Identificação da EG'!$B$7=""),"",Capa!$C$10))</f>
        <v/>
      </c>
      <c r="B115" s="14" t="str">
        <f>IF(I115="","",IF((OR('Identificação da EG'!$B$7=0,'Identificação da EG'!$B$7="")),"",'Identificação da EG'!$B$7))</f>
        <v/>
      </c>
      <c r="C115" s="14" t="str">
        <f>IF(I115="","",IF(B115="","",VLOOKUP(B115,Auxiliar!$BW$23:$BX$3130,2,0)))</f>
        <v/>
      </c>
      <c r="D115" s="14" t="str">
        <f>IF(I115="","",IF(OR('Identificação da EG'!$B$7=0,'Identificação da EG'!$B$7=""),"","Portugal"))</f>
        <v/>
      </c>
      <c r="E115" s="14" t="str">
        <f>IF(I115="","",IF(OR('Identificação da EG'!$B$7=0,'Identificação da EG'!$B$7=""),"",'Identificação da EG'!$C$7))</f>
        <v/>
      </c>
      <c r="F115" s="14" t="str">
        <f>IF(I115="","",IF(OR('Identificação da EG'!$B$7=0,'Identificação da EG'!$B$7=""),"",'Identificação da EG'!$F$7))</f>
        <v/>
      </c>
      <c r="G115" s="14" t="str">
        <f>IF(I115="","",IF((OR('Identificação da EG'!$B$7=0,'Identificação da EG'!$B$7="")),"",'Identificação da EG'!$D$7))</f>
        <v/>
      </c>
      <c r="H115" s="25" t="str">
        <f>IF(I115="","",IF(OR('Identificação da EG'!$B$7=0,'Identificação da EG'!$B$7=""),"",'Identificação da EG'!$E$7))</f>
        <v/>
      </c>
      <c r="I115" s="8" t="str">
        <f t="shared" si="5"/>
        <v/>
      </c>
      <c r="J115" s="8"/>
      <c r="K115" s="14"/>
      <c r="L115" s="8" t="str">
        <v/>
      </c>
      <c r="M115" s="14"/>
      <c r="N115" s="8" t="str">
        <v/>
      </c>
      <c r="O115" s="8" t="str">
        <v/>
      </c>
      <c r="P115" s="8" t="str">
        <v/>
      </c>
      <c r="Q115" s="8" t="str">
        <f>IF(L115="","","Nº de alojamentos participantes")</f>
        <v/>
      </c>
      <c r="R115" s="8" t="str">
        <f t="shared" si="3"/>
        <v/>
      </c>
      <c r="S115" s="8" t="str" cm="1">
        <f t="array" ref="S115">IF(ISBLANK(INDEX(Infraestruturas!$Y$32:$AC$41,INT((ROWS($B$1:B34)-1)/5)+1,MOD(ROWS($B$1:B34)-1,5)+1)),"",INDEX(Infraestruturas!$Y$32:$AC$41,INT((ROWS($B$1:B34)-1)/5)+1,MOD(ROWS($B$1:B34)-1,5)+1))</f>
        <v/>
      </c>
      <c r="T115" s="8" t="str">
        <f>IF(OR(L115="",Infraestruturas!$V$44="(máximo 300 carateres)"),"",Infraestruturas!$V$44)</f>
        <v/>
      </c>
    </row>
    <row r="116" spans="1:20" x14ac:dyDescent="0.15">
      <c r="A116" s="14" t="str">
        <f>IF(I116="","",IF(OR('Identificação da EG'!$B$7=0,'Identificação da EG'!$B$7=""),"",Capa!$C$10))</f>
        <v/>
      </c>
      <c r="B116" s="14" t="str">
        <f>IF(I116="","",IF((OR('Identificação da EG'!$B$7=0,'Identificação da EG'!$B$7="")),"",'Identificação da EG'!$B$7))</f>
        <v/>
      </c>
      <c r="C116" s="14" t="str">
        <f>IF(I116="","",IF(B116="","",VLOOKUP(B116,Auxiliar!$BW$23:$BX$3130,2,0)))</f>
        <v/>
      </c>
      <c r="D116" s="14" t="str">
        <f>IF(I116="","",IF(OR('Identificação da EG'!$B$7=0,'Identificação da EG'!$B$7=""),"","Portugal"))</f>
        <v/>
      </c>
      <c r="E116" s="14" t="str">
        <f>IF(I116="","",IF(OR('Identificação da EG'!$B$7=0,'Identificação da EG'!$B$7=""),"",'Identificação da EG'!$C$7))</f>
        <v/>
      </c>
      <c r="F116" s="14" t="str">
        <f>IF(I116="","",IF(OR('Identificação da EG'!$B$7=0,'Identificação da EG'!$B$7=""),"",'Identificação da EG'!$F$7))</f>
        <v/>
      </c>
      <c r="G116" s="14" t="str">
        <f>IF(I116="","",IF((OR('Identificação da EG'!$B$7=0,'Identificação da EG'!$B$7="")),"",'Identificação da EG'!$D$7))</f>
        <v/>
      </c>
      <c r="H116" s="25" t="str">
        <f>IF(I116="","",IF(OR('Identificação da EG'!$B$7=0,'Identificação da EG'!$B$7=""),"",'Identificação da EG'!$E$7))</f>
        <v/>
      </c>
      <c r="I116" s="8" t="str">
        <f t="shared" si="5"/>
        <v/>
      </c>
      <c r="J116" s="8"/>
      <c r="K116" s="14"/>
      <c r="L116" s="8" t="str">
        <v/>
      </c>
      <c r="M116" s="14"/>
      <c r="N116" s="8" t="str">
        <v/>
      </c>
      <c r="O116" s="8" t="str">
        <v/>
      </c>
      <c r="P116" s="8" t="str">
        <v/>
      </c>
      <c r="Q116" s="8" t="str">
        <f>IF(L116="","","Nº de estabelecimentos participantes")</f>
        <v/>
      </c>
      <c r="R116" s="8" t="str">
        <f t="shared" si="3"/>
        <v/>
      </c>
      <c r="S116" s="8" t="str" cm="1">
        <f t="array" ref="S116">IF(ISBLANK(INDEX(Infraestruturas!$Y$32:$AC$41,INT((ROWS($B$1:B35)-1)/5)+1,MOD(ROWS($B$1:B35)-1,5)+1)),"",INDEX(Infraestruturas!$Y$32:$AC$41,INT((ROWS($B$1:B35)-1)/5)+1,MOD(ROWS($B$1:B35)-1,5)+1))</f>
        <v/>
      </c>
      <c r="T116" s="8" t="str">
        <f>IF(OR(L116="",Infraestruturas!$V$44="(máximo 300 carateres)"),"",Infraestruturas!$V$44)</f>
        <v/>
      </c>
    </row>
    <row r="117" spans="1:20" x14ac:dyDescent="0.15">
      <c r="A117" s="14" t="str">
        <f>IF(I117="","",IF(OR('Identificação da EG'!$B$7=0,'Identificação da EG'!$B$7=""),"",Capa!$C$10))</f>
        <v/>
      </c>
      <c r="B117" s="14" t="str">
        <f>IF(I117="","",IF((OR('Identificação da EG'!$B$7=0,'Identificação da EG'!$B$7="")),"",'Identificação da EG'!$B$7))</f>
        <v/>
      </c>
      <c r="C117" s="14" t="str">
        <f>IF(I117="","",IF(B117="","",VLOOKUP(B117,Auxiliar!$BW$23:$BX$3130,2,0)))</f>
        <v/>
      </c>
      <c r="D117" s="14" t="str">
        <f>IF(I117="","",IF(OR('Identificação da EG'!$B$7=0,'Identificação da EG'!$B$7=""),"","Portugal"))</f>
        <v/>
      </c>
      <c r="E117" s="14" t="str">
        <f>IF(I117="","",IF(OR('Identificação da EG'!$B$7=0,'Identificação da EG'!$B$7=""),"",'Identificação da EG'!$C$7))</f>
        <v/>
      </c>
      <c r="F117" s="14" t="str">
        <f>IF(I117="","",IF(OR('Identificação da EG'!$B$7=0,'Identificação da EG'!$B$7=""),"",'Identificação da EG'!$F$7))</f>
        <v/>
      </c>
      <c r="G117" s="14" t="str">
        <f>IF(I117="","",IF((OR('Identificação da EG'!$B$7=0,'Identificação da EG'!$B$7="")),"",'Identificação da EG'!$D$7))</f>
        <v/>
      </c>
      <c r="H117" s="25" t="str">
        <f>IF(I117="","",IF(OR('Identificação da EG'!$B$7=0,'Identificação da EG'!$B$7=""),"",'Identificação da EG'!$E$7))</f>
        <v/>
      </c>
      <c r="I117" s="8" t="str">
        <f t="shared" si="5"/>
        <v/>
      </c>
      <c r="J117" s="8"/>
      <c r="K117" s="14"/>
      <c r="L117" s="8" t="str">
        <v/>
      </c>
      <c r="M117" s="14"/>
      <c r="N117" s="8" t="str">
        <v/>
      </c>
      <c r="O117" s="8" t="str">
        <v/>
      </c>
      <c r="P117" s="8" t="str">
        <v/>
      </c>
      <c r="Q117" s="8" t="str">
        <f>IF(L117="","","Nº de infraestruturas")</f>
        <v/>
      </c>
      <c r="R117" s="8" t="str">
        <f t="shared" si="3"/>
        <v/>
      </c>
      <c r="S117" s="8" t="str" cm="1">
        <f t="array" ref="S117">IF(ISBLANK(INDEX(Infraestruturas!$Y$32:$AC$41,INT((ROWS($B$1:B36)-1)/5)+1,MOD(ROWS($B$1:B36)-1,5)+1)),"",INDEX(Infraestruturas!$Y$32:$AC$41,INT((ROWS($B$1:B36)-1)/5)+1,MOD(ROWS($B$1:B36)-1,5)+1))</f>
        <v/>
      </c>
      <c r="T117" s="8" t="str">
        <f>IF(OR(L117="",Infraestruturas!$V$44="(máximo 300 carateres)"),"",Infraestruturas!$V$44)</f>
        <v/>
      </c>
    </row>
    <row r="118" spans="1:20" x14ac:dyDescent="0.15">
      <c r="A118" s="14" t="str">
        <f>IF(I118="","",IF(OR('Identificação da EG'!$B$7=0,'Identificação da EG'!$B$7=""),"",Capa!$C$10))</f>
        <v/>
      </c>
      <c r="B118" s="14" t="str">
        <f>IF(I118="","",IF((OR('Identificação da EG'!$B$7=0,'Identificação da EG'!$B$7="")),"",'Identificação da EG'!$B$7))</f>
        <v/>
      </c>
      <c r="C118" s="14" t="str">
        <f>IF(I118="","",IF(B118="","",VLOOKUP(B118,Auxiliar!$BW$23:$BX$3130,2,0)))</f>
        <v/>
      </c>
      <c r="D118" s="14" t="str">
        <f>IF(I118="","",IF(OR('Identificação da EG'!$B$7=0,'Identificação da EG'!$B$7=""),"","Portugal"))</f>
        <v/>
      </c>
      <c r="E118" s="14" t="str">
        <f>IF(I118="","",IF(OR('Identificação da EG'!$B$7=0,'Identificação da EG'!$B$7=""),"",'Identificação da EG'!$C$7))</f>
        <v/>
      </c>
      <c r="F118" s="14" t="str">
        <f>IF(I118="","",IF(OR('Identificação da EG'!$B$7=0,'Identificação da EG'!$B$7=""),"",'Identificação da EG'!$F$7))</f>
        <v/>
      </c>
      <c r="G118" s="14" t="str">
        <f>IF(I118="","",IF((OR('Identificação da EG'!$B$7=0,'Identificação da EG'!$B$7="")),"",'Identificação da EG'!$D$7))</f>
        <v/>
      </c>
      <c r="H118" s="25" t="str">
        <f>IF(I118="","",IF(OR('Identificação da EG'!$B$7=0,'Identificação da EG'!$B$7=""),"",'Identificação da EG'!$E$7))</f>
        <v/>
      </c>
      <c r="I118" s="8" t="str">
        <f t="shared" si="5"/>
        <v/>
      </c>
      <c r="J118" s="8"/>
      <c r="K118" s="14"/>
      <c r="L118" s="8" t="str">
        <v/>
      </c>
      <c r="M118" s="14"/>
      <c r="N118" s="8" t="str">
        <v/>
      </c>
      <c r="O118" s="8" t="str">
        <v/>
      </c>
      <c r="P118" s="8" t="str">
        <v/>
      </c>
      <c r="Q118" s="8" t="str">
        <f>IF(L118="","","Nº de alojamentos abrangidos")</f>
        <v/>
      </c>
      <c r="R118" s="8" t="str">
        <f t="shared" si="3"/>
        <v/>
      </c>
      <c r="S118" s="8" t="str" cm="1">
        <f t="array" ref="S118">IF(ISBLANK(INDEX(Infraestruturas!$Y$32:$AC$41,INT((ROWS($B$1:B37)-1)/5)+1,MOD(ROWS($B$1:B37)-1,5)+1)),"",INDEX(Infraestruturas!$Y$32:$AC$41,INT((ROWS($B$1:B37)-1)/5)+1,MOD(ROWS($B$1:B37)-1,5)+1))</f>
        <v/>
      </c>
      <c r="T118" s="8" t="str">
        <f>IF(OR(L118="",Infraestruturas!$V$44="(máximo 300 carateres)"),"",Infraestruturas!$V$44)</f>
        <v/>
      </c>
    </row>
    <row r="119" spans="1:20" x14ac:dyDescent="0.15">
      <c r="A119" s="14" t="str">
        <f>IF(I119="","",IF(OR('Identificação da EG'!$B$7=0,'Identificação da EG'!$B$7=""),"",Capa!$C$10))</f>
        <v/>
      </c>
      <c r="B119" s="14" t="str">
        <f>IF(I119="","",IF((OR('Identificação da EG'!$B$7=0,'Identificação da EG'!$B$7="")),"",'Identificação da EG'!$B$7))</f>
        <v/>
      </c>
      <c r="C119" s="14" t="str">
        <f>IF(I119="","",IF(B119="","",VLOOKUP(B119,Auxiliar!$BW$23:$BX$3130,2,0)))</f>
        <v/>
      </c>
      <c r="D119" s="14" t="str">
        <f>IF(I119="","",IF(OR('Identificação da EG'!$B$7=0,'Identificação da EG'!$B$7=""),"","Portugal"))</f>
        <v/>
      </c>
      <c r="E119" s="14" t="str">
        <f>IF(I119="","",IF(OR('Identificação da EG'!$B$7=0,'Identificação da EG'!$B$7=""),"",'Identificação da EG'!$C$7))</f>
        <v/>
      </c>
      <c r="F119" s="14" t="str">
        <f>IF(I119="","",IF(OR('Identificação da EG'!$B$7=0,'Identificação da EG'!$B$7=""),"",'Identificação da EG'!$F$7))</f>
        <v/>
      </c>
      <c r="G119" s="14" t="str">
        <f>IF(I119="","",IF((OR('Identificação da EG'!$B$7=0,'Identificação da EG'!$B$7="")),"",'Identificação da EG'!$D$7))</f>
        <v/>
      </c>
      <c r="H119" s="25" t="str">
        <f>IF(I119="","",IF(OR('Identificação da EG'!$B$7=0,'Identificação da EG'!$B$7=""),"",'Identificação da EG'!$E$7))</f>
        <v/>
      </c>
      <c r="I119" s="8" t="str">
        <f t="shared" si="5"/>
        <v/>
      </c>
      <c r="J119" s="8"/>
      <c r="K119" s="14"/>
      <c r="L119" s="8" t="str">
        <v/>
      </c>
      <c r="M119" s="14"/>
      <c r="N119" s="8" t="str">
        <v/>
      </c>
      <c r="O119" s="8" t="str">
        <v/>
      </c>
      <c r="P119" s="8" t="str">
        <v/>
      </c>
      <c r="Q119" s="8" t="str">
        <f>IF(L119="","","Nº de estabelecimentos abrangidos")</f>
        <v/>
      </c>
      <c r="R119" s="8" t="str">
        <f t="shared" si="3"/>
        <v/>
      </c>
      <c r="S119" s="8" t="str" cm="1">
        <f t="array" ref="S119">IF(ISBLANK(INDEX(Infraestruturas!$Y$32:$AC$41,INT((ROWS($B$1:B38)-1)/5)+1,MOD(ROWS($B$1:B38)-1,5)+1)),"",INDEX(Infraestruturas!$Y$32:$AC$41,INT((ROWS($B$1:B38)-1)/5)+1,MOD(ROWS($B$1:B38)-1,5)+1))</f>
        <v/>
      </c>
      <c r="T119" s="8" t="str">
        <f>IF(OR(L119="",Infraestruturas!$V$44="(máximo 300 carateres)"),"",Infraestruturas!$V$44)</f>
        <v/>
      </c>
    </row>
    <row r="120" spans="1:20" x14ac:dyDescent="0.15">
      <c r="A120" s="14" t="str">
        <f>IF(I120="","",IF(OR('Identificação da EG'!$B$7=0,'Identificação da EG'!$B$7=""),"",Capa!$C$10))</f>
        <v/>
      </c>
      <c r="B120" s="14" t="str">
        <f>IF(I120="","",IF((OR('Identificação da EG'!$B$7=0,'Identificação da EG'!$B$7="")),"",'Identificação da EG'!$B$7))</f>
        <v/>
      </c>
      <c r="C120" s="14" t="str">
        <f>IF(I120="","",IF(B120="","",VLOOKUP(B120,Auxiliar!$BW$23:$BX$3130,2,0)))</f>
        <v/>
      </c>
      <c r="D120" s="14" t="str">
        <f>IF(I120="","",IF(OR('Identificação da EG'!$B$7=0,'Identificação da EG'!$B$7=""),"","Portugal"))</f>
        <v/>
      </c>
      <c r="E120" s="14" t="str">
        <f>IF(I120="","",IF(OR('Identificação da EG'!$B$7=0,'Identificação da EG'!$B$7=""),"",'Identificação da EG'!$C$7))</f>
        <v/>
      </c>
      <c r="F120" s="14" t="str">
        <f>IF(I120="","",IF(OR('Identificação da EG'!$B$7=0,'Identificação da EG'!$B$7=""),"",'Identificação da EG'!$F$7))</f>
        <v/>
      </c>
      <c r="G120" s="14" t="str">
        <f>IF(I120="","",IF((OR('Identificação da EG'!$B$7=0,'Identificação da EG'!$B$7="")),"",'Identificação da EG'!$D$7))</f>
        <v/>
      </c>
      <c r="H120" s="25" t="str">
        <f>IF(I120="","",IF(OR('Identificação da EG'!$B$7=0,'Identificação da EG'!$B$7=""),"",'Identificação da EG'!$E$7))</f>
        <v/>
      </c>
      <c r="I120" s="8" t="str">
        <f t="shared" si="5"/>
        <v/>
      </c>
      <c r="J120" s="8"/>
      <c r="K120" s="14"/>
      <c r="L120" s="8" t="str">
        <v/>
      </c>
      <c r="M120" s="14"/>
      <c r="N120" s="8" t="str">
        <v/>
      </c>
      <c r="O120" s="8" t="str">
        <v/>
      </c>
      <c r="P120" s="8" t="str">
        <v/>
      </c>
      <c r="Q120" s="8" t="str">
        <f>IF(L120="","","Nº de alojamentos participantes")</f>
        <v/>
      </c>
      <c r="R120" s="8" t="str">
        <f t="shared" si="3"/>
        <v/>
      </c>
      <c r="S120" s="8" t="str" cm="1">
        <f t="array" ref="S120">IF(ISBLANK(INDEX(Infraestruturas!$Y$32:$AC$41,INT((ROWS($B$1:B39)-1)/5)+1,MOD(ROWS($B$1:B39)-1,5)+1)),"",INDEX(Infraestruturas!$Y$32:$AC$41,INT((ROWS($B$1:B39)-1)/5)+1,MOD(ROWS($B$1:B39)-1,5)+1))</f>
        <v/>
      </c>
      <c r="T120" s="8" t="str">
        <f>IF(OR(L120="",Infraestruturas!$V$44="(máximo 300 carateres)"),"",Infraestruturas!$V$44)</f>
        <v/>
      </c>
    </row>
    <row r="121" spans="1:20" x14ac:dyDescent="0.15">
      <c r="A121" s="14" t="str">
        <f>IF(I121="","",IF(OR('Identificação da EG'!$B$7=0,'Identificação da EG'!$B$7=""),"",Capa!$C$10))</f>
        <v/>
      </c>
      <c r="B121" s="14" t="str">
        <f>IF(I121="","",IF((OR('Identificação da EG'!$B$7=0,'Identificação da EG'!$B$7="")),"",'Identificação da EG'!$B$7))</f>
        <v/>
      </c>
      <c r="C121" s="14" t="str">
        <f>IF(I121="","",IF(B121="","",VLOOKUP(B121,Auxiliar!$BW$23:$BX$3130,2,0)))</f>
        <v/>
      </c>
      <c r="D121" s="14" t="str">
        <f>IF(I121="","",IF(OR('Identificação da EG'!$B$7=0,'Identificação da EG'!$B$7=""),"","Portugal"))</f>
        <v/>
      </c>
      <c r="E121" s="14" t="str">
        <f>IF(I121="","",IF(OR('Identificação da EG'!$B$7=0,'Identificação da EG'!$B$7=""),"",'Identificação da EG'!$C$7))</f>
        <v/>
      </c>
      <c r="F121" s="14" t="str">
        <f>IF(I121="","",IF(OR('Identificação da EG'!$B$7=0,'Identificação da EG'!$B$7=""),"",'Identificação da EG'!$F$7))</f>
        <v/>
      </c>
      <c r="G121" s="14" t="str">
        <f>IF(I121="","",IF((OR('Identificação da EG'!$B$7=0,'Identificação da EG'!$B$7="")),"",'Identificação da EG'!$D$7))</f>
        <v/>
      </c>
      <c r="H121" s="25" t="str">
        <f>IF(I121="","",IF(OR('Identificação da EG'!$B$7=0,'Identificação da EG'!$B$7=""),"",'Identificação da EG'!$E$7))</f>
        <v/>
      </c>
      <c r="I121" s="8" t="str">
        <f t="shared" si="5"/>
        <v/>
      </c>
      <c r="J121" s="8"/>
      <c r="K121" s="14"/>
      <c r="L121" s="8" t="str">
        <v/>
      </c>
      <c r="M121" s="14"/>
      <c r="N121" s="8" t="str">
        <v/>
      </c>
      <c r="O121" s="8" t="str">
        <v/>
      </c>
      <c r="P121" s="8" t="str">
        <v/>
      </c>
      <c r="Q121" s="8" t="str">
        <f>IF(L121="","","Nº de estabelecimentos participantes")</f>
        <v/>
      </c>
      <c r="R121" s="8" t="str">
        <f t="shared" si="3"/>
        <v/>
      </c>
      <c r="S121" s="8" t="str" cm="1">
        <f t="array" ref="S121">IF(ISBLANK(INDEX(Infraestruturas!$Y$32:$AC$41,INT((ROWS($B$1:B40)-1)/5)+1,MOD(ROWS($B$1:B40)-1,5)+1)),"",INDEX(Infraestruturas!$Y$32:$AC$41,INT((ROWS($B$1:B40)-1)/5)+1,MOD(ROWS($B$1:B40)-1,5)+1))</f>
        <v/>
      </c>
      <c r="T121" s="8" t="str">
        <f>IF(OR(L121="",Infraestruturas!$V$44="(máximo 300 carateres)"),"",Infraestruturas!$V$44)</f>
        <v/>
      </c>
    </row>
    <row r="122" spans="1:20" x14ac:dyDescent="0.15">
      <c r="A122" s="14" t="str">
        <f>IF(I122="","",IF(OR('Identificação da EG'!$B$7=0,'Identificação da EG'!$B$7=""),"",Capa!$C$10))</f>
        <v/>
      </c>
      <c r="B122" s="14" t="str">
        <f>IF(I122="","",IF((OR('Identificação da EG'!$B$7=0,'Identificação da EG'!$B$7="")),"",'Identificação da EG'!$B$7))</f>
        <v/>
      </c>
      <c r="C122" s="14" t="str">
        <f>IF(I122="","",IF(B122="","",VLOOKUP(B122,Auxiliar!$BW$23:$BX$3130,2,0)))</f>
        <v/>
      </c>
      <c r="D122" s="14" t="str">
        <f>IF(I122="","",IF(OR('Identificação da EG'!$B$7=0,'Identificação da EG'!$B$7=""),"","Portugal"))</f>
        <v/>
      </c>
      <c r="E122" s="14" t="str">
        <f>IF(I122="","",IF(OR('Identificação da EG'!$B$7=0,'Identificação da EG'!$B$7=""),"",'Identificação da EG'!$C$7))</f>
        <v/>
      </c>
      <c r="F122" s="14" t="str">
        <f>IF(I122="","",IF(OR('Identificação da EG'!$B$7=0,'Identificação da EG'!$B$7=""),"",'Identificação da EG'!$F$7))</f>
        <v/>
      </c>
      <c r="G122" s="14" t="str">
        <f>IF(I122="","",IF((OR('Identificação da EG'!$B$7=0,'Identificação da EG'!$B$7="")),"",'Identificação da EG'!$D$7))</f>
        <v/>
      </c>
      <c r="H122" s="25" t="str">
        <f>IF(I122="","",IF(OR('Identificação da EG'!$B$7=0,'Identificação da EG'!$B$7=""),"",'Identificação da EG'!$E$7))</f>
        <v/>
      </c>
      <c r="I122" s="8" t="str">
        <f t="shared" si="5"/>
        <v/>
      </c>
      <c r="J122" s="8"/>
      <c r="K122" s="14"/>
      <c r="L122" s="8" t="str">
        <v/>
      </c>
      <c r="M122" s="14"/>
      <c r="N122" s="8" t="str">
        <v/>
      </c>
      <c r="O122" s="8" t="str">
        <v/>
      </c>
      <c r="P122" s="8" t="str">
        <v/>
      </c>
      <c r="Q122" s="8" t="str">
        <f>IF(L122="","","Nº de infraestruturas")</f>
        <v/>
      </c>
      <c r="R122" s="8" t="str">
        <f t="shared" si="3"/>
        <v/>
      </c>
      <c r="S122" s="8" t="str" cm="1">
        <f t="array" ref="S122">IF(ISBLANK(INDEX(Infraestruturas!$Y$32:$AC$41,INT((ROWS($B$1:B41)-1)/5)+1,MOD(ROWS($B$1:B41)-1,5)+1)),"",INDEX(Infraestruturas!$Y$32:$AC$41,INT((ROWS($B$1:B41)-1)/5)+1,MOD(ROWS($B$1:B41)-1,5)+1))</f>
        <v/>
      </c>
      <c r="T122" s="8" t="str">
        <f>IF(OR(L122="",Infraestruturas!$V$44="(máximo 300 carateres)"),"",Infraestruturas!$V$44)</f>
        <v/>
      </c>
    </row>
    <row r="123" spans="1:20" x14ac:dyDescent="0.15">
      <c r="A123" s="14" t="str">
        <f>IF(I123="","",IF(OR('Identificação da EG'!$B$7=0,'Identificação da EG'!$B$7=""),"",Capa!$C$10))</f>
        <v/>
      </c>
      <c r="B123" s="14" t="str">
        <f>IF(I123="","",IF((OR('Identificação da EG'!$B$7=0,'Identificação da EG'!$B$7="")),"",'Identificação da EG'!$B$7))</f>
        <v/>
      </c>
      <c r="C123" s="14" t="str">
        <f>IF(I123="","",IF(B123="","",VLOOKUP(B123,Auxiliar!$BW$23:$BX$3130,2,0)))</f>
        <v/>
      </c>
      <c r="D123" s="14" t="str">
        <f>IF(I123="","",IF(OR('Identificação da EG'!$B$7=0,'Identificação da EG'!$B$7=""),"","Portugal"))</f>
        <v/>
      </c>
      <c r="E123" s="14" t="str">
        <f>IF(I123="","",IF(OR('Identificação da EG'!$B$7=0,'Identificação da EG'!$B$7=""),"",'Identificação da EG'!$C$7))</f>
        <v/>
      </c>
      <c r="F123" s="14" t="str">
        <f>IF(I123="","",IF(OR('Identificação da EG'!$B$7=0,'Identificação da EG'!$B$7=""),"",'Identificação da EG'!$F$7))</f>
        <v/>
      </c>
      <c r="G123" s="14" t="str">
        <f>IF(I123="","",IF((OR('Identificação da EG'!$B$7=0,'Identificação da EG'!$B$7="")),"",'Identificação da EG'!$D$7))</f>
        <v/>
      </c>
      <c r="H123" s="25" t="str">
        <f>IF(I123="","",IF(OR('Identificação da EG'!$B$7=0,'Identificação da EG'!$B$7=""),"",'Identificação da EG'!$E$7))</f>
        <v/>
      </c>
      <c r="I123" s="8" t="str">
        <f t="shared" si="5"/>
        <v/>
      </c>
      <c r="J123" s="8"/>
      <c r="K123" s="14"/>
      <c r="L123" s="8" t="str">
        <v/>
      </c>
      <c r="M123" s="14"/>
      <c r="N123" s="8" t="str">
        <v/>
      </c>
      <c r="O123" s="8" t="str">
        <v/>
      </c>
      <c r="P123" s="8" t="str">
        <v/>
      </c>
      <c r="Q123" s="8" t="str">
        <f>IF(L123="","","Nº de alojamentos abrangidos")</f>
        <v/>
      </c>
      <c r="R123" s="8" t="str">
        <f t="shared" si="3"/>
        <v/>
      </c>
      <c r="S123" s="8" t="str" cm="1">
        <f t="array" ref="S123">IF(ISBLANK(INDEX(Infraestruturas!$Y$32:$AC$41,INT((ROWS($B$1:B42)-1)/5)+1,MOD(ROWS($B$1:B42)-1,5)+1)),"",INDEX(Infraestruturas!$Y$32:$AC$41,INT((ROWS($B$1:B42)-1)/5)+1,MOD(ROWS($B$1:B42)-1,5)+1))</f>
        <v/>
      </c>
      <c r="T123" s="8" t="str">
        <f>IF(OR(L123="",Infraestruturas!$V$44="(máximo 300 carateres)"),"",Infraestruturas!$V$44)</f>
        <v/>
      </c>
    </row>
    <row r="124" spans="1:20" x14ac:dyDescent="0.15">
      <c r="A124" s="14" t="str">
        <f>IF(I124="","",IF(OR('Identificação da EG'!$B$7=0,'Identificação da EG'!$B$7=""),"",Capa!$C$10))</f>
        <v/>
      </c>
      <c r="B124" s="14" t="str">
        <f>IF(I124="","",IF((OR('Identificação da EG'!$B$7=0,'Identificação da EG'!$B$7="")),"",'Identificação da EG'!$B$7))</f>
        <v/>
      </c>
      <c r="C124" s="14" t="str">
        <f>IF(I124="","",IF(B124="","",VLOOKUP(B124,Auxiliar!$BW$23:$BX$3130,2,0)))</f>
        <v/>
      </c>
      <c r="D124" s="14" t="str">
        <f>IF(I124="","",IF(OR('Identificação da EG'!$B$7=0,'Identificação da EG'!$B$7=""),"","Portugal"))</f>
        <v/>
      </c>
      <c r="E124" s="14" t="str">
        <f>IF(I124="","",IF(OR('Identificação da EG'!$B$7=0,'Identificação da EG'!$B$7=""),"",'Identificação da EG'!$C$7))</f>
        <v/>
      </c>
      <c r="F124" s="14" t="str">
        <f>IF(I124="","",IF(OR('Identificação da EG'!$B$7=0,'Identificação da EG'!$B$7=""),"",'Identificação da EG'!$F$7))</f>
        <v/>
      </c>
      <c r="G124" s="14" t="str">
        <f>IF(I124="","",IF((OR('Identificação da EG'!$B$7=0,'Identificação da EG'!$B$7="")),"",'Identificação da EG'!$D$7))</f>
        <v/>
      </c>
      <c r="H124" s="25" t="str">
        <f>IF(I124="","",IF(OR('Identificação da EG'!$B$7=0,'Identificação da EG'!$B$7=""),"",'Identificação da EG'!$E$7))</f>
        <v/>
      </c>
      <c r="I124" s="8" t="str">
        <f t="shared" si="5"/>
        <v/>
      </c>
      <c r="J124" s="8"/>
      <c r="K124" s="14"/>
      <c r="L124" s="8" t="str">
        <v/>
      </c>
      <c r="M124" s="14"/>
      <c r="N124" s="8" t="str">
        <v/>
      </c>
      <c r="O124" s="8" t="str">
        <v/>
      </c>
      <c r="P124" s="8" t="str">
        <v/>
      </c>
      <c r="Q124" s="8" t="str">
        <f>IF(L124="","","Nº de estabelecimentos abrangidos")</f>
        <v/>
      </c>
      <c r="R124" s="8" t="str">
        <f t="shared" si="3"/>
        <v/>
      </c>
      <c r="S124" s="8" t="str" cm="1">
        <f t="array" ref="S124">IF(ISBLANK(INDEX(Infraestruturas!$Y$32:$AC$41,INT((ROWS($B$1:B43)-1)/5)+1,MOD(ROWS($B$1:B43)-1,5)+1)),"",INDEX(Infraestruturas!$Y$32:$AC$41,INT((ROWS($B$1:B43)-1)/5)+1,MOD(ROWS($B$1:B43)-1,5)+1))</f>
        <v/>
      </c>
      <c r="T124" s="8" t="str">
        <f>IF(OR(L124="",Infraestruturas!$V$44="(máximo 300 carateres)"),"",Infraestruturas!$V$44)</f>
        <v/>
      </c>
    </row>
    <row r="125" spans="1:20" x14ac:dyDescent="0.15">
      <c r="A125" s="14" t="str">
        <f>IF(I125="","",IF(OR('Identificação da EG'!$B$7=0,'Identificação da EG'!$B$7=""),"",Capa!$C$10))</f>
        <v/>
      </c>
      <c r="B125" s="14" t="str">
        <f>IF(I125="","",IF((OR('Identificação da EG'!$B$7=0,'Identificação da EG'!$B$7="")),"",'Identificação da EG'!$B$7))</f>
        <v/>
      </c>
      <c r="C125" s="14" t="str">
        <f>IF(I125="","",IF(B125="","",VLOOKUP(B125,Auxiliar!$BW$23:$BX$3130,2,0)))</f>
        <v/>
      </c>
      <c r="D125" s="14" t="str">
        <f>IF(I125="","",IF(OR('Identificação da EG'!$B$7=0,'Identificação da EG'!$B$7=""),"","Portugal"))</f>
        <v/>
      </c>
      <c r="E125" s="14" t="str">
        <f>IF(I125="","",IF(OR('Identificação da EG'!$B$7=0,'Identificação da EG'!$B$7=""),"",'Identificação da EG'!$C$7))</f>
        <v/>
      </c>
      <c r="F125" s="14" t="str">
        <f>IF(I125="","",IF(OR('Identificação da EG'!$B$7=0,'Identificação da EG'!$B$7=""),"",'Identificação da EG'!$F$7))</f>
        <v/>
      </c>
      <c r="G125" s="14" t="str">
        <f>IF(I125="","",IF((OR('Identificação da EG'!$B$7=0,'Identificação da EG'!$B$7="")),"",'Identificação da EG'!$D$7))</f>
        <v/>
      </c>
      <c r="H125" s="25" t="str">
        <f>IF(I125="","",IF(OR('Identificação da EG'!$B$7=0,'Identificação da EG'!$B$7=""),"",'Identificação da EG'!$E$7))</f>
        <v/>
      </c>
      <c r="I125" s="8" t="str">
        <f t="shared" si="5"/>
        <v/>
      </c>
      <c r="J125" s="8"/>
      <c r="K125" s="14"/>
      <c r="L125" s="8" t="str">
        <v/>
      </c>
      <c r="M125" s="14"/>
      <c r="N125" s="8" t="str">
        <v/>
      </c>
      <c r="O125" s="8" t="str">
        <v/>
      </c>
      <c r="P125" s="8" t="str">
        <v/>
      </c>
      <c r="Q125" s="8" t="str">
        <f>IF(L125="","","Nº de alojamentos participantes")</f>
        <v/>
      </c>
      <c r="R125" s="8" t="str">
        <f t="shared" si="3"/>
        <v/>
      </c>
      <c r="S125" s="8" t="str" cm="1">
        <f t="array" ref="S125">IF(ISBLANK(INDEX(Infraestruturas!$Y$32:$AC$41,INT((ROWS($B$1:B44)-1)/5)+1,MOD(ROWS($B$1:B44)-1,5)+1)),"",INDEX(Infraestruturas!$Y$32:$AC$41,INT((ROWS($B$1:B44)-1)/5)+1,MOD(ROWS($B$1:B44)-1,5)+1))</f>
        <v/>
      </c>
      <c r="T125" s="8" t="str">
        <f>IF(OR(L125="",Infraestruturas!$V$44="(máximo 300 carateres)"),"",Infraestruturas!$V$44)</f>
        <v/>
      </c>
    </row>
    <row r="126" spans="1:20" x14ac:dyDescent="0.15">
      <c r="A126" s="14" t="str">
        <f>IF(I126="","",IF(OR('Identificação da EG'!$B$7=0,'Identificação da EG'!$B$7=""),"",Capa!$C$10))</f>
        <v/>
      </c>
      <c r="B126" s="14" t="str">
        <f>IF(I126="","",IF((OR('Identificação da EG'!$B$7=0,'Identificação da EG'!$B$7="")),"",'Identificação da EG'!$B$7))</f>
        <v/>
      </c>
      <c r="C126" s="14" t="str">
        <f>IF(I126="","",IF(B126="","",VLOOKUP(B126,Auxiliar!$BW$23:$BX$3130,2,0)))</f>
        <v/>
      </c>
      <c r="D126" s="14" t="str">
        <f>IF(I126="","",IF(OR('Identificação da EG'!$B$7=0,'Identificação da EG'!$B$7=""),"","Portugal"))</f>
        <v/>
      </c>
      <c r="E126" s="14" t="str">
        <f>IF(I126="","",IF(OR('Identificação da EG'!$B$7=0,'Identificação da EG'!$B$7=""),"",'Identificação da EG'!$C$7))</f>
        <v/>
      </c>
      <c r="F126" s="14" t="str">
        <f>IF(I126="","",IF(OR('Identificação da EG'!$B$7=0,'Identificação da EG'!$B$7=""),"",'Identificação da EG'!$F$7))</f>
        <v/>
      </c>
      <c r="G126" s="14" t="str">
        <f>IF(I126="","",IF((OR('Identificação da EG'!$B$7=0,'Identificação da EG'!$B$7="")),"",'Identificação da EG'!$D$7))</f>
        <v/>
      </c>
      <c r="H126" s="25" t="str">
        <f>IF(I126="","",IF(OR('Identificação da EG'!$B$7=0,'Identificação da EG'!$B$7=""),"",'Identificação da EG'!$E$7))</f>
        <v/>
      </c>
      <c r="I126" s="8" t="str">
        <f t="shared" si="5"/>
        <v/>
      </c>
      <c r="J126" s="8"/>
      <c r="K126" s="14"/>
      <c r="L126" s="8" t="str">
        <v/>
      </c>
      <c r="M126" s="14"/>
      <c r="N126" s="8" t="str">
        <v/>
      </c>
      <c r="O126" s="8" t="str">
        <v/>
      </c>
      <c r="P126" s="8" t="str">
        <v/>
      </c>
      <c r="Q126" s="8" t="str">
        <f>IF(L126="","","Nº de estabelecimentos participantes")</f>
        <v/>
      </c>
      <c r="R126" s="8" t="str">
        <f t="shared" si="3"/>
        <v/>
      </c>
      <c r="S126" s="8" t="str" cm="1">
        <f t="array" ref="S126">IF(ISBLANK(INDEX(Infraestruturas!$Y$32:$AC$41,INT((ROWS($B$1:B45)-1)/5)+1,MOD(ROWS($B$1:B45)-1,5)+1)),"",INDEX(Infraestruturas!$Y$32:$AC$41,INT((ROWS($B$1:B45)-1)/5)+1,MOD(ROWS($B$1:B45)-1,5)+1))</f>
        <v/>
      </c>
      <c r="T126" s="8" t="str">
        <f>IF(OR(L126="",Infraestruturas!$V$44="(máximo 300 carateres)"),"",Infraestruturas!$V$44)</f>
        <v/>
      </c>
    </row>
    <row r="127" spans="1:20" x14ac:dyDescent="0.15">
      <c r="A127" s="14" t="str">
        <f>IF(I127="","",IF(OR('Identificação da EG'!$B$7=0,'Identificação da EG'!$B$7=""),"",Capa!$C$10))</f>
        <v/>
      </c>
      <c r="B127" s="14" t="str">
        <f>IF(I127="","",IF((OR('Identificação da EG'!$B$7=0,'Identificação da EG'!$B$7="")),"",'Identificação da EG'!$B$7))</f>
        <v/>
      </c>
      <c r="C127" s="14" t="str">
        <f>IF(I127="","",IF(B127="","",VLOOKUP(B127,Auxiliar!$BW$23:$BX$3130,2,0)))</f>
        <v/>
      </c>
      <c r="D127" s="14" t="str">
        <f>IF(I127="","",IF(OR('Identificação da EG'!$B$7=0,'Identificação da EG'!$B$7=""),"","Portugal"))</f>
        <v/>
      </c>
      <c r="E127" s="14" t="str">
        <f>IF(I127="","",IF(OR('Identificação da EG'!$B$7=0,'Identificação da EG'!$B$7=""),"",'Identificação da EG'!$C$7))</f>
        <v/>
      </c>
      <c r="F127" s="14" t="str">
        <f>IF(I127="","",IF(OR('Identificação da EG'!$B$7=0,'Identificação da EG'!$B$7=""),"",'Identificação da EG'!$F$7))</f>
        <v/>
      </c>
      <c r="G127" s="14" t="str">
        <f>IF(I127="","",IF((OR('Identificação da EG'!$B$7=0,'Identificação da EG'!$B$7="")),"",'Identificação da EG'!$D$7))</f>
        <v/>
      </c>
      <c r="H127" s="25" t="str">
        <f>IF(I127="","",IF(OR('Identificação da EG'!$B$7=0,'Identificação da EG'!$B$7=""),"",'Identificação da EG'!$E$7))</f>
        <v/>
      </c>
      <c r="I127" s="8" t="str">
        <f>IF(L127="","","Recolha seletiva de biorresíduos verdes")</f>
        <v/>
      </c>
      <c r="J127" s="8"/>
      <c r="K127" s="14"/>
      <c r="L127" s="8" t="str">
        <v/>
      </c>
      <c r="M127" s="14"/>
      <c r="N127" s="8" t="str">
        <v/>
      </c>
      <c r="O127" s="8" t="str">
        <v/>
      </c>
      <c r="P127" s="8" t="str">
        <v/>
      </c>
      <c r="Q127" s="8" t="str">
        <f>IF(L127="","","Nº de infraestruturas")</f>
        <v/>
      </c>
      <c r="R127" s="8" t="str">
        <f t="shared" si="3"/>
        <v/>
      </c>
      <c r="S127" s="8" t="str" cm="1">
        <f t="array" ref="S127">IF(ISBLANK(INDEX(Infraestruturas!$Y$32:$AC$41,INT((ROWS($B$1:B46)-1)/5)+1,MOD(ROWS($B$1:B46)-1,5)+1)),"",INDEX(Infraestruturas!$Y$32:$AC$41,INT((ROWS($B$1:B46)-1)/5)+1,MOD(ROWS($B$1:B46)-1,5)+1))</f>
        <v/>
      </c>
      <c r="T127" s="8" t="str">
        <f>IF(OR(L127="",Infraestruturas!$V$44="(máximo 300 carateres)"),"",Infraestruturas!$V$44)</f>
        <v/>
      </c>
    </row>
    <row r="128" spans="1:20" x14ac:dyDescent="0.15">
      <c r="A128" s="14" t="str">
        <f>IF(I128="","",IF(OR('Identificação da EG'!$B$7=0,'Identificação da EG'!$B$7=""),"",Capa!$C$10))</f>
        <v/>
      </c>
      <c r="B128" s="14" t="str">
        <f>IF(I128="","",IF((OR('Identificação da EG'!$B$7=0,'Identificação da EG'!$B$7="")),"",'Identificação da EG'!$B$7))</f>
        <v/>
      </c>
      <c r="C128" s="14" t="str">
        <f>IF(I128="","",IF(B128="","",VLOOKUP(B128,Auxiliar!$BW$23:$BX$3130,2,0)))</f>
        <v/>
      </c>
      <c r="D128" s="14" t="str">
        <f>IF(I128="","",IF(OR('Identificação da EG'!$B$7=0,'Identificação da EG'!$B$7=""),"","Portugal"))</f>
        <v/>
      </c>
      <c r="E128" s="14" t="str">
        <f>IF(I128="","",IF(OR('Identificação da EG'!$B$7=0,'Identificação da EG'!$B$7=""),"",'Identificação da EG'!$C$7))</f>
        <v/>
      </c>
      <c r="F128" s="14" t="str">
        <f>IF(I128="","",IF(OR('Identificação da EG'!$B$7=0,'Identificação da EG'!$B$7=""),"",'Identificação da EG'!$F$7))</f>
        <v/>
      </c>
      <c r="G128" s="14" t="str">
        <f>IF(I128="","",IF((OR('Identificação da EG'!$B$7=0,'Identificação da EG'!$B$7="")),"",'Identificação da EG'!$D$7))</f>
        <v/>
      </c>
      <c r="H128" s="25" t="str">
        <f>IF(I128="","",IF(OR('Identificação da EG'!$B$7=0,'Identificação da EG'!$B$7=""),"",'Identificação da EG'!$E$7))</f>
        <v/>
      </c>
      <c r="I128" s="8" t="str">
        <f t="shared" si="5"/>
        <v/>
      </c>
      <c r="J128" s="8"/>
      <c r="K128" s="14"/>
      <c r="L128" s="8" t="str">
        <v/>
      </c>
      <c r="M128" s="14"/>
      <c r="N128" s="8" t="str">
        <v/>
      </c>
      <c r="O128" s="8" t="str">
        <v/>
      </c>
      <c r="P128" s="8" t="str">
        <v/>
      </c>
      <c r="Q128" s="8" t="str">
        <f>IF(L128="","","Nº de alojamentos abrangidos")</f>
        <v/>
      </c>
      <c r="R128" s="8" t="str">
        <f t="shared" si="3"/>
        <v/>
      </c>
      <c r="S128" s="8" t="str" cm="1">
        <f t="array" ref="S128">IF(ISBLANK(INDEX(Infraestruturas!$Y$32:$AC$41,INT((ROWS($B$1:B47)-1)/5)+1,MOD(ROWS($B$1:B47)-1,5)+1)),"",INDEX(Infraestruturas!$Y$32:$AC$41,INT((ROWS($B$1:B47)-1)/5)+1,MOD(ROWS($B$1:B47)-1,5)+1))</f>
        <v/>
      </c>
      <c r="T128" s="8" t="str">
        <f>IF(OR(L128="",Infraestruturas!$V$44="(máximo 300 carateres)"),"",Infraestruturas!$V$44)</f>
        <v/>
      </c>
    </row>
    <row r="129" spans="1:20" x14ac:dyDescent="0.15">
      <c r="A129" s="14" t="str">
        <f>IF(I129="","",IF(OR('Identificação da EG'!$B$7=0,'Identificação da EG'!$B$7=""),"",Capa!$C$10))</f>
        <v/>
      </c>
      <c r="B129" s="14" t="str">
        <f>IF(I129="","",IF((OR('Identificação da EG'!$B$7=0,'Identificação da EG'!$B$7="")),"",'Identificação da EG'!$B$7))</f>
        <v/>
      </c>
      <c r="C129" s="14" t="str">
        <f>IF(I129="","",IF(B129="","",VLOOKUP(B129,Auxiliar!$BW$23:$BX$3130,2,0)))</f>
        <v/>
      </c>
      <c r="D129" s="14" t="str">
        <f>IF(I129="","",IF(OR('Identificação da EG'!$B$7=0,'Identificação da EG'!$B$7=""),"","Portugal"))</f>
        <v/>
      </c>
      <c r="E129" s="14" t="str">
        <f>IF(I129="","",IF(OR('Identificação da EG'!$B$7=0,'Identificação da EG'!$B$7=""),"",'Identificação da EG'!$C$7))</f>
        <v/>
      </c>
      <c r="F129" s="14" t="str">
        <f>IF(I129="","",IF(OR('Identificação da EG'!$B$7=0,'Identificação da EG'!$B$7=""),"",'Identificação da EG'!$F$7))</f>
        <v/>
      </c>
      <c r="G129" s="14" t="str">
        <f>IF(I129="","",IF((OR('Identificação da EG'!$B$7=0,'Identificação da EG'!$B$7="")),"",'Identificação da EG'!$D$7))</f>
        <v/>
      </c>
      <c r="H129" s="25" t="str">
        <f>IF(I129="","",IF(OR('Identificação da EG'!$B$7=0,'Identificação da EG'!$B$7=""),"",'Identificação da EG'!$E$7))</f>
        <v/>
      </c>
      <c r="I129" s="8" t="str">
        <f t="shared" si="5"/>
        <v/>
      </c>
      <c r="J129" s="8"/>
      <c r="K129" s="14"/>
      <c r="L129" s="8" t="str">
        <v/>
      </c>
      <c r="M129" s="14"/>
      <c r="N129" s="8" t="str">
        <v/>
      </c>
      <c r="O129" s="8" t="str">
        <v/>
      </c>
      <c r="P129" s="8" t="str">
        <v/>
      </c>
      <c r="Q129" s="8" t="str">
        <f>IF(L129="","","Nº de estabelecimentos abrangidos")</f>
        <v/>
      </c>
      <c r="R129" s="8" t="str">
        <f t="shared" si="3"/>
        <v/>
      </c>
      <c r="S129" s="8" t="str" cm="1">
        <f t="array" ref="S129">IF(ISBLANK(INDEX(Infraestruturas!$Y$32:$AC$41,INT((ROWS($B$1:B48)-1)/5)+1,MOD(ROWS($B$1:B48)-1,5)+1)),"",INDEX(Infraestruturas!$Y$32:$AC$41,INT((ROWS($B$1:B48)-1)/5)+1,MOD(ROWS($B$1:B48)-1,5)+1))</f>
        <v/>
      </c>
      <c r="T129" s="8" t="str">
        <f>IF(OR(L129="",Infraestruturas!$V$44="(máximo 300 carateres)"),"",Infraestruturas!$V$44)</f>
        <v/>
      </c>
    </row>
    <row r="130" spans="1:20" x14ac:dyDescent="0.15">
      <c r="A130" s="14" t="str">
        <f>IF(I130="","",IF(OR('Identificação da EG'!$B$7=0,'Identificação da EG'!$B$7=""),"",Capa!$C$10))</f>
        <v/>
      </c>
      <c r="B130" s="14" t="str">
        <f>IF(I130="","",IF((OR('Identificação da EG'!$B$7=0,'Identificação da EG'!$B$7="")),"",'Identificação da EG'!$B$7))</f>
        <v/>
      </c>
      <c r="C130" s="14" t="str">
        <f>IF(I130="","",IF(B130="","",VLOOKUP(B130,Auxiliar!$BW$23:$BX$3130,2,0)))</f>
        <v/>
      </c>
      <c r="D130" s="14" t="str">
        <f>IF(I130="","",IF(OR('Identificação da EG'!$B$7=0,'Identificação da EG'!$B$7=""),"","Portugal"))</f>
        <v/>
      </c>
      <c r="E130" s="14" t="str">
        <f>IF(I130="","",IF(OR('Identificação da EG'!$B$7=0,'Identificação da EG'!$B$7=""),"",'Identificação da EG'!$C$7))</f>
        <v/>
      </c>
      <c r="F130" s="14" t="str">
        <f>IF(I130="","",IF(OR('Identificação da EG'!$B$7=0,'Identificação da EG'!$B$7=""),"",'Identificação da EG'!$F$7))</f>
        <v/>
      </c>
      <c r="G130" s="14" t="str">
        <f>IF(I130="","",IF((OR('Identificação da EG'!$B$7=0,'Identificação da EG'!$B$7="")),"",'Identificação da EG'!$D$7))</f>
        <v/>
      </c>
      <c r="H130" s="25" t="str">
        <f>IF(I130="","",IF(OR('Identificação da EG'!$B$7=0,'Identificação da EG'!$B$7=""),"",'Identificação da EG'!$E$7))</f>
        <v/>
      </c>
      <c r="I130" s="8" t="str">
        <f t="shared" si="5"/>
        <v/>
      </c>
      <c r="J130" s="8"/>
      <c r="K130" s="14"/>
      <c r="L130" s="8" t="str">
        <v/>
      </c>
      <c r="M130" s="14"/>
      <c r="N130" s="8" t="str">
        <v/>
      </c>
      <c r="O130" s="8" t="str">
        <v/>
      </c>
      <c r="P130" s="8" t="str">
        <v/>
      </c>
      <c r="Q130" s="8" t="str">
        <f>IF(L130="","","Nº de alojamentos participantes")</f>
        <v/>
      </c>
      <c r="R130" s="8" t="str">
        <f t="shared" si="3"/>
        <v/>
      </c>
      <c r="S130" s="8" t="str" cm="1">
        <f t="array" ref="S130">IF(ISBLANK(INDEX(Infraestruturas!$Y$32:$AC$41,INT((ROWS($B$1:B49)-1)/5)+1,MOD(ROWS($B$1:B49)-1,5)+1)),"",INDEX(Infraestruturas!$Y$32:$AC$41,INT((ROWS($B$1:B49)-1)/5)+1,MOD(ROWS($B$1:B49)-1,5)+1))</f>
        <v/>
      </c>
      <c r="T130" s="8" t="str">
        <f>IF(OR(L130="",Infraestruturas!$V$44="(máximo 300 carateres)"),"",Infraestruturas!$V$44)</f>
        <v/>
      </c>
    </row>
    <row r="131" spans="1:20" x14ac:dyDescent="0.15">
      <c r="A131" s="14" t="str">
        <f>IF(I131="","",IF(OR('Identificação da EG'!$B$7=0,'Identificação da EG'!$B$7=""),"",Capa!$C$10))</f>
        <v/>
      </c>
      <c r="B131" s="14" t="str">
        <f>IF(I131="","",IF((OR('Identificação da EG'!$B$7=0,'Identificação da EG'!$B$7="")),"",'Identificação da EG'!$B$7))</f>
        <v/>
      </c>
      <c r="C131" s="14" t="str">
        <f>IF(I131="","",IF(B131="","",VLOOKUP(B131,Auxiliar!$BW$23:$BX$3130,2,0)))</f>
        <v/>
      </c>
      <c r="D131" s="14" t="str">
        <f>IF(I131="","",IF(OR('Identificação da EG'!$B$7=0,'Identificação da EG'!$B$7=""),"","Portugal"))</f>
        <v/>
      </c>
      <c r="E131" s="14" t="str">
        <f>IF(I131="","",IF(OR('Identificação da EG'!$B$7=0,'Identificação da EG'!$B$7=""),"",'Identificação da EG'!$C$7))</f>
        <v/>
      </c>
      <c r="F131" s="14" t="str">
        <f>IF(I131="","",IF(OR('Identificação da EG'!$B$7=0,'Identificação da EG'!$B$7=""),"",'Identificação da EG'!$F$7))</f>
        <v/>
      </c>
      <c r="G131" s="14" t="str">
        <f>IF(I131="","",IF((OR('Identificação da EG'!$B$7=0,'Identificação da EG'!$B$7="")),"",'Identificação da EG'!$D$7))</f>
        <v/>
      </c>
      <c r="H131" s="25" t="str">
        <f>IF(I131="","",IF(OR('Identificação da EG'!$B$7=0,'Identificação da EG'!$B$7=""),"",'Identificação da EG'!$E$7))</f>
        <v/>
      </c>
      <c r="I131" s="8" t="str">
        <f t="shared" si="5"/>
        <v/>
      </c>
      <c r="J131" s="8"/>
      <c r="K131" s="14"/>
      <c r="L131" s="8" t="str">
        <v/>
      </c>
      <c r="M131" s="14"/>
      <c r="N131" s="8" t="str">
        <v/>
      </c>
      <c r="O131" s="8" t="str">
        <v/>
      </c>
      <c r="P131" s="8" t="str">
        <v/>
      </c>
      <c r="Q131" s="8" t="str">
        <f>IF(L131="","","Nº de estabelecimentos participantes")</f>
        <v/>
      </c>
      <c r="R131" s="8" t="str">
        <f t="shared" ref="R131:R191" si="6">IF(L131="","","nº")</f>
        <v/>
      </c>
      <c r="S131" s="8" t="str" cm="1">
        <f t="array" ref="S131">IF(ISBLANK(INDEX(Infraestruturas!$Y$32:$AC$41,INT((ROWS($B$1:B50)-1)/5)+1,MOD(ROWS($B$1:B50)-1,5)+1)),"",INDEX(Infraestruturas!$Y$32:$AC$41,INT((ROWS($B$1:B50)-1)/5)+1,MOD(ROWS($B$1:B50)-1,5)+1))</f>
        <v/>
      </c>
      <c r="T131" s="8" t="str">
        <f>IF(OR(L131="",Infraestruturas!$V$44="(máximo 300 carateres)"),"",Infraestruturas!$V$44)</f>
        <v/>
      </c>
    </row>
    <row r="132" spans="1:20" x14ac:dyDescent="0.15">
      <c r="A132" s="14" t="str">
        <f>IF(I132="","",IF(OR('Identificação da EG'!$B$7=0,'Identificação da EG'!$B$7=""),"",Capa!$C$10))</f>
        <v/>
      </c>
      <c r="B132" s="14" t="str">
        <f>IF(I132="","",IF((OR('Identificação da EG'!$B$7=0,'Identificação da EG'!$B$7="")),"",'Identificação da EG'!$B$7))</f>
        <v/>
      </c>
      <c r="C132" s="14" t="str">
        <f>IF(I132="","",IF(B132="","",VLOOKUP(B132,Auxiliar!$BW$23:$BX$3130,2,0)))</f>
        <v/>
      </c>
      <c r="D132" s="14" t="str">
        <f>IF(I132="","",IF(OR('Identificação da EG'!$B$7=0,'Identificação da EG'!$B$7=""),"","Portugal"))</f>
        <v/>
      </c>
      <c r="E132" s="14" t="str">
        <f>IF(I132="","",IF(OR('Identificação da EG'!$B$7=0,'Identificação da EG'!$B$7=""),"",'Identificação da EG'!$C$7))</f>
        <v/>
      </c>
      <c r="F132" s="14" t="str">
        <f>IF(I132="","",IF(OR('Identificação da EG'!$B$7=0,'Identificação da EG'!$B$7=""),"",'Identificação da EG'!$F$7))</f>
        <v/>
      </c>
      <c r="G132" s="14" t="str">
        <f>IF(I132="","",IF((OR('Identificação da EG'!$B$7=0,'Identificação da EG'!$B$7="")),"",'Identificação da EG'!$D$7))</f>
        <v/>
      </c>
      <c r="H132" s="25" t="str">
        <f>IF(I132="","",IF(OR('Identificação da EG'!$B$7=0,'Identificação da EG'!$B$7=""),"",'Identificação da EG'!$E$7))</f>
        <v/>
      </c>
      <c r="I132" s="8" t="str">
        <f>IF(L132="","","Recolha seletiva multimaterial")</f>
        <v/>
      </c>
      <c r="J132" s="8"/>
      <c r="K132" s="14"/>
      <c r="L132" s="8" t="str" cm="1">
        <f t="array" ref="L132:L181">IF(INDEX(Infraestruturas!AI32:AI41,INT((_xlfn.SEQUENCE(ROWS(Infraestruturas!AI32:AI41)*5,1,1,1)-1)/5)+1)=0,"",INDEX(Infraestruturas!AI32:AI41,INT((_xlfn.SEQUENCE(ROWS(Infraestruturas!AI32:AI41)*5,1,1,1)-1)/5)+1))</f>
        <v/>
      </c>
      <c r="M132" s="14"/>
      <c r="N132" s="14"/>
      <c r="O132" s="8" t="str" cm="1">
        <f t="array" ref="O132:O181">IF(INDEX(Infraestruturas!AJ32:AJ41,INT((_xlfn.SEQUENCE(ROWS(Infraestruturas!AJ32:AJ41)*5,1,1,1)-1)/5)+1)=0,"",INDEX(Infraestruturas!AJ32:AJ41,INT((_xlfn.SEQUENCE(ROWS(Infraestruturas!AJ32:AJ41)*5,1,1,1)-1)/5)+1))</f>
        <v/>
      </c>
      <c r="P132" s="8" t="str" cm="1">
        <f t="array" ref="P132:P181">IF(INDEX(Infraestruturas!AK32:AK41,INT((_xlfn.SEQUENCE(ROWS(Infraestruturas!AK32:AK41)*5,1,1,1)-1)/5)+1)=0,"",INDEX(Infraestruturas!AK32:AK41,INT((_xlfn.SEQUENCE(ROWS(Infraestruturas!AK32:AK41)*5,1,1,1)-1)/5)+1))</f>
        <v/>
      </c>
      <c r="Q132" s="8" t="str">
        <f>IF(L132="","","Nº de pontos de recolha")</f>
        <v/>
      </c>
      <c r="R132" s="8" t="str">
        <f t="shared" si="6"/>
        <v/>
      </c>
      <c r="S132" s="8" t="str" cm="1">
        <f t="array" ref="S132">IF(ISBLANK(INDEX(Infraestruturas!$AL$32:$AP$41,INT((ROWS($B$1:B1)-1)/5)+1,MOD(ROWS($B$1:B1)-1,5)+1)),"",INDEX(Infraestruturas!$AL$32:$AP$41,INT((ROWS($B$1:B1)-1)/5)+1,MOD(ROWS($B$1:B1)-1,5)+1))</f>
        <v/>
      </c>
      <c r="T132" s="8" t="str">
        <f>IF(OR(L132="",Infraestruturas!$AN$44="(máximo 300 carateres)"),"",Infraestruturas!$AN$44)</f>
        <v/>
      </c>
    </row>
    <row r="133" spans="1:20" x14ac:dyDescent="0.15">
      <c r="A133" s="14" t="str">
        <f>IF(I133="","",IF(OR('Identificação da EG'!$B$7=0,'Identificação da EG'!$B$7=""),"",Capa!$C$10))</f>
        <v/>
      </c>
      <c r="B133" s="14" t="str">
        <f>IF(I133="","",IF((OR('Identificação da EG'!$B$7=0,'Identificação da EG'!$B$7="")),"",'Identificação da EG'!$B$7))</f>
        <v/>
      </c>
      <c r="C133" s="14" t="str">
        <f>IF(I133="","",IF(B133="","",VLOOKUP(B133,Auxiliar!$BW$23:$BX$3130,2,0)))</f>
        <v/>
      </c>
      <c r="D133" s="14" t="str">
        <f>IF(I133="","",IF(OR('Identificação da EG'!$B$7=0,'Identificação da EG'!$B$7=""),"","Portugal"))</f>
        <v/>
      </c>
      <c r="E133" s="14" t="str">
        <f>IF(I133="","",IF(OR('Identificação da EG'!$B$7=0,'Identificação da EG'!$B$7=""),"",'Identificação da EG'!$C$7))</f>
        <v/>
      </c>
      <c r="F133" s="14" t="str">
        <f>IF(I133="","",IF(OR('Identificação da EG'!$B$7=0,'Identificação da EG'!$B$7=""),"",'Identificação da EG'!$F$7))</f>
        <v/>
      </c>
      <c r="G133" s="14" t="str">
        <f>IF(I133="","",IF((OR('Identificação da EG'!$B$7=0,'Identificação da EG'!$B$7="")),"",'Identificação da EG'!$D$7))</f>
        <v/>
      </c>
      <c r="H133" s="25" t="str">
        <f>IF(I133="","",IF(OR('Identificação da EG'!$B$7=0,'Identificação da EG'!$B$7=""),"",'Identificação da EG'!$E$7))</f>
        <v/>
      </c>
      <c r="I133" s="8" t="str">
        <f t="shared" ref="I133:I181" si="7">IF(L133="","","Recolha seletiva multimaterial")</f>
        <v/>
      </c>
      <c r="J133" s="8"/>
      <c r="K133" s="14"/>
      <c r="L133" s="8" t="str">
        <v/>
      </c>
      <c r="M133" s="14"/>
      <c r="N133" s="14"/>
      <c r="O133" s="8" t="str">
        <v/>
      </c>
      <c r="P133" s="8" t="str">
        <v/>
      </c>
      <c r="Q133" s="8" t="str">
        <f>IF(L133="","","Nº de alojamentos abrangidos")</f>
        <v/>
      </c>
      <c r="R133" s="8" t="str">
        <f t="shared" si="6"/>
        <v/>
      </c>
      <c r="S133" s="8" t="str" cm="1">
        <f t="array" ref="S133">IF(ISBLANK(INDEX(Infraestruturas!$AL$32:$AP$41,INT((ROWS($B$1:B2)-1)/5)+1,MOD(ROWS($B$1:B2)-1,5)+1)),"",INDEX(Infraestruturas!$AL$32:$AP$41,INT((ROWS($B$1:B2)-1)/5)+1,MOD(ROWS($B$1:B2)-1,5)+1))</f>
        <v/>
      </c>
      <c r="T133" s="8" t="str">
        <f>IF(OR(L133="",Infraestruturas!$AN$44="(máximo 300 carateres)"),"",Infraestruturas!$AN$44)</f>
        <v/>
      </c>
    </row>
    <row r="134" spans="1:20" x14ac:dyDescent="0.15">
      <c r="A134" s="14" t="str">
        <f>IF(I134="","",IF(OR('Identificação da EG'!$B$7=0,'Identificação da EG'!$B$7=""),"",Capa!$C$10))</f>
        <v/>
      </c>
      <c r="B134" s="14" t="str">
        <f>IF(I134="","",IF((OR('Identificação da EG'!$B$7=0,'Identificação da EG'!$B$7="")),"",'Identificação da EG'!$B$7))</f>
        <v/>
      </c>
      <c r="C134" s="14" t="str">
        <f>IF(I134="","",IF(B134="","",VLOOKUP(B134,Auxiliar!$BW$23:$BX$3130,2,0)))</f>
        <v/>
      </c>
      <c r="D134" s="14" t="str">
        <f>IF(I134="","",IF(OR('Identificação da EG'!$B$7=0,'Identificação da EG'!$B$7=""),"","Portugal"))</f>
        <v/>
      </c>
      <c r="E134" s="14" t="str">
        <f>IF(I134="","",IF(OR('Identificação da EG'!$B$7=0,'Identificação da EG'!$B$7=""),"",'Identificação da EG'!$C$7))</f>
        <v/>
      </c>
      <c r="F134" s="14" t="str">
        <f>IF(I134="","",IF(OR('Identificação da EG'!$B$7=0,'Identificação da EG'!$B$7=""),"",'Identificação da EG'!$F$7))</f>
        <v/>
      </c>
      <c r="G134" s="14" t="str">
        <f>IF(I134="","",IF((OR('Identificação da EG'!$B$7=0,'Identificação da EG'!$B$7="")),"",'Identificação da EG'!$D$7))</f>
        <v/>
      </c>
      <c r="H134" s="25" t="str">
        <f>IF(I134="","",IF(OR('Identificação da EG'!$B$7=0,'Identificação da EG'!$B$7=""),"",'Identificação da EG'!$E$7))</f>
        <v/>
      </c>
      <c r="I134" s="8" t="str">
        <f t="shared" si="7"/>
        <v/>
      </c>
      <c r="J134" s="8"/>
      <c r="K134" s="14"/>
      <c r="L134" s="8" t="str">
        <v/>
      </c>
      <c r="M134" s="14"/>
      <c r="N134" s="14"/>
      <c r="O134" s="8" t="str">
        <v/>
      </c>
      <c r="P134" s="8" t="str">
        <v/>
      </c>
      <c r="Q134" s="8" t="str">
        <f>IF(L134="","","Nº de estabelecimentos abrangidos")</f>
        <v/>
      </c>
      <c r="R134" s="8" t="str">
        <f t="shared" si="6"/>
        <v/>
      </c>
      <c r="S134" s="8" t="str" cm="1">
        <f t="array" ref="S134">IF(ISBLANK(INDEX(Infraestruturas!$AL$32:$AP$41,INT((ROWS($B$1:B3)-1)/5)+1,MOD(ROWS($B$1:B3)-1,5)+1)),"",INDEX(Infraestruturas!$AL$32:$AP$41,INT((ROWS($B$1:B3)-1)/5)+1,MOD(ROWS($B$1:B3)-1,5)+1))</f>
        <v/>
      </c>
      <c r="T134" s="8" t="str">
        <f>IF(OR(L134="",Infraestruturas!$AN$44="(máximo 300 carateres)"),"",Infraestruturas!$AN$44)</f>
        <v/>
      </c>
    </row>
    <row r="135" spans="1:20" x14ac:dyDescent="0.15">
      <c r="A135" s="14" t="str">
        <f>IF(I135="","",IF(OR('Identificação da EG'!$B$7=0,'Identificação da EG'!$B$7=""),"",Capa!$C$10))</f>
        <v/>
      </c>
      <c r="B135" s="14" t="str">
        <f>IF(I135="","",IF((OR('Identificação da EG'!$B$7=0,'Identificação da EG'!$B$7="")),"",'Identificação da EG'!$B$7))</f>
        <v/>
      </c>
      <c r="C135" s="14" t="str">
        <f>IF(I135="","",IF(B135="","",VLOOKUP(B135,Auxiliar!$BW$23:$BX$3130,2,0)))</f>
        <v/>
      </c>
      <c r="D135" s="14" t="str">
        <f>IF(I135="","",IF(OR('Identificação da EG'!$B$7=0,'Identificação da EG'!$B$7=""),"","Portugal"))</f>
        <v/>
      </c>
      <c r="E135" s="14" t="str">
        <f>IF(I135="","",IF(OR('Identificação da EG'!$B$7=0,'Identificação da EG'!$B$7=""),"",'Identificação da EG'!$C$7))</f>
        <v/>
      </c>
      <c r="F135" s="14" t="str">
        <f>IF(I135="","",IF(OR('Identificação da EG'!$B$7=0,'Identificação da EG'!$B$7=""),"",'Identificação da EG'!$F$7))</f>
        <v/>
      </c>
      <c r="G135" s="14" t="str">
        <f>IF(I135="","",IF((OR('Identificação da EG'!$B$7=0,'Identificação da EG'!$B$7="")),"",'Identificação da EG'!$D$7))</f>
        <v/>
      </c>
      <c r="H135" s="25" t="str">
        <f>IF(I135="","",IF(OR('Identificação da EG'!$B$7=0,'Identificação da EG'!$B$7=""),"",'Identificação da EG'!$E$7))</f>
        <v/>
      </c>
      <c r="I135" s="8" t="str">
        <f t="shared" si="7"/>
        <v/>
      </c>
      <c r="J135" s="8"/>
      <c r="K135" s="14"/>
      <c r="L135" s="8" t="str">
        <v/>
      </c>
      <c r="M135" s="14"/>
      <c r="N135" s="14"/>
      <c r="O135" s="8" t="str">
        <v/>
      </c>
      <c r="P135" s="8" t="str">
        <v/>
      </c>
      <c r="Q135" s="8" t="str">
        <f>IF(L135="","","Nº de alojamentos participantes")</f>
        <v/>
      </c>
      <c r="R135" s="8" t="str">
        <f t="shared" si="6"/>
        <v/>
      </c>
      <c r="S135" s="8" t="str" cm="1">
        <f t="array" ref="S135">IF(ISBLANK(INDEX(Infraestruturas!$AL$32:$AP$41,INT((ROWS($B$1:B4)-1)/5)+1,MOD(ROWS($B$1:B4)-1,5)+1)),"",INDEX(Infraestruturas!$AL$32:$AP$41,INT((ROWS($B$1:B4)-1)/5)+1,MOD(ROWS($B$1:B4)-1,5)+1))</f>
        <v/>
      </c>
      <c r="T135" s="8" t="str">
        <f>IF(OR(L135="",Infraestruturas!$AN$44="(máximo 300 carateres)"),"",Infraestruturas!$AN$44)</f>
        <v/>
      </c>
    </row>
    <row r="136" spans="1:20" x14ac:dyDescent="0.15">
      <c r="A136" s="14" t="str">
        <f>IF(I136="","",IF(OR('Identificação da EG'!$B$7=0,'Identificação da EG'!$B$7=""),"",Capa!$C$10))</f>
        <v/>
      </c>
      <c r="B136" s="14" t="str">
        <f>IF(I136="","",IF((OR('Identificação da EG'!$B$7=0,'Identificação da EG'!$B$7="")),"",'Identificação da EG'!$B$7))</f>
        <v/>
      </c>
      <c r="C136" s="14" t="str">
        <f>IF(I136="","",IF(B136="","",VLOOKUP(B136,Auxiliar!$BW$23:$BX$3130,2,0)))</f>
        <v/>
      </c>
      <c r="D136" s="14" t="str">
        <f>IF(I136="","",IF(OR('Identificação da EG'!$B$7=0,'Identificação da EG'!$B$7=""),"","Portugal"))</f>
        <v/>
      </c>
      <c r="E136" s="14" t="str">
        <f>IF(I136="","",IF(OR('Identificação da EG'!$B$7=0,'Identificação da EG'!$B$7=""),"",'Identificação da EG'!$C$7))</f>
        <v/>
      </c>
      <c r="F136" s="14" t="str">
        <f>IF(I136="","",IF(OR('Identificação da EG'!$B$7=0,'Identificação da EG'!$B$7=""),"",'Identificação da EG'!$F$7))</f>
        <v/>
      </c>
      <c r="G136" s="14" t="str">
        <f>IF(I136="","",IF((OR('Identificação da EG'!$B$7=0,'Identificação da EG'!$B$7="")),"",'Identificação da EG'!$D$7))</f>
        <v/>
      </c>
      <c r="H136" s="25" t="str">
        <f>IF(I136="","",IF(OR('Identificação da EG'!$B$7=0,'Identificação da EG'!$B$7=""),"",'Identificação da EG'!$E$7))</f>
        <v/>
      </c>
      <c r="I136" s="8" t="str">
        <f t="shared" si="7"/>
        <v/>
      </c>
      <c r="J136" s="8"/>
      <c r="K136" s="14"/>
      <c r="L136" s="8" t="str">
        <v/>
      </c>
      <c r="M136" s="14"/>
      <c r="N136" s="14"/>
      <c r="O136" s="8" t="str">
        <v/>
      </c>
      <c r="P136" s="8" t="str">
        <v/>
      </c>
      <c r="Q136" s="8" t="str">
        <f>IF(L136="","","Nº de estabelecimentos participantes")</f>
        <v/>
      </c>
      <c r="R136" s="8" t="str">
        <f t="shared" si="6"/>
        <v/>
      </c>
      <c r="S136" s="8" t="str" cm="1">
        <f t="array" ref="S136">IF(ISBLANK(INDEX(Infraestruturas!$AL$32:$AP$41,INT((ROWS($B$1:B5)-1)/5)+1,MOD(ROWS($B$1:B5)-1,5)+1)),"",INDEX(Infraestruturas!$AL$32:$AP$41,INT((ROWS($B$1:B5)-1)/5)+1,MOD(ROWS($B$1:B5)-1,5)+1))</f>
        <v/>
      </c>
      <c r="T136" s="8" t="str">
        <f>IF(OR(L136="",Infraestruturas!$AN$44="(máximo 300 carateres)"),"",Infraestruturas!$AN$44)</f>
        <v/>
      </c>
    </row>
    <row r="137" spans="1:20" x14ac:dyDescent="0.15">
      <c r="A137" s="14" t="str">
        <f>IF(I137="","",IF(OR('Identificação da EG'!$B$7=0,'Identificação da EG'!$B$7=""),"",Capa!$C$10))</f>
        <v/>
      </c>
      <c r="B137" s="14" t="str">
        <f>IF(I137="","",IF((OR('Identificação da EG'!$B$7=0,'Identificação da EG'!$B$7="")),"",'Identificação da EG'!$B$7))</f>
        <v/>
      </c>
      <c r="C137" s="14" t="str">
        <f>IF(I137="","",IF(B137="","",VLOOKUP(B137,Auxiliar!$BW$23:$BX$3130,2,0)))</f>
        <v/>
      </c>
      <c r="D137" s="14" t="str">
        <f>IF(I137="","",IF(OR('Identificação da EG'!$B$7=0,'Identificação da EG'!$B$7=""),"","Portugal"))</f>
        <v/>
      </c>
      <c r="E137" s="14" t="str">
        <f>IF(I137="","",IF(OR('Identificação da EG'!$B$7=0,'Identificação da EG'!$B$7=""),"",'Identificação da EG'!$C$7))</f>
        <v/>
      </c>
      <c r="F137" s="14" t="str">
        <f>IF(I137="","",IF(OR('Identificação da EG'!$B$7=0,'Identificação da EG'!$B$7=""),"",'Identificação da EG'!$F$7))</f>
        <v/>
      </c>
      <c r="G137" s="14" t="str">
        <f>IF(I137="","",IF((OR('Identificação da EG'!$B$7=0,'Identificação da EG'!$B$7="")),"",'Identificação da EG'!$D$7))</f>
        <v/>
      </c>
      <c r="H137" s="25" t="str">
        <f>IF(I137="","",IF(OR('Identificação da EG'!$B$7=0,'Identificação da EG'!$B$7=""),"",'Identificação da EG'!$E$7))</f>
        <v/>
      </c>
      <c r="I137" s="8" t="str">
        <f t="shared" si="7"/>
        <v/>
      </c>
      <c r="J137" s="8"/>
      <c r="K137" s="14"/>
      <c r="L137" s="8" t="str">
        <v/>
      </c>
      <c r="M137" s="14"/>
      <c r="N137" s="14"/>
      <c r="O137" s="8" t="str">
        <v/>
      </c>
      <c r="P137" s="8" t="str">
        <v/>
      </c>
      <c r="Q137" s="8" t="str">
        <f>IF(L137="","","Nº de pontos de recolha")</f>
        <v/>
      </c>
      <c r="R137" s="8" t="str">
        <f t="shared" si="6"/>
        <v/>
      </c>
      <c r="S137" s="8" t="str" cm="1">
        <f t="array" ref="S137">IF(ISBLANK(INDEX(Infraestruturas!$AL$32:$AP$41,INT((ROWS($B$1:B6)-1)/5)+1,MOD(ROWS($B$1:B6)-1,5)+1)),"",INDEX(Infraestruturas!$AL$32:$AP$41,INT((ROWS($B$1:B6)-1)/5)+1,MOD(ROWS($B$1:B6)-1,5)+1))</f>
        <v/>
      </c>
      <c r="T137" s="8" t="str">
        <f>IF(OR(L137="",Infraestruturas!$AN$44="(máximo 300 carateres)"),"",Infraestruturas!$AN$44)</f>
        <v/>
      </c>
    </row>
    <row r="138" spans="1:20" x14ac:dyDescent="0.15">
      <c r="A138" s="14" t="str">
        <f>IF(I138="","",IF(OR('Identificação da EG'!$B$7=0,'Identificação da EG'!$B$7=""),"",Capa!$C$10))</f>
        <v/>
      </c>
      <c r="B138" s="14" t="str">
        <f>IF(I138="","",IF((OR('Identificação da EG'!$B$7=0,'Identificação da EG'!$B$7="")),"",'Identificação da EG'!$B$7))</f>
        <v/>
      </c>
      <c r="C138" s="14" t="str">
        <f>IF(I138="","",IF(B138="","",VLOOKUP(B138,Auxiliar!$BW$23:$BX$3130,2,0)))</f>
        <v/>
      </c>
      <c r="D138" s="14" t="str">
        <f>IF(I138="","",IF(OR('Identificação da EG'!$B$7=0,'Identificação da EG'!$B$7=""),"","Portugal"))</f>
        <v/>
      </c>
      <c r="E138" s="14" t="str">
        <f>IF(I138="","",IF(OR('Identificação da EG'!$B$7=0,'Identificação da EG'!$B$7=""),"",'Identificação da EG'!$C$7))</f>
        <v/>
      </c>
      <c r="F138" s="14" t="str">
        <f>IF(I138="","",IF(OR('Identificação da EG'!$B$7=0,'Identificação da EG'!$B$7=""),"",'Identificação da EG'!$F$7))</f>
        <v/>
      </c>
      <c r="G138" s="14" t="str">
        <f>IF(I138="","",IF((OR('Identificação da EG'!$B$7=0,'Identificação da EG'!$B$7="")),"",'Identificação da EG'!$D$7))</f>
        <v/>
      </c>
      <c r="H138" s="25" t="str">
        <f>IF(I138="","",IF(OR('Identificação da EG'!$B$7=0,'Identificação da EG'!$B$7=""),"",'Identificação da EG'!$E$7))</f>
        <v/>
      </c>
      <c r="I138" s="8" t="str">
        <f t="shared" si="7"/>
        <v/>
      </c>
      <c r="J138" s="8"/>
      <c r="K138" s="14"/>
      <c r="L138" s="8" t="str">
        <v/>
      </c>
      <c r="M138" s="14"/>
      <c r="N138" s="14"/>
      <c r="O138" s="8" t="str">
        <v/>
      </c>
      <c r="P138" s="8" t="str">
        <v/>
      </c>
      <c r="Q138" s="8" t="str">
        <f>IF(L138="","","Nº de alojamentos abrangidos")</f>
        <v/>
      </c>
      <c r="R138" s="8" t="str">
        <f t="shared" si="6"/>
        <v/>
      </c>
      <c r="S138" s="8" t="str" cm="1">
        <f t="array" ref="S138">IF(ISBLANK(INDEX(Infraestruturas!$AL$32:$AP$41,INT((ROWS($B$1:B7)-1)/5)+1,MOD(ROWS($B$1:B7)-1,5)+1)),"",INDEX(Infraestruturas!$AL$32:$AP$41,INT((ROWS($B$1:B7)-1)/5)+1,MOD(ROWS($B$1:B7)-1,5)+1))</f>
        <v/>
      </c>
      <c r="T138" s="8" t="str">
        <f>IF(OR(L138="",Infraestruturas!$AN$44="(máximo 300 carateres)"),"",Infraestruturas!$AN$44)</f>
        <v/>
      </c>
    </row>
    <row r="139" spans="1:20" x14ac:dyDescent="0.15">
      <c r="A139" s="14" t="str">
        <f>IF(I139="","",IF(OR('Identificação da EG'!$B$7=0,'Identificação da EG'!$B$7=""),"",Capa!$C$10))</f>
        <v/>
      </c>
      <c r="B139" s="14" t="str">
        <f>IF(I139="","",IF((OR('Identificação da EG'!$B$7=0,'Identificação da EG'!$B$7="")),"",'Identificação da EG'!$B$7))</f>
        <v/>
      </c>
      <c r="C139" s="14" t="str">
        <f>IF(I139="","",IF(B139="","",VLOOKUP(B139,Auxiliar!$BW$23:$BX$3130,2,0)))</f>
        <v/>
      </c>
      <c r="D139" s="14" t="str">
        <f>IF(I139="","",IF(OR('Identificação da EG'!$B$7=0,'Identificação da EG'!$B$7=""),"","Portugal"))</f>
        <v/>
      </c>
      <c r="E139" s="14" t="str">
        <f>IF(I139="","",IF(OR('Identificação da EG'!$B$7=0,'Identificação da EG'!$B$7=""),"",'Identificação da EG'!$C$7))</f>
        <v/>
      </c>
      <c r="F139" s="14" t="str">
        <f>IF(I139="","",IF(OR('Identificação da EG'!$B$7=0,'Identificação da EG'!$B$7=""),"",'Identificação da EG'!$F$7))</f>
        <v/>
      </c>
      <c r="G139" s="14" t="str">
        <f>IF(I139="","",IF((OR('Identificação da EG'!$B$7=0,'Identificação da EG'!$B$7="")),"",'Identificação da EG'!$D$7))</f>
        <v/>
      </c>
      <c r="H139" s="25" t="str">
        <f>IF(I139="","",IF(OR('Identificação da EG'!$B$7=0,'Identificação da EG'!$B$7=""),"",'Identificação da EG'!$E$7))</f>
        <v/>
      </c>
      <c r="I139" s="8" t="str">
        <f t="shared" si="7"/>
        <v/>
      </c>
      <c r="J139" s="8"/>
      <c r="K139" s="14"/>
      <c r="L139" s="8" t="str">
        <v/>
      </c>
      <c r="M139" s="14"/>
      <c r="N139" s="14"/>
      <c r="O139" s="8" t="str">
        <v/>
      </c>
      <c r="P139" s="8" t="str">
        <v/>
      </c>
      <c r="Q139" s="8" t="str">
        <f>IF(L139="","","Nº de estabelecimentos abrangidos")</f>
        <v/>
      </c>
      <c r="R139" s="8" t="str">
        <f t="shared" si="6"/>
        <v/>
      </c>
      <c r="S139" s="8" t="str" cm="1">
        <f t="array" ref="S139">IF(ISBLANK(INDEX(Infraestruturas!$AL$32:$AP$41,INT((ROWS($B$1:B8)-1)/5)+1,MOD(ROWS($B$1:B8)-1,5)+1)),"",INDEX(Infraestruturas!$AL$32:$AP$41,INT((ROWS($B$1:B8)-1)/5)+1,MOD(ROWS($B$1:B8)-1,5)+1))</f>
        <v/>
      </c>
      <c r="T139" s="8" t="str">
        <f>IF(OR(L139="",Infraestruturas!$AN$44="(máximo 300 carateres)"),"",Infraestruturas!$AN$44)</f>
        <v/>
      </c>
    </row>
    <row r="140" spans="1:20" x14ac:dyDescent="0.15">
      <c r="A140" s="14" t="str">
        <f>IF(I140="","",IF(OR('Identificação da EG'!$B$7=0,'Identificação da EG'!$B$7=""),"",Capa!$C$10))</f>
        <v/>
      </c>
      <c r="B140" s="14" t="str">
        <f>IF(I140="","",IF((OR('Identificação da EG'!$B$7=0,'Identificação da EG'!$B$7="")),"",'Identificação da EG'!$B$7))</f>
        <v/>
      </c>
      <c r="C140" s="14" t="str">
        <f>IF(I140="","",IF(B140="","",VLOOKUP(B140,Auxiliar!$BW$23:$BX$3130,2,0)))</f>
        <v/>
      </c>
      <c r="D140" s="14" t="str">
        <f>IF(I140="","",IF(OR('Identificação da EG'!$B$7=0,'Identificação da EG'!$B$7=""),"","Portugal"))</f>
        <v/>
      </c>
      <c r="E140" s="14" t="str">
        <f>IF(I140="","",IF(OR('Identificação da EG'!$B$7=0,'Identificação da EG'!$B$7=""),"",'Identificação da EG'!$C$7))</f>
        <v/>
      </c>
      <c r="F140" s="14" t="str">
        <f>IF(I140="","",IF(OR('Identificação da EG'!$B$7=0,'Identificação da EG'!$B$7=""),"",'Identificação da EG'!$F$7))</f>
        <v/>
      </c>
      <c r="G140" s="14" t="str">
        <f>IF(I140="","",IF((OR('Identificação da EG'!$B$7=0,'Identificação da EG'!$B$7="")),"",'Identificação da EG'!$D$7))</f>
        <v/>
      </c>
      <c r="H140" s="25" t="str">
        <f>IF(I140="","",IF(OR('Identificação da EG'!$B$7=0,'Identificação da EG'!$B$7=""),"",'Identificação da EG'!$E$7))</f>
        <v/>
      </c>
      <c r="I140" s="8" t="str">
        <f t="shared" si="7"/>
        <v/>
      </c>
      <c r="J140" s="8"/>
      <c r="K140" s="14"/>
      <c r="L140" s="8" t="str">
        <v/>
      </c>
      <c r="M140" s="14"/>
      <c r="N140" s="14"/>
      <c r="O140" s="8" t="str">
        <v/>
      </c>
      <c r="P140" s="8" t="str">
        <v/>
      </c>
      <c r="Q140" s="8" t="str">
        <f>IF(L140="","","Nº de alojamentos participantes")</f>
        <v/>
      </c>
      <c r="R140" s="8" t="str">
        <f t="shared" si="6"/>
        <v/>
      </c>
      <c r="S140" s="8" t="str" cm="1">
        <f t="array" ref="S140">IF(ISBLANK(INDEX(Infraestruturas!$AL$32:$AP$41,INT((ROWS($B$1:B9)-1)/5)+1,MOD(ROWS($B$1:B9)-1,5)+1)),"",INDEX(Infraestruturas!$AL$32:$AP$41,INT((ROWS($B$1:B9)-1)/5)+1,MOD(ROWS($B$1:B9)-1,5)+1))</f>
        <v/>
      </c>
      <c r="T140" s="8" t="str">
        <f>IF(OR(L140="",Infraestruturas!$AN$44="(máximo 300 carateres)"),"",Infraestruturas!$AN$44)</f>
        <v/>
      </c>
    </row>
    <row r="141" spans="1:20" x14ac:dyDescent="0.15">
      <c r="A141" s="14" t="str">
        <f>IF(I141="","",IF(OR('Identificação da EG'!$B$7=0,'Identificação da EG'!$B$7=""),"",Capa!$C$10))</f>
        <v/>
      </c>
      <c r="B141" s="14" t="str">
        <f>IF(I141="","",IF((OR('Identificação da EG'!$B$7=0,'Identificação da EG'!$B$7="")),"",'Identificação da EG'!$B$7))</f>
        <v/>
      </c>
      <c r="C141" s="14" t="str">
        <f>IF(I141="","",IF(B141="","",VLOOKUP(B141,Auxiliar!$BW$23:$BX$3130,2,0)))</f>
        <v/>
      </c>
      <c r="D141" s="14" t="str">
        <f>IF(I141="","",IF(OR('Identificação da EG'!$B$7=0,'Identificação da EG'!$B$7=""),"","Portugal"))</f>
        <v/>
      </c>
      <c r="E141" s="14" t="str">
        <f>IF(I141="","",IF(OR('Identificação da EG'!$B$7=0,'Identificação da EG'!$B$7=""),"",'Identificação da EG'!$C$7))</f>
        <v/>
      </c>
      <c r="F141" s="14" t="str">
        <f>IF(I141="","",IF(OR('Identificação da EG'!$B$7=0,'Identificação da EG'!$B$7=""),"",'Identificação da EG'!$F$7))</f>
        <v/>
      </c>
      <c r="G141" s="14" t="str">
        <f>IF(I141="","",IF((OR('Identificação da EG'!$B$7=0,'Identificação da EG'!$B$7="")),"",'Identificação da EG'!$D$7))</f>
        <v/>
      </c>
      <c r="H141" s="25" t="str">
        <f>IF(I141="","",IF(OR('Identificação da EG'!$B$7=0,'Identificação da EG'!$B$7=""),"",'Identificação da EG'!$E$7))</f>
        <v/>
      </c>
      <c r="I141" s="8" t="str">
        <f t="shared" si="7"/>
        <v/>
      </c>
      <c r="J141" s="8"/>
      <c r="K141" s="14"/>
      <c r="L141" s="8" t="str">
        <v/>
      </c>
      <c r="M141" s="14"/>
      <c r="N141" s="14"/>
      <c r="O141" s="8" t="str">
        <v/>
      </c>
      <c r="P141" s="8" t="str">
        <v/>
      </c>
      <c r="Q141" s="8" t="str">
        <f>IF(L141="","","Nº de estabelecimentos participantes")</f>
        <v/>
      </c>
      <c r="R141" s="8" t="str">
        <f t="shared" si="6"/>
        <v/>
      </c>
      <c r="S141" s="8" t="str" cm="1">
        <f t="array" ref="S141">IF(ISBLANK(INDEX(Infraestruturas!$AL$32:$AP$41,INT((ROWS($B$1:B10)-1)/5)+1,MOD(ROWS($B$1:B10)-1,5)+1)),"",INDEX(Infraestruturas!$AL$32:$AP$41,INT((ROWS($B$1:B10)-1)/5)+1,MOD(ROWS($B$1:B10)-1,5)+1))</f>
        <v/>
      </c>
      <c r="T141" s="8" t="str">
        <f>IF(OR(L141="",Infraestruturas!$AN$44="(máximo 300 carateres)"),"",Infraestruturas!$AN$44)</f>
        <v/>
      </c>
    </row>
    <row r="142" spans="1:20" x14ac:dyDescent="0.15">
      <c r="A142" s="14" t="str">
        <f>IF(I142="","",IF(OR('Identificação da EG'!$B$7=0,'Identificação da EG'!$B$7=""),"",Capa!$C$10))</f>
        <v/>
      </c>
      <c r="B142" s="14" t="str">
        <f>IF(I142="","",IF((OR('Identificação da EG'!$B$7=0,'Identificação da EG'!$B$7="")),"",'Identificação da EG'!$B$7))</f>
        <v/>
      </c>
      <c r="C142" s="14" t="str">
        <f>IF(I142="","",IF(B142="","",VLOOKUP(B142,Auxiliar!$BW$23:$BX$3130,2,0)))</f>
        <v/>
      </c>
      <c r="D142" s="14" t="str">
        <f>IF(I142="","",IF(OR('Identificação da EG'!$B$7=0,'Identificação da EG'!$B$7=""),"","Portugal"))</f>
        <v/>
      </c>
      <c r="E142" s="14" t="str">
        <f>IF(I142="","",IF(OR('Identificação da EG'!$B$7=0,'Identificação da EG'!$B$7=""),"",'Identificação da EG'!$C$7))</f>
        <v/>
      </c>
      <c r="F142" s="14" t="str">
        <f>IF(I142="","",IF(OR('Identificação da EG'!$B$7=0,'Identificação da EG'!$B$7=""),"",'Identificação da EG'!$F$7))</f>
        <v/>
      </c>
      <c r="G142" s="14" t="str">
        <f>IF(I142="","",IF((OR('Identificação da EG'!$B$7=0,'Identificação da EG'!$B$7="")),"",'Identificação da EG'!$D$7))</f>
        <v/>
      </c>
      <c r="H142" s="25" t="str">
        <f>IF(I142="","",IF(OR('Identificação da EG'!$B$7=0,'Identificação da EG'!$B$7=""),"",'Identificação da EG'!$E$7))</f>
        <v/>
      </c>
      <c r="I142" s="8" t="str">
        <f t="shared" si="7"/>
        <v/>
      </c>
      <c r="J142" s="8"/>
      <c r="K142" s="14"/>
      <c r="L142" s="8" t="str">
        <v/>
      </c>
      <c r="M142" s="14"/>
      <c r="N142" s="14"/>
      <c r="O142" s="8" t="str">
        <v/>
      </c>
      <c r="P142" s="8" t="str">
        <v/>
      </c>
      <c r="Q142" s="8" t="str">
        <f>IF(L142="","","Nº de pontos de recolha")</f>
        <v/>
      </c>
      <c r="R142" s="8" t="str">
        <f t="shared" si="6"/>
        <v/>
      </c>
      <c r="S142" s="8" t="str" cm="1">
        <f t="array" ref="S142">IF(ISBLANK(INDEX(Infraestruturas!$AL$32:$AP$41,INT((ROWS($B$1:B11)-1)/5)+1,MOD(ROWS($B$1:B11)-1,5)+1)),"",INDEX(Infraestruturas!$AL$32:$AP$41,INT((ROWS($B$1:B11)-1)/5)+1,MOD(ROWS($B$1:B11)-1,5)+1))</f>
        <v/>
      </c>
      <c r="T142" s="8" t="str">
        <f>IF(OR(L142="",Infraestruturas!$AN$44="(máximo 300 carateres)"),"",Infraestruturas!$AN$44)</f>
        <v/>
      </c>
    </row>
    <row r="143" spans="1:20" x14ac:dyDescent="0.15">
      <c r="A143" s="14" t="str">
        <f>IF(I143="","",IF(OR('Identificação da EG'!$B$7=0,'Identificação da EG'!$B$7=""),"",Capa!$C$10))</f>
        <v/>
      </c>
      <c r="B143" s="14" t="str">
        <f>IF(I143="","",IF((OR('Identificação da EG'!$B$7=0,'Identificação da EG'!$B$7="")),"",'Identificação da EG'!$B$7))</f>
        <v/>
      </c>
      <c r="C143" s="14" t="str">
        <f>IF(I143="","",IF(B143="","",VLOOKUP(B143,Auxiliar!$BW$23:$BX$3130,2,0)))</f>
        <v/>
      </c>
      <c r="D143" s="14" t="str">
        <f>IF(I143="","",IF(OR('Identificação da EG'!$B$7=0,'Identificação da EG'!$B$7=""),"","Portugal"))</f>
        <v/>
      </c>
      <c r="E143" s="14" t="str">
        <f>IF(I143="","",IF(OR('Identificação da EG'!$B$7=0,'Identificação da EG'!$B$7=""),"",'Identificação da EG'!$C$7))</f>
        <v/>
      </c>
      <c r="F143" s="14" t="str">
        <f>IF(I143="","",IF(OR('Identificação da EG'!$B$7=0,'Identificação da EG'!$B$7=""),"",'Identificação da EG'!$F$7))</f>
        <v/>
      </c>
      <c r="G143" s="14" t="str">
        <f>IF(I143="","",IF((OR('Identificação da EG'!$B$7=0,'Identificação da EG'!$B$7="")),"",'Identificação da EG'!$D$7))</f>
        <v/>
      </c>
      <c r="H143" s="25" t="str">
        <f>IF(I143="","",IF(OR('Identificação da EG'!$B$7=0,'Identificação da EG'!$B$7=""),"",'Identificação da EG'!$E$7))</f>
        <v/>
      </c>
      <c r="I143" s="8" t="str">
        <f t="shared" si="7"/>
        <v/>
      </c>
      <c r="J143" s="8"/>
      <c r="K143" s="14"/>
      <c r="L143" s="8" t="str">
        <v/>
      </c>
      <c r="M143" s="14"/>
      <c r="N143" s="14"/>
      <c r="O143" s="8" t="str">
        <v/>
      </c>
      <c r="P143" s="8" t="str">
        <v/>
      </c>
      <c r="Q143" s="8" t="str">
        <f>IF(L143="","","Nº de alojamentos abrangidos")</f>
        <v/>
      </c>
      <c r="R143" s="8" t="str">
        <f t="shared" si="6"/>
        <v/>
      </c>
      <c r="S143" s="8" t="str" cm="1">
        <f t="array" ref="S143">IF(ISBLANK(INDEX(Infraestruturas!$AL$32:$AP$41,INT((ROWS($B$1:B12)-1)/5)+1,MOD(ROWS($B$1:B12)-1,5)+1)),"",INDEX(Infraestruturas!$AL$32:$AP$41,INT((ROWS($B$1:B12)-1)/5)+1,MOD(ROWS($B$1:B12)-1,5)+1))</f>
        <v/>
      </c>
      <c r="T143" s="8" t="str">
        <f>IF(OR(L143="",Infraestruturas!$AN$44="(máximo 300 carateres)"),"",Infraestruturas!$AN$44)</f>
        <v/>
      </c>
    </row>
    <row r="144" spans="1:20" x14ac:dyDescent="0.15">
      <c r="A144" s="14" t="str">
        <f>IF(I144="","",IF(OR('Identificação da EG'!$B$7=0,'Identificação da EG'!$B$7=""),"",Capa!$C$10))</f>
        <v/>
      </c>
      <c r="B144" s="14" t="str">
        <f>IF(I144="","",IF((OR('Identificação da EG'!$B$7=0,'Identificação da EG'!$B$7="")),"",'Identificação da EG'!$B$7))</f>
        <v/>
      </c>
      <c r="C144" s="14" t="str">
        <f>IF(I144="","",IF(B144="","",VLOOKUP(B144,Auxiliar!$BW$23:$BX$3130,2,0)))</f>
        <v/>
      </c>
      <c r="D144" s="14" t="str">
        <f>IF(I144="","",IF(OR('Identificação da EG'!$B$7=0,'Identificação da EG'!$B$7=""),"","Portugal"))</f>
        <v/>
      </c>
      <c r="E144" s="14" t="str">
        <f>IF(I144="","",IF(OR('Identificação da EG'!$B$7=0,'Identificação da EG'!$B$7=""),"",'Identificação da EG'!$C$7))</f>
        <v/>
      </c>
      <c r="F144" s="14" t="str">
        <f>IF(I144="","",IF(OR('Identificação da EG'!$B$7=0,'Identificação da EG'!$B$7=""),"",'Identificação da EG'!$F$7))</f>
        <v/>
      </c>
      <c r="G144" s="14" t="str">
        <f>IF(I144="","",IF((OR('Identificação da EG'!$B$7=0,'Identificação da EG'!$B$7="")),"",'Identificação da EG'!$D$7))</f>
        <v/>
      </c>
      <c r="H144" s="25" t="str">
        <f>IF(I144="","",IF(OR('Identificação da EG'!$B$7=0,'Identificação da EG'!$B$7=""),"",'Identificação da EG'!$E$7))</f>
        <v/>
      </c>
      <c r="I144" s="8" t="str">
        <f t="shared" si="7"/>
        <v/>
      </c>
      <c r="J144" s="8"/>
      <c r="K144" s="14"/>
      <c r="L144" s="8" t="str">
        <v/>
      </c>
      <c r="M144" s="14"/>
      <c r="N144" s="14"/>
      <c r="O144" s="8" t="str">
        <v/>
      </c>
      <c r="P144" s="8" t="str">
        <v/>
      </c>
      <c r="Q144" s="8" t="str">
        <f>IF(L144="","","Nº de estabelecimentos abrangidos")</f>
        <v/>
      </c>
      <c r="R144" s="8" t="str">
        <f t="shared" si="6"/>
        <v/>
      </c>
      <c r="S144" s="8" t="str" cm="1">
        <f t="array" ref="S144">IF(ISBLANK(INDEX(Infraestruturas!$AL$32:$AP$41,INT((ROWS($B$1:B13)-1)/5)+1,MOD(ROWS($B$1:B13)-1,5)+1)),"",INDEX(Infraestruturas!$AL$32:$AP$41,INT((ROWS($B$1:B13)-1)/5)+1,MOD(ROWS($B$1:B13)-1,5)+1))</f>
        <v/>
      </c>
      <c r="T144" s="8" t="str">
        <f>IF(OR(L144="",Infraestruturas!$AN$44="(máximo 300 carateres)"),"",Infraestruturas!$AN$44)</f>
        <v/>
      </c>
    </row>
    <row r="145" spans="1:20" x14ac:dyDescent="0.15">
      <c r="A145" s="14" t="str">
        <f>IF(I145="","",IF(OR('Identificação da EG'!$B$7=0,'Identificação da EG'!$B$7=""),"",Capa!$C$10))</f>
        <v/>
      </c>
      <c r="B145" s="14" t="str">
        <f>IF(I145="","",IF((OR('Identificação da EG'!$B$7=0,'Identificação da EG'!$B$7="")),"",'Identificação da EG'!$B$7))</f>
        <v/>
      </c>
      <c r="C145" s="14" t="str">
        <f>IF(I145="","",IF(B145="","",VLOOKUP(B145,Auxiliar!$BW$23:$BX$3130,2,0)))</f>
        <v/>
      </c>
      <c r="D145" s="14" t="str">
        <f>IF(I145="","",IF(OR('Identificação da EG'!$B$7=0,'Identificação da EG'!$B$7=""),"","Portugal"))</f>
        <v/>
      </c>
      <c r="E145" s="14" t="str">
        <f>IF(I145="","",IF(OR('Identificação da EG'!$B$7=0,'Identificação da EG'!$B$7=""),"",'Identificação da EG'!$C$7))</f>
        <v/>
      </c>
      <c r="F145" s="14" t="str">
        <f>IF(I145="","",IF(OR('Identificação da EG'!$B$7=0,'Identificação da EG'!$B$7=""),"",'Identificação da EG'!$F$7))</f>
        <v/>
      </c>
      <c r="G145" s="14" t="str">
        <f>IF(I145="","",IF((OR('Identificação da EG'!$B$7=0,'Identificação da EG'!$B$7="")),"",'Identificação da EG'!$D$7))</f>
        <v/>
      </c>
      <c r="H145" s="25" t="str">
        <f>IF(I145="","",IF(OR('Identificação da EG'!$B$7=0,'Identificação da EG'!$B$7=""),"",'Identificação da EG'!$E$7))</f>
        <v/>
      </c>
      <c r="I145" s="8" t="str">
        <f t="shared" si="7"/>
        <v/>
      </c>
      <c r="J145" s="8"/>
      <c r="K145" s="14"/>
      <c r="L145" s="8" t="str">
        <v/>
      </c>
      <c r="M145" s="14"/>
      <c r="N145" s="14"/>
      <c r="O145" s="8" t="str">
        <v/>
      </c>
      <c r="P145" s="8" t="str">
        <v/>
      </c>
      <c r="Q145" s="8" t="str">
        <f>IF(L145="","","Nº de alojamentos participantes")</f>
        <v/>
      </c>
      <c r="R145" s="8" t="str">
        <f t="shared" si="6"/>
        <v/>
      </c>
      <c r="S145" s="8" t="str" cm="1">
        <f t="array" ref="S145">IF(ISBLANK(INDEX(Infraestruturas!$AL$32:$AP$41,INT((ROWS($B$1:B14)-1)/5)+1,MOD(ROWS($B$1:B14)-1,5)+1)),"",INDEX(Infraestruturas!$AL$32:$AP$41,INT((ROWS($B$1:B14)-1)/5)+1,MOD(ROWS($B$1:B14)-1,5)+1))</f>
        <v/>
      </c>
      <c r="T145" s="8" t="str">
        <f>IF(OR(L145="",Infraestruturas!$AN$44="(máximo 300 carateres)"),"",Infraestruturas!$AN$44)</f>
        <v/>
      </c>
    </row>
    <row r="146" spans="1:20" x14ac:dyDescent="0.15">
      <c r="A146" s="14" t="str">
        <f>IF(I146="","",IF(OR('Identificação da EG'!$B$7=0,'Identificação da EG'!$B$7=""),"",Capa!$C$10))</f>
        <v/>
      </c>
      <c r="B146" s="14" t="str">
        <f>IF(I146="","",IF((OR('Identificação da EG'!$B$7=0,'Identificação da EG'!$B$7="")),"",'Identificação da EG'!$B$7))</f>
        <v/>
      </c>
      <c r="C146" s="14" t="str">
        <f>IF(I146="","",IF(B146="","",VLOOKUP(B146,Auxiliar!$BW$23:$BX$3130,2,0)))</f>
        <v/>
      </c>
      <c r="D146" s="14" t="str">
        <f>IF(I146="","",IF(OR('Identificação da EG'!$B$7=0,'Identificação da EG'!$B$7=""),"","Portugal"))</f>
        <v/>
      </c>
      <c r="E146" s="14" t="str">
        <f>IF(I146="","",IF(OR('Identificação da EG'!$B$7=0,'Identificação da EG'!$B$7=""),"",'Identificação da EG'!$C$7))</f>
        <v/>
      </c>
      <c r="F146" s="14" t="str">
        <f>IF(I146="","",IF(OR('Identificação da EG'!$B$7=0,'Identificação da EG'!$B$7=""),"",'Identificação da EG'!$F$7))</f>
        <v/>
      </c>
      <c r="G146" s="14" t="str">
        <f>IF(I146="","",IF((OR('Identificação da EG'!$B$7=0,'Identificação da EG'!$B$7="")),"",'Identificação da EG'!$D$7))</f>
        <v/>
      </c>
      <c r="H146" s="25" t="str">
        <f>IF(I146="","",IF(OR('Identificação da EG'!$B$7=0,'Identificação da EG'!$B$7=""),"",'Identificação da EG'!$E$7))</f>
        <v/>
      </c>
      <c r="I146" s="8" t="str">
        <f t="shared" si="7"/>
        <v/>
      </c>
      <c r="J146" s="8"/>
      <c r="K146" s="14"/>
      <c r="L146" s="8" t="str">
        <v/>
      </c>
      <c r="M146" s="14"/>
      <c r="N146" s="14"/>
      <c r="O146" s="8" t="str">
        <v/>
      </c>
      <c r="P146" s="8" t="str">
        <v/>
      </c>
      <c r="Q146" s="8" t="str">
        <f>IF(L146="","","Nº de estabelecimentos participantes")</f>
        <v/>
      </c>
      <c r="R146" s="8" t="str">
        <f t="shared" si="6"/>
        <v/>
      </c>
      <c r="S146" s="8" t="str" cm="1">
        <f t="array" ref="S146">IF(ISBLANK(INDEX(Infraestruturas!$AL$32:$AP$41,INT((ROWS($B$1:B15)-1)/5)+1,MOD(ROWS($B$1:B15)-1,5)+1)),"",INDEX(Infraestruturas!$AL$32:$AP$41,INT((ROWS($B$1:B15)-1)/5)+1,MOD(ROWS($B$1:B15)-1,5)+1))</f>
        <v/>
      </c>
      <c r="T146" s="8" t="str">
        <f>IF(OR(L146="",Infraestruturas!$AN$44="(máximo 300 carateres)"),"",Infraestruturas!$AN$44)</f>
        <v/>
      </c>
    </row>
    <row r="147" spans="1:20" x14ac:dyDescent="0.15">
      <c r="A147" s="14" t="str">
        <f>IF(I147="","",IF(OR('Identificação da EG'!$B$7=0,'Identificação da EG'!$B$7=""),"",Capa!$C$10))</f>
        <v/>
      </c>
      <c r="B147" s="14" t="str">
        <f>IF(I147="","",IF((OR('Identificação da EG'!$B$7=0,'Identificação da EG'!$B$7="")),"",'Identificação da EG'!$B$7))</f>
        <v/>
      </c>
      <c r="C147" s="14" t="str">
        <f>IF(I147="","",IF(B147="","",VLOOKUP(B147,Auxiliar!$BW$23:$BX$3130,2,0)))</f>
        <v/>
      </c>
      <c r="D147" s="14" t="str">
        <f>IF(I147="","",IF(OR('Identificação da EG'!$B$7=0,'Identificação da EG'!$B$7=""),"","Portugal"))</f>
        <v/>
      </c>
      <c r="E147" s="14" t="str">
        <f>IF(I147="","",IF(OR('Identificação da EG'!$B$7=0,'Identificação da EG'!$B$7=""),"",'Identificação da EG'!$C$7))</f>
        <v/>
      </c>
      <c r="F147" s="14" t="str">
        <f>IF(I147="","",IF(OR('Identificação da EG'!$B$7=0,'Identificação da EG'!$B$7=""),"",'Identificação da EG'!$F$7))</f>
        <v/>
      </c>
      <c r="G147" s="14" t="str">
        <f>IF(I147="","",IF((OR('Identificação da EG'!$B$7=0,'Identificação da EG'!$B$7="")),"",'Identificação da EG'!$D$7))</f>
        <v/>
      </c>
      <c r="H147" s="25" t="str">
        <f>IF(I147="","",IF(OR('Identificação da EG'!$B$7=0,'Identificação da EG'!$B$7=""),"",'Identificação da EG'!$E$7))</f>
        <v/>
      </c>
      <c r="I147" s="8" t="str">
        <f t="shared" si="7"/>
        <v/>
      </c>
      <c r="J147" s="8"/>
      <c r="K147" s="14"/>
      <c r="L147" s="8" t="str">
        <v/>
      </c>
      <c r="M147" s="14"/>
      <c r="N147" s="14"/>
      <c r="O147" s="8" t="str">
        <v/>
      </c>
      <c r="P147" s="8" t="str">
        <v/>
      </c>
      <c r="Q147" s="8" t="str">
        <f>IF(L147="","","Nº de pontos de recolha")</f>
        <v/>
      </c>
      <c r="R147" s="8" t="str">
        <f t="shared" si="6"/>
        <v/>
      </c>
      <c r="S147" s="8" t="str" cm="1">
        <f t="array" ref="S147">IF(ISBLANK(INDEX(Infraestruturas!$AL$32:$AP$41,INT((ROWS($B$1:B16)-1)/5)+1,MOD(ROWS($B$1:B16)-1,5)+1)),"",INDEX(Infraestruturas!$AL$32:$AP$41,INT((ROWS($B$1:B16)-1)/5)+1,MOD(ROWS($B$1:B16)-1,5)+1))</f>
        <v/>
      </c>
      <c r="T147" s="8" t="str">
        <f>IF(OR(L147="",Infraestruturas!$AN$44="(máximo 300 carateres)"),"",Infraestruturas!$AN$44)</f>
        <v/>
      </c>
    </row>
    <row r="148" spans="1:20" x14ac:dyDescent="0.15">
      <c r="A148" s="14" t="str">
        <f>IF(I148="","",IF(OR('Identificação da EG'!$B$7=0,'Identificação da EG'!$B$7=""),"",Capa!$C$10))</f>
        <v/>
      </c>
      <c r="B148" s="14" t="str">
        <f>IF(I148="","",IF((OR('Identificação da EG'!$B$7=0,'Identificação da EG'!$B$7="")),"",'Identificação da EG'!$B$7))</f>
        <v/>
      </c>
      <c r="C148" s="14" t="str">
        <f>IF(I148="","",IF(B148="","",VLOOKUP(B148,Auxiliar!$BW$23:$BX$3130,2,0)))</f>
        <v/>
      </c>
      <c r="D148" s="14" t="str">
        <f>IF(I148="","",IF(OR('Identificação da EG'!$B$7=0,'Identificação da EG'!$B$7=""),"","Portugal"))</f>
        <v/>
      </c>
      <c r="E148" s="14" t="str">
        <f>IF(I148="","",IF(OR('Identificação da EG'!$B$7=0,'Identificação da EG'!$B$7=""),"",'Identificação da EG'!$C$7))</f>
        <v/>
      </c>
      <c r="F148" s="14" t="str">
        <f>IF(I148="","",IF(OR('Identificação da EG'!$B$7=0,'Identificação da EG'!$B$7=""),"",'Identificação da EG'!$F$7))</f>
        <v/>
      </c>
      <c r="G148" s="14" t="str">
        <f>IF(I148="","",IF((OR('Identificação da EG'!$B$7=0,'Identificação da EG'!$B$7="")),"",'Identificação da EG'!$D$7))</f>
        <v/>
      </c>
      <c r="H148" s="25" t="str">
        <f>IF(I148="","",IF(OR('Identificação da EG'!$B$7=0,'Identificação da EG'!$B$7=""),"",'Identificação da EG'!$E$7))</f>
        <v/>
      </c>
      <c r="I148" s="8" t="str">
        <f t="shared" si="7"/>
        <v/>
      </c>
      <c r="J148" s="8"/>
      <c r="K148" s="14"/>
      <c r="L148" s="8" t="str">
        <v/>
      </c>
      <c r="M148" s="14"/>
      <c r="N148" s="14"/>
      <c r="O148" s="8" t="str">
        <v/>
      </c>
      <c r="P148" s="8" t="str">
        <v/>
      </c>
      <c r="Q148" s="8" t="str">
        <f>IF(L148="","","Nº de alojamentos abrangidos")</f>
        <v/>
      </c>
      <c r="R148" s="8" t="str">
        <f t="shared" si="6"/>
        <v/>
      </c>
      <c r="S148" s="8" t="str" cm="1">
        <f t="array" ref="S148">IF(ISBLANK(INDEX(Infraestruturas!$AL$32:$AP$41,INT((ROWS($B$1:B17)-1)/5)+1,MOD(ROWS($B$1:B17)-1,5)+1)),"",INDEX(Infraestruturas!$AL$32:$AP$41,INT((ROWS($B$1:B17)-1)/5)+1,MOD(ROWS($B$1:B17)-1,5)+1))</f>
        <v/>
      </c>
      <c r="T148" s="8" t="str">
        <f>IF(OR(L148="",Infraestruturas!$AN$44="(máximo 300 carateres)"),"",Infraestruturas!$AN$44)</f>
        <v/>
      </c>
    </row>
    <row r="149" spans="1:20" x14ac:dyDescent="0.15">
      <c r="A149" s="14" t="str">
        <f>IF(I149="","",IF(OR('Identificação da EG'!$B$7=0,'Identificação da EG'!$B$7=""),"",Capa!$C$10))</f>
        <v/>
      </c>
      <c r="B149" s="14" t="str">
        <f>IF(I149="","",IF((OR('Identificação da EG'!$B$7=0,'Identificação da EG'!$B$7="")),"",'Identificação da EG'!$B$7))</f>
        <v/>
      </c>
      <c r="C149" s="14" t="str">
        <f>IF(I149="","",IF(B149="","",VLOOKUP(B149,Auxiliar!$BW$23:$BX$3130,2,0)))</f>
        <v/>
      </c>
      <c r="D149" s="14" t="str">
        <f>IF(I149="","",IF(OR('Identificação da EG'!$B$7=0,'Identificação da EG'!$B$7=""),"","Portugal"))</f>
        <v/>
      </c>
      <c r="E149" s="14" t="str">
        <f>IF(I149="","",IF(OR('Identificação da EG'!$B$7=0,'Identificação da EG'!$B$7=""),"",'Identificação da EG'!$C$7))</f>
        <v/>
      </c>
      <c r="F149" s="14" t="str">
        <f>IF(I149="","",IF(OR('Identificação da EG'!$B$7=0,'Identificação da EG'!$B$7=""),"",'Identificação da EG'!$F$7))</f>
        <v/>
      </c>
      <c r="G149" s="14" t="str">
        <f>IF(I149="","",IF((OR('Identificação da EG'!$B$7=0,'Identificação da EG'!$B$7="")),"",'Identificação da EG'!$D$7))</f>
        <v/>
      </c>
      <c r="H149" s="25" t="str">
        <f>IF(I149="","",IF(OR('Identificação da EG'!$B$7=0,'Identificação da EG'!$B$7=""),"",'Identificação da EG'!$E$7))</f>
        <v/>
      </c>
      <c r="I149" s="8" t="str">
        <f t="shared" si="7"/>
        <v/>
      </c>
      <c r="J149" s="8"/>
      <c r="K149" s="14"/>
      <c r="L149" s="8" t="str">
        <v/>
      </c>
      <c r="M149" s="14"/>
      <c r="N149" s="14"/>
      <c r="O149" s="8" t="str">
        <v/>
      </c>
      <c r="P149" s="8" t="str">
        <v/>
      </c>
      <c r="Q149" s="8" t="str">
        <f>IF(L149="","","Nº de estabelecimentos abrangidos")</f>
        <v/>
      </c>
      <c r="R149" s="8" t="str">
        <f t="shared" si="6"/>
        <v/>
      </c>
      <c r="S149" s="8" t="str" cm="1">
        <f t="array" ref="S149">IF(ISBLANK(INDEX(Infraestruturas!$AL$32:$AP$41,INT((ROWS($B$1:B18)-1)/5)+1,MOD(ROWS($B$1:B18)-1,5)+1)),"",INDEX(Infraestruturas!$AL$32:$AP$41,INT((ROWS($B$1:B18)-1)/5)+1,MOD(ROWS($B$1:B18)-1,5)+1))</f>
        <v/>
      </c>
      <c r="T149" s="8" t="str">
        <f>IF(OR(L149="",Infraestruturas!$AN$44="(máximo 300 carateres)"),"",Infraestruturas!$AN$44)</f>
        <v/>
      </c>
    </row>
    <row r="150" spans="1:20" x14ac:dyDescent="0.15">
      <c r="A150" s="14" t="str">
        <f>IF(I150="","",IF(OR('Identificação da EG'!$B$7=0,'Identificação da EG'!$B$7=""),"",Capa!$C$10))</f>
        <v/>
      </c>
      <c r="B150" s="14" t="str">
        <f>IF(I150="","",IF((OR('Identificação da EG'!$B$7=0,'Identificação da EG'!$B$7="")),"",'Identificação da EG'!$B$7))</f>
        <v/>
      </c>
      <c r="C150" s="14" t="str">
        <f>IF(I150="","",IF(B150="","",VLOOKUP(B150,Auxiliar!$BW$23:$BX$3130,2,0)))</f>
        <v/>
      </c>
      <c r="D150" s="14" t="str">
        <f>IF(I150="","",IF(OR('Identificação da EG'!$B$7=0,'Identificação da EG'!$B$7=""),"","Portugal"))</f>
        <v/>
      </c>
      <c r="E150" s="14" t="str">
        <f>IF(I150="","",IF(OR('Identificação da EG'!$B$7=0,'Identificação da EG'!$B$7=""),"",'Identificação da EG'!$C$7))</f>
        <v/>
      </c>
      <c r="F150" s="14" t="str">
        <f>IF(I150="","",IF(OR('Identificação da EG'!$B$7=0,'Identificação da EG'!$B$7=""),"",'Identificação da EG'!$F$7))</f>
        <v/>
      </c>
      <c r="G150" s="14" t="str">
        <f>IF(I150="","",IF((OR('Identificação da EG'!$B$7=0,'Identificação da EG'!$B$7="")),"",'Identificação da EG'!$D$7))</f>
        <v/>
      </c>
      <c r="H150" s="25" t="str">
        <f>IF(I150="","",IF(OR('Identificação da EG'!$B$7=0,'Identificação da EG'!$B$7=""),"",'Identificação da EG'!$E$7))</f>
        <v/>
      </c>
      <c r="I150" s="8" t="str">
        <f t="shared" si="7"/>
        <v/>
      </c>
      <c r="J150" s="8"/>
      <c r="K150" s="14"/>
      <c r="L150" s="8" t="str">
        <v/>
      </c>
      <c r="M150" s="14"/>
      <c r="N150" s="14"/>
      <c r="O150" s="8" t="str">
        <v/>
      </c>
      <c r="P150" s="8" t="str">
        <v/>
      </c>
      <c r="Q150" s="8" t="str">
        <f>IF(L150="","","Nº de alojamentos participantes")</f>
        <v/>
      </c>
      <c r="R150" s="8" t="str">
        <f t="shared" si="6"/>
        <v/>
      </c>
      <c r="S150" s="8" t="str" cm="1">
        <f t="array" ref="S150">IF(ISBLANK(INDEX(Infraestruturas!$AL$32:$AP$41,INT((ROWS($B$1:B19)-1)/5)+1,MOD(ROWS($B$1:B19)-1,5)+1)),"",INDEX(Infraestruturas!$AL$32:$AP$41,INT((ROWS($B$1:B19)-1)/5)+1,MOD(ROWS($B$1:B19)-1,5)+1))</f>
        <v/>
      </c>
      <c r="T150" s="8" t="str">
        <f>IF(OR(L150="",Infraestruturas!$AN$44="(máximo 300 carateres)"),"",Infraestruturas!$AN$44)</f>
        <v/>
      </c>
    </row>
    <row r="151" spans="1:20" x14ac:dyDescent="0.15">
      <c r="A151" s="14" t="str">
        <f>IF(I151="","",IF(OR('Identificação da EG'!$B$7=0,'Identificação da EG'!$B$7=""),"",Capa!$C$10))</f>
        <v/>
      </c>
      <c r="B151" s="14" t="str">
        <f>IF(I151="","",IF((OR('Identificação da EG'!$B$7=0,'Identificação da EG'!$B$7="")),"",'Identificação da EG'!$B$7))</f>
        <v/>
      </c>
      <c r="C151" s="14" t="str">
        <f>IF(I151="","",IF(B151="","",VLOOKUP(B151,Auxiliar!$BW$23:$BX$3130,2,0)))</f>
        <v/>
      </c>
      <c r="D151" s="14" t="str">
        <f>IF(I151="","",IF(OR('Identificação da EG'!$B$7=0,'Identificação da EG'!$B$7=""),"","Portugal"))</f>
        <v/>
      </c>
      <c r="E151" s="14" t="str">
        <f>IF(I151="","",IF(OR('Identificação da EG'!$B$7=0,'Identificação da EG'!$B$7=""),"",'Identificação da EG'!$C$7))</f>
        <v/>
      </c>
      <c r="F151" s="14" t="str">
        <f>IF(I151="","",IF(OR('Identificação da EG'!$B$7=0,'Identificação da EG'!$B$7=""),"",'Identificação da EG'!$F$7))</f>
        <v/>
      </c>
      <c r="G151" s="14" t="str">
        <f>IF(I151="","",IF((OR('Identificação da EG'!$B$7=0,'Identificação da EG'!$B$7="")),"",'Identificação da EG'!$D$7))</f>
        <v/>
      </c>
      <c r="H151" s="25" t="str">
        <f>IF(I151="","",IF(OR('Identificação da EG'!$B$7=0,'Identificação da EG'!$B$7=""),"",'Identificação da EG'!$E$7))</f>
        <v/>
      </c>
      <c r="I151" s="8" t="str">
        <f t="shared" si="7"/>
        <v/>
      </c>
      <c r="J151" s="8"/>
      <c r="K151" s="14"/>
      <c r="L151" s="8" t="str">
        <v/>
      </c>
      <c r="M151" s="14"/>
      <c r="N151" s="14"/>
      <c r="O151" s="8" t="str">
        <v/>
      </c>
      <c r="P151" s="8" t="str">
        <v/>
      </c>
      <c r="Q151" s="8" t="str">
        <f>IF(L151="","","Nº de estabelecimentos participantes")</f>
        <v/>
      </c>
      <c r="R151" s="8" t="str">
        <f t="shared" si="6"/>
        <v/>
      </c>
      <c r="S151" s="8" t="str" cm="1">
        <f t="array" ref="S151">IF(ISBLANK(INDEX(Infraestruturas!$AL$32:$AP$41,INT((ROWS($B$1:B20)-1)/5)+1,MOD(ROWS($B$1:B20)-1,5)+1)),"",INDEX(Infraestruturas!$AL$32:$AP$41,INT((ROWS($B$1:B20)-1)/5)+1,MOD(ROWS($B$1:B20)-1,5)+1))</f>
        <v/>
      </c>
      <c r="T151" s="8" t="str">
        <f>IF(OR(L151="",Infraestruturas!$AN$44="(máximo 300 carateres)"),"",Infraestruturas!$AN$44)</f>
        <v/>
      </c>
    </row>
    <row r="152" spans="1:20" x14ac:dyDescent="0.15">
      <c r="A152" s="14" t="str">
        <f>IF(I152="","",IF(OR('Identificação da EG'!$B$7=0,'Identificação da EG'!$B$7=""),"",Capa!$C$10))</f>
        <v/>
      </c>
      <c r="B152" s="14" t="str">
        <f>IF(I152="","",IF((OR('Identificação da EG'!$B$7=0,'Identificação da EG'!$B$7="")),"",'Identificação da EG'!$B$7))</f>
        <v/>
      </c>
      <c r="C152" s="14" t="str">
        <f>IF(I152="","",IF(B152="","",VLOOKUP(B152,Auxiliar!$BW$23:$BX$3130,2,0)))</f>
        <v/>
      </c>
      <c r="D152" s="14" t="str">
        <f>IF(I152="","",IF(OR('Identificação da EG'!$B$7=0,'Identificação da EG'!$B$7=""),"","Portugal"))</f>
        <v/>
      </c>
      <c r="E152" s="14" t="str">
        <f>IF(I152="","",IF(OR('Identificação da EG'!$B$7=0,'Identificação da EG'!$B$7=""),"",'Identificação da EG'!$C$7))</f>
        <v/>
      </c>
      <c r="F152" s="14" t="str">
        <f>IF(I152="","",IF(OR('Identificação da EG'!$B$7=0,'Identificação da EG'!$B$7=""),"",'Identificação da EG'!$F$7))</f>
        <v/>
      </c>
      <c r="G152" s="14" t="str">
        <f>IF(I152="","",IF((OR('Identificação da EG'!$B$7=0,'Identificação da EG'!$B$7="")),"",'Identificação da EG'!$D$7))</f>
        <v/>
      </c>
      <c r="H152" s="25" t="str">
        <f>IF(I152="","",IF(OR('Identificação da EG'!$B$7=0,'Identificação da EG'!$B$7=""),"",'Identificação da EG'!$E$7))</f>
        <v/>
      </c>
      <c r="I152" s="8" t="str">
        <f t="shared" si="7"/>
        <v/>
      </c>
      <c r="J152" s="8"/>
      <c r="K152" s="14"/>
      <c r="L152" s="8" t="str">
        <v/>
      </c>
      <c r="M152" s="14"/>
      <c r="N152" s="14"/>
      <c r="O152" s="8" t="str">
        <v/>
      </c>
      <c r="P152" s="8" t="str">
        <v/>
      </c>
      <c r="Q152" s="8" t="str">
        <f>IF(L152="","","Nº de pontos de recolha")</f>
        <v/>
      </c>
      <c r="R152" s="8" t="str">
        <f t="shared" si="6"/>
        <v/>
      </c>
      <c r="S152" s="8" t="str" cm="1">
        <f t="array" ref="S152">IF(ISBLANK(INDEX(Infraestruturas!$AL$32:$AP$41,INT((ROWS($B$1:B21)-1)/5)+1,MOD(ROWS($B$1:B21)-1,5)+1)),"",INDEX(Infraestruturas!$AL$32:$AP$41,INT((ROWS($B$1:B21)-1)/5)+1,MOD(ROWS($B$1:B21)-1,5)+1))</f>
        <v/>
      </c>
      <c r="T152" s="8" t="str">
        <f>IF(OR(L152="",Infraestruturas!$AN$44="(máximo 300 carateres)"),"",Infraestruturas!$AN$44)</f>
        <v/>
      </c>
    </row>
    <row r="153" spans="1:20" x14ac:dyDescent="0.15">
      <c r="A153" s="14" t="str">
        <f>IF(I153="","",IF(OR('Identificação da EG'!$B$7=0,'Identificação da EG'!$B$7=""),"",Capa!$C$10))</f>
        <v/>
      </c>
      <c r="B153" s="14" t="str">
        <f>IF(I153="","",IF((OR('Identificação da EG'!$B$7=0,'Identificação da EG'!$B$7="")),"",'Identificação da EG'!$B$7))</f>
        <v/>
      </c>
      <c r="C153" s="14" t="str">
        <f>IF(I153="","",IF(B153="","",VLOOKUP(B153,Auxiliar!$BW$23:$BX$3130,2,0)))</f>
        <v/>
      </c>
      <c r="D153" s="14" t="str">
        <f>IF(I153="","",IF(OR('Identificação da EG'!$B$7=0,'Identificação da EG'!$B$7=""),"","Portugal"))</f>
        <v/>
      </c>
      <c r="E153" s="14" t="str">
        <f>IF(I153="","",IF(OR('Identificação da EG'!$B$7=0,'Identificação da EG'!$B$7=""),"",'Identificação da EG'!$C$7))</f>
        <v/>
      </c>
      <c r="F153" s="14" t="str">
        <f>IF(I153="","",IF(OR('Identificação da EG'!$B$7=0,'Identificação da EG'!$B$7=""),"",'Identificação da EG'!$F$7))</f>
        <v/>
      </c>
      <c r="G153" s="14" t="str">
        <f>IF(I153="","",IF((OR('Identificação da EG'!$B$7=0,'Identificação da EG'!$B$7="")),"",'Identificação da EG'!$D$7))</f>
        <v/>
      </c>
      <c r="H153" s="25" t="str">
        <f>IF(I153="","",IF(OR('Identificação da EG'!$B$7=0,'Identificação da EG'!$B$7=""),"",'Identificação da EG'!$E$7))</f>
        <v/>
      </c>
      <c r="I153" s="8" t="str">
        <f t="shared" si="7"/>
        <v/>
      </c>
      <c r="J153" s="8"/>
      <c r="K153" s="14"/>
      <c r="L153" s="8" t="str">
        <v/>
      </c>
      <c r="M153" s="14"/>
      <c r="N153" s="14"/>
      <c r="O153" s="8" t="str">
        <v/>
      </c>
      <c r="P153" s="8" t="str">
        <v/>
      </c>
      <c r="Q153" s="8" t="str">
        <f>IF(L153="","","Nº de alojamentos abrangidos")</f>
        <v/>
      </c>
      <c r="R153" s="8" t="str">
        <f t="shared" si="6"/>
        <v/>
      </c>
      <c r="S153" s="8" t="str" cm="1">
        <f t="array" ref="S153">IF(ISBLANK(INDEX(Infraestruturas!$AL$32:$AP$41,INT((ROWS($B$1:B22)-1)/5)+1,MOD(ROWS($B$1:B22)-1,5)+1)),"",INDEX(Infraestruturas!$AL$32:$AP$41,INT((ROWS($B$1:B22)-1)/5)+1,MOD(ROWS($B$1:B22)-1,5)+1))</f>
        <v/>
      </c>
      <c r="T153" s="8" t="str">
        <f>IF(OR(L153="",Infraestruturas!$AN$44="(máximo 300 carateres)"),"",Infraestruturas!$AN$44)</f>
        <v/>
      </c>
    </row>
    <row r="154" spans="1:20" x14ac:dyDescent="0.15">
      <c r="A154" s="14" t="str">
        <f>IF(I154="","",IF(OR('Identificação da EG'!$B$7=0,'Identificação da EG'!$B$7=""),"",Capa!$C$10))</f>
        <v/>
      </c>
      <c r="B154" s="14" t="str">
        <f>IF(I154="","",IF((OR('Identificação da EG'!$B$7=0,'Identificação da EG'!$B$7="")),"",'Identificação da EG'!$B$7))</f>
        <v/>
      </c>
      <c r="C154" s="14" t="str">
        <f>IF(I154="","",IF(B154="","",VLOOKUP(B154,Auxiliar!$BW$23:$BX$3130,2,0)))</f>
        <v/>
      </c>
      <c r="D154" s="14" t="str">
        <f>IF(I154="","",IF(OR('Identificação da EG'!$B$7=0,'Identificação da EG'!$B$7=""),"","Portugal"))</f>
        <v/>
      </c>
      <c r="E154" s="14" t="str">
        <f>IF(I154="","",IF(OR('Identificação da EG'!$B$7=0,'Identificação da EG'!$B$7=""),"",'Identificação da EG'!$C$7))</f>
        <v/>
      </c>
      <c r="F154" s="14" t="str">
        <f>IF(I154="","",IF(OR('Identificação da EG'!$B$7=0,'Identificação da EG'!$B$7=""),"",'Identificação da EG'!$F$7))</f>
        <v/>
      </c>
      <c r="G154" s="14" t="str">
        <f>IF(I154="","",IF((OR('Identificação da EG'!$B$7=0,'Identificação da EG'!$B$7="")),"",'Identificação da EG'!$D$7))</f>
        <v/>
      </c>
      <c r="H154" s="25" t="str">
        <f>IF(I154="","",IF(OR('Identificação da EG'!$B$7=0,'Identificação da EG'!$B$7=""),"",'Identificação da EG'!$E$7))</f>
        <v/>
      </c>
      <c r="I154" s="8" t="str">
        <f t="shared" si="7"/>
        <v/>
      </c>
      <c r="J154" s="8"/>
      <c r="K154" s="14"/>
      <c r="L154" s="8" t="str">
        <v/>
      </c>
      <c r="M154" s="14"/>
      <c r="N154" s="14"/>
      <c r="O154" s="8" t="str">
        <v/>
      </c>
      <c r="P154" s="8" t="str">
        <v/>
      </c>
      <c r="Q154" s="8" t="str">
        <f>IF(L154="","","Nº de estabelecimentos abrangidos")</f>
        <v/>
      </c>
      <c r="R154" s="8" t="str">
        <f t="shared" si="6"/>
        <v/>
      </c>
      <c r="S154" s="8" t="str" cm="1">
        <f t="array" ref="S154">IF(ISBLANK(INDEX(Infraestruturas!$AL$32:$AP$41,INT((ROWS($B$1:B23)-1)/5)+1,MOD(ROWS($B$1:B23)-1,5)+1)),"",INDEX(Infraestruturas!$AL$32:$AP$41,INT((ROWS($B$1:B23)-1)/5)+1,MOD(ROWS($B$1:B23)-1,5)+1))</f>
        <v/>
      </c>
      <c r="T154" s="8" t="str">
        <f>IF(OR(L154="",Infraestruturas!$AN$44="(máximo 300 carateres)"),"",Infraestruturas!$AN$44)</f>
        <v/>
      </c>
    </row>
    <row r="155" spans="1:20" x14ac:dyDescent="0.15">
      <c r="A155" s="14" t="str">
        <f>IF(I155="","",IF(OR('Identificação da EG'!$B$7=0,'Identificação da EG'!$B$7=""),"",Capa!$C$10))</f>
        <v/>
      </c>
      <c r="B155" s="14" t="str">
        <f>IF(I155="","",IF((OR('Identificação da EG'!$B$7=0,'Identificação da EG'!$B$7="")),"",'Identificação da EG'!$B$7))</f>
        <v/>
      </c>
      <c r="C155" s="14" t="str">
        <f>IF(I155="","",IF(B155="","",VLOOKUP(B155,Auxiliar!$BW$23:$BX$3130,2,0)))</f>
        <v/>
      </c>
      <c r="D155" s="14" t="str">
        <f>IF(I155="","",IF(OR('Identificação da EG'!$B$7=0,'Identificação da EG'!$B$7=""),"","Portugal"))</f>
        <v/>
      </c>
      <c r="E155" s="14" t="str">
        <f>IF(I155="","",IF(OR('Identificação da EG'!$B$7=0,'Identificação da EG'!$B$7=""),"",'Identificação da EG'!$C$7))</f>
        <v/>
      </c>
      <c r="F155" s="14" t="str">
        <f>IF(I155="","",IF(OR('Identificação da EG'!$B$7=0,'Identificação da EG'!$B$7=""),"",'Identificação da EG'!$F$7))</f>
        <v/>
      </c>
      <c r="G155" s="14" t="str">
        <f>IF(I155="","",IF((OR('Identificação da EG'!$B$7=0,'Identificação da EG'!$B$7="")),"",'Identificação da EG'!$D$7))</f>
        <v/>
      </c>
      <c r="H155" s="25" t="str">
        <f>IF(I155="","",IF(OR('Identificação da EG'!$B$7=0,'Identificação da EG'!$B$7=""),"",'Identificação da EG'!$E$7))</f>
        <v/>
      </c>
      <c r="I155" s="8" t="str">
        <f t="shared" si="7"/>
        <v/>
      </c>
      <c r="J155" s="8"/>
      <c r="K155" s="14"/>
      <c r="L155" s="8" t="str">
        <v/>
      </c>
      <c r="M155" s="14"/>
      <c r="N155" s="14"/>
      <c r="O155" s="8" t="str">
        <v/>
      </c>
      <c r="P155" s="8" t="str">
        <v/>
      </c>
      <c r="Q155" s="8" t="str">
        <f>IF(L155="","","Nº de alojamentos participantes")</f>
        <v/>
      </c>
      <c r="R155" s="8" t="str">
        <f t="shared" si="6"/>
        <v/>
      </c>
      <c r="S155" s="8" t="str" cm="1">
        <f t="array" ref="S155">IF(ISBLANK(INDEX(Infraestruturas!$AL$32:$AP$41,INT((ROWS($B$1:B24)-1)/5)+1,MOD(ROWS($B$1:B24)-1,5)+1)),"",INDEX(Infraestruturas!$AL$32:$AP$41,INT((ROWS($B$1:B24)-1)/5)+1,MOD(ROWS($B$1:B24)-1,5)+1))</f>
        <v/>
      </c>
      <c r="T155" s="8" t="str">
        <f>IF(OR(L155="",Infraestruturas!$AN$44="(máximo 300 carateres)"),"",Infraestruturas!$AN$44)</f>
        <v/>
      </c>
    </row>
    <row r="156" spans="1:20" x14ac:dyDescent="0.15">
      <c r="A156" s="14" t="str">
        <f>IF(I156="","",IF(OR('Identificação da EG'!$B$7=0,'Identificação da EG'!$B$7=""),"",Capa!$C$10))</f>
        <v/>
      </c>
      <c r="B156" s="14" t="str">
        <f>IF(I156="","",IF((OR('Identificação da EG'!$B$7=0,'Identificação da EG'!$B$7="")),"",'Identificação da EG'!$B$7))</f>
        <v/>
      </c>
      <c r="C156" s="14" t="str">
        <f>IF(I156="","",IF(B156="","",VLOOKUP(B156,Auxiliar!$BW$23:$BX$3130,2,0)))</f>
        <v/>
      </c>
      <c r="D156" s="14" t="str">
        <f>IF(I156="","",IF(OR('Identificação da EG'!$B$7=0,'Identificação da EG'!$B$7=""),"","Portugal"))</f>
        <v/>
      </c>
      <c r="E156" s="14" t="str">
        <f>IF(I156="","",IF(OR('Identificação da EG'!$B$7=0,'Identificação da EG'!$B$7=""),"",'Identificação da EG'!$C$7))</f>
        <v/>
      </c>
      <c r="F156" s="14" t="str">
        <f>IF(I156="","",IF(OR('Identificação da EG'!$B$7=0,'Identificação da EG'!$B$7=""),"",'Identificação da EG'!$F$7))</f>
        <v/>
      </c>
      <c r="G156" s="14" t="str">
        <f>IF(I156="","",IF((OR('Identificação da EG'!$B$7=0,'Identificação da EG'!$B$7="")),"",'Identificação da EG'!$D$7))</f>
        <v/>
      </c>
      <c r="H156" s="25" t="str">
        <f>IF(I156="","",IF(OR('Identificação da EG'!$B$7=0,'Identificação da EG'!$B$7=""),"",'Identificação da EG'!$E$7))</f>
        <v/>
      </c>
      <c r="I156" s="8" t="str">
        <f t="shared" si="7"/>
        <v/>
      </c>
      <c r="J156" s="8"/>
      <c r="K156" s="14"/>
      <c r="L156" s="8" t="str">
        <v/>
      </c>
      <c r="M156" s="14"/>
      <c r="N156" s="14"/>
      <c r="O156" s="8" t="str">
        <v/>
      </c>
      <c r="P156" s="8" t="str">
        <v/>
      </c>
      <c r="Q156" s="8" t="str">
        <f>IF(L156="","","Nº de estabelecimentos participantes")</f>
        <v/>
      </c>
      <c r="R156" s="8" t="str">
        <f t="shared" si="6"/>
        <v/>
      </c>
      <c r="S156" s="8" t="str" cm="1">
        <f t="array" ref="S156">IF(ISBLANK(INDEX(Infraestruturas!$AL$32:$AP$41,INT((ROWS($B$1:B25)-1)/5)+1,MOD(ROWS($B$1:B25)-1,5)+1)),"",INDEX(Infraestruturas!$AL$32:$AP$41,INT((ROWS($B$1:B25)-1)/5)+1,MOD(ROWS($B$1:B25)-1,5)+1))</f>
        <v/>
      </c>
      <c r="T156" s="8" t="str">
        <f>IF(OR(L156="",Infraestruturas!$AN$44="(máximo 300 carateres)"),"",Infraestruturas!$AN$44)</f>
        <v/>
      </c>
    </row>
    <row r="157" spans="1:20" x14ac:dyDescent="0.15">
      <c r="A157" s="14" t="str">
        <f>IF(I157="","",IF(OR('Identificação da EG'!$B$7=0,'Identificação da EG'!$B$7=""),"",Capa!$C$10))</f>
        <v/>
      </c>
      <c r="B157" s="14" t="str">
        <f>IF(I157="","",IF((OR('Identificação da EG'!$B$7=0,'Identificação da EG'!$B$7="")),"",'Identificação da EG'!$B$7))</f>
        <v/>
      </c>
      <c r="C157" s="14" t="str">
        <f>IF(I157="","",IF(B157="","",VLOOKUP(B157,Auxiliar!$BW$23:$BX$3130,2,0)))</f>
        <v/>
      </c>
      <c r="D157" s="14" t="str">
        <f>IF(I157="","",IF(OR('Identificação da EG'!$B$7=0,'Identificação da EG'!$B$7=""),"","Portugal"))</f>
        <v/>
      </c>
      <c r="E157" s="14" t="str">
        <f>IF(I157="","",IF(OR('Identificação da EG'!$B$7=0,'Identificação da EG'!$B$7=""),"",'Identificação da EG'!$C$7))</f>
        <v/>
      </c>
      <c r="F157" s="14" t="str">
        <f>IF(I157="","",IF(OR('Identificação da EG'!$B$7=0,'Identificação da EG'!$B$7=""),"",'Identificação da EG'!$F$7))</f>
        <v/>
      </c>
      <c r="G157" s="14" t="str">
        <f>IF(I157="","",IF((OR('Identificação da EG'!$B$7=0,'Identificação da EG'!$B$7="")),"",'Identificação da EG'!$D$7))</f>
        <v/>
      </c>
      <c r="H157" s="25" t="str">
        <f>IF(I157="","",IF(OR('Identificação da EG'!$B$7=0,'Identificação da EG'!$B$7=""),"",'Identificação da EG'!$E$7))</f>
        <v/>
      </c>
      <c r="I157" s="8" t="str">
        <f t="shared" si="7"/>
        <v/>
      </c>
      <c r="J157" s="8"/>
      <c r="K157" s="14"/>
      <c r="L157" s="8" t="str">
        <v/>
      </c>
      <c r="M157" s="14"/>
      <c r="N157" s="14"/>
      <c r="O157" s="8" t="str">
        <v/>
      </c>
      <c r="P157" s="8" t="str">
        <v/>
      </c>
      <c r="Q157" s="8" t="str">
        <f>IF(L157="","","Nº de pontos de recolha")</f>
        <v/>
      </c>
      <c r="R157" s="8" t="str">
        <f t="shared" si="6"/>
        <v/>
      </c>
      <c r="S157" s="8" t="str" cm="1">
        <f t="array" ref="S157">IF(ISBLANK(INDEX(Infraestruturas!$AL$32:$AP$41,INT((ROWS($B$1:B26)-1)/5)+1,MOD(ROWS($B$1:B26)-1,5)+1)),"",INDEX(Infraestruturas!$AL$32:$AP$41,INT((ROWS($B$1:B26)-1)/5)+1,MOD(ROWS($B$1:B26)-1,5)+1))</f>
        <v/>
      </c>
      <c r="T157" s="8" t="str">
        <f>IF(OR(L157="",Infraestruturas!$AN$44="(máximo 300 carateres)"),"",Infraestruturas!$AN$44)</f>
        <v/>
      </c>
    </row>
    <row r="158" spans="1:20" x14ac:dyDescent="0.15">
      <c r="A158" s="14" t="str">
        <f>IF(I158="","",IF(OR('Identificação da EG'!$B$7=0,'Identificação da EG'!$B$7=""),"",Capa!$C$10))</f>
        <v/>
      </c>
      <c r="B158" s="14" t="str">
        <f>IF(I158="","",IF((OR('Identificação da EG'!$B$7=0,'Identificação da EG'!$B$7="")),"",'Identificação da EG'!$B$7))</f>
        <v/>
      </c>
      <c r="C158" s="14" t="str">
        <f>IF(I158="","",IF(B158="","",VLOOKUP(B158,Auxiliar!$BW$23:$BX$3130,2,0)))</f>
        <v/>
      </c>
      <c r="D158" s="14" t="str">
        <f>IF(I158="","",IF(OR('Identificação da EG'!$B$7=0,'Identificação da EG'!$B$7=""),"","Portugal"))</f>
        <v/>
      </c>
      <c r="E158" s="14" t="str">
        <f>IF(I158="","",IF(OR('Identificação da EG'!$B$7=0,'Identificação da EG'!$B$7=""),"",'Identificação da EG'!$C$7))</f>
        <v/>
      </c>
      <c r="F158" s="14" t="str">
        <f>IF(I158="","",IF(OR('Identificação da EG'!$B$7=0,'Identificação da EG'!$B$7=""),"",'Identificação da EG'!$F$7))</f>
        <v/>
      </c>
      <c r="G158" s="14" t="str">
        <f>IF(I158="","",IF((OR('Identificação da EG'!$B$7=0,'Identificação da EG'!$B$7="")),"",'Identificação da EG'!$D$7))</f>
        <v/>
      </c>
      <c r="H158" s="25" t="str">
        <f>IF(I158="","",IF(OR('Identificação da EG'!$B$7=0,'Identificação da EG'!$B$7=""),"",'Identificação da EG'!$E$7))</f>
        <v/>
      </c>
      <c r="I158" s="8" t="str">
        <f t="shared" si="7"/>
        <v/>
      </c>
      <c r="J158" s="8"/>
      <c r="K158" s="14"/>
      <c r="L158" s="8" t="str">
        <v/>
      </c>
      <c r="M158" s="14"/>
      <c r="N158" s="14"/>
      <c r="O158" s="8" t="str">
        <v/>
      </c>
      <c r="P158" s="8" t="str">
        <v/>
      </c>
      <c r="Q158" s="8" t="str">
        <f>IF(L158="","","Nº de alojamentos abrangidos")</f>
        <v/>
      </c>
      <c r="R158" s="8" t="str">
        <f t="shared" si="6"/>
        <v/>
      </c>
      <c r="S158" s="8" t="str" cm="1">
        <f t="array" ref="S158">IF(ISBLANK(INDEX(Infraestruturas!$AL$32:$AP$41,INT((ROWS($B$1:B27)-1)/5)+1,MOD(ROWS($B$1:B27)-1,5)+1)),"",INDEX(Infraestruturas!$AL$32:$AP$41,INT((ROWS($B$1:B27)-1)/5)+1,MOD(ROWS($B$1:B27)-1,5)+1))</f>
        <v/>
      </c>
      <c r="T158" s="8" t="str">
        <f>IF(OR(L158="",Infraestruturas!$AN$44="(máximo 300 carateres)"),"",Infraestruturas!$AN$44)</f>
        <v/>
      </c>
    </row>
    <row r="159" spans="1:20" x14ac:dyDescent="0.15">
      <c r="A159" s="14" t="str">
        <f>IF(I159="","",IF(OR('Identificação da EG'!$B$7=0,'Identificação da EG'!$B$7=""),"",Capa!$C$10))</f>
        <v/>
      </c>
      <c r="B159" s="14" t="str">
        <f>IF(I159="","",IF((OR('Identificação da EG'!$B$7=0,'Identificação da EG'!$B$7="")),"",'Identificação da EG'!$B$7))</f>
        <v/>
      </c>
      <c r="C159" s="14" t="str">
        <f>IF(I159="","",IF(B159="","",VLOOKUP(B159,Auxiliar!$BW$23:$BX$3130,2,0)))</f>
        <v/>
      </c>
      <c r="D159" s="14" t="str">
        <f>IF(I159="","",IF(OR('Identificação da EG'!$B$7=0,'Identificação da EG'!$B$7=""),"","Portugal"))</f>
        <v/>
      </c>
      <c r="E159" s="14" t="str">
        <f>IF(I159="","",IF(OR('Identificação da EG'!$B$7=0,'Identificação da EG'!$B$7=""),"",'Identificação da EG'!$C$7))</f>
        <v/>
      </c>
      <c r="F159" s="14" t="str">
        <f>IF(I159="","",IF(OR('Identificação da EG'!$B$7=0,'Identificação da EG'!$B$7=""),"",'Identificação da EG'!$F$7))</f>
        <v/>
      </c>
      <c r="G159" s="14" t="str">
        <f>IF(I159="","",IF((OR('Identificação da EG'!$B$7=0,'Identificação da EG'!$B$7="")),"",'Identificação da EG'!$D$7))</f>
        <v/>
      </c>
      <c r="H159" s="25" t="str">
        <f>IF(I159="","",IF(OR('Identificação da EG'!$B$7=0,'Identificação da EG'!$B$7=""),"",'Identificação da EG'!$E$7))</f>
        <v/>
      </c>
      <c r="I159" s="8" t="str">
        <f t="shared" si="7"/>
        <v/>
      </c>
      <c r="J159" s="8"/>
      <c r="K159" s="14"/>
      <c r="L159" s="8" t="str">
        <v/>
      </c>
      <c r="M159" s="14"/>
      <c r="N159" s="14"/>
      <c r="O159" s="8" t="str">
        <v/>
      </c>
      <c r="P159" s="8" t="str">
        <v/>
      </c>
      <c r="Q159" s="8" t="str">
        <f>IF(L159="","","Nº de estabelecimentos abrangidos")</f>
        <v/>
      </c>
      <c r="R159" s="8" t="str">
        <f t="shared" si="6"/>
        <v/>
      </c>
      <c r="S159" s="8" t="str" cm="1">
        <f t="array" ref="S159">IF(ISBLANK(INDEX(Infraestruturas!$AL$32:$AP$41,INT((ROWS($B$1:B28)-1)/5)+1,MOD(ROWS($B$1:B28)-1,5)+1)),"",INDEX(Infraestruturas!$AL$32:$AP$41,INT((ROWS($B$1:B28)-1)/5)+1,MOD(ROWS($B$1:B28)-1,5)+1))</f>
        <v/>
      </c>
      <c r="T159" s="8" t="str">
        <f>IF(OR(L159="",Infraestruturas!$AN$44="(máximo 300 carateres)"),"",Infraestruturas!$AN$44)</f>
        <v/>
      </c>
    </row>
    <row r="160" spans="1:20" x14ac:dyDescent="0.15">
      <c r="A160" s="14" t="str">
        <f>IF(I160="","",IF(OR('Identificação da EG'!$B$7=0,'Identificação da EG'!$B$7=""),"",Capa!$C$10))</f>
        <v/>
      </c>
      <c r="B160" s="14" t="str">
        <f>IF(I160="","",IF((OR('Identificação da EG'!$B$7=0,'Identificação da EG'!$B$7="")),"",'Identificação da EG'!$B$7))</f>
        <v/>
      </c>
      <c r="C160" s="14" t="str">
        <f>IF(I160="","",IF(B160="","",VLOOKUP(B160,Auxiliar!$BW$23:$BX$3130,2,0)))</f>
        <v/>
      </c>
      <c r="D160" s="14" t="str">
        <f>IF(I160="","",IF(OR('Identificação da EG'!$B$7=0,'Identificação da EG'!$B$7=""),"","Portugal"))</f>
        <v/>
      </c>
      <c r="E160" s="14" t="str">
        <f>IF(I160="","",IF(OR('Identificação da EG'!$B$7=0,'Identificação da EG'!$B$7=""),"",'Identificação da EG'!$C$7))</f>
        <v/>
      </c>
      <c r="F160" s="14" t="str">
        <f>IF(I160="","",IF(OR('Identificação da EG'!$B$7=0,'Identificação da EG'!$B$7=""),"",'Identificação da EG'!$F$7))</f>
        <v/>
      </c>
      <c r="G160" s="14" t="str">
        <f>IF(I160="","",IF((OR('Identificação da EG'!$B$7=0,'Identificação da EG'!$B$7="")),"",'Identificação da EG'!$D$7))</f>
        <v/>
      </c>
      <c r="H160" s="25" t="str">
        <f>IF(I160="","",IF(OR('Identificação da EG'!$B$7=0,'Identificação da EG'!$B$7=""),"",'Identificação da EG'!$E$7))</f>
        <v/>
      </c>
      <c r="I160" s="8" t="str">
        <f t="shared" si="7"/>
        <v/>
      </c>
      <c r="J160" s="8"/>
      <c r="K160" s="14"/>
      <c r="L160" s="8" t="str">
        <v/>
      </c>
      <c r="M160" s="14"/>
      <c r="N160" s="14"/>
      <c r="O160" s="8" t="str">
        <v/>
      </c>
      <c r="P160" s="8" t="str">
        <v/>
      </c>
      <c r="Q160" s="8" t="str">
        <f>IF(L160="","","Nº de alojamentos participantes")</f>
        <v/>
      </c>
      <c r="R160" s="8" t="str">
        <f t="shared" si="6"/>
        <v/>
      </c>
      <c r="S160" s="8" t="str" cm="1">
        <f t="array" ref="S160">IF(ISBLANK(INDEX(Infraestruturas!$AL$32:$AP$41,INT((ROWS($B$1:B29)-1)/5)+1,MOD(ROWS($B$1:B29)-1,5)+1)),"",INDEX(Infraestruturas!$AL$32:$AP$41,INT((ROWS($B$1:B29)-1)/5)+1,MOD(ROWS($B$1:B29)-1,5)+1))</f>
        <v/>
      </c>
      <c r="T160" s="8" t="str">
        <f>IF(OR(L160="",Infraestruturas!$AN$44="(máximo 300 carateres)"),"",Infraestruturas!$AN$44)</f>
        <v/>
      </c>
    </row>
    <row r="161" spans="1:20" x14ac:dyDescent="0.15">
      <c r="A161" s="14" t="str">
        <f>IF(I161="","",IF(OR('Identificação da EG'!$B$7=0,'Identificação da EG'!$B$7=""),"",Capa!$C$10))</f>
        <v/>
      </c>
      <c r="B161" s="14" t="str">
        <f>IF(I161="","",IF((OR('Identificação da EG'!$B$7=0,'Identificação da EG'!$B$7="")),"",'Identificação da EG'!$B$7))</f>
        <v/>
      </c>
      <c r="C161" s="14" t="str">
        <f>IF(I161="","",IF(B161="","",VLOOKUP(B161,Auxiliar!$BW$23:$BX$3130,2,0)))</f>
        <v/>
      </c>
      <c r="D161" s="14" t="str">
        <f>IF(I161="","",IF(OR('Identificação da EG'!$B$7=0,'Identificação da EG'!$B$7=""),"","Portugal"))</f>
        <v/>
      </c>
      <c r="E161" s="14" t="str">
        <f>IF(I161="","",IF(OR('Identificação da EG'!$B$7=0,'Identificação da EG'!$B$7=""),"",'Identificação da EG'!$C$7))</f>
        <v/>
      </c>
      <c r="F161" s="14" t="str">
        <f>IF(I161="","",IF(OR('Identificação da EG'!$B$7=0,'Identificação da EG'!$B$7=""),"",'Identificação da EG'!$F$7))</f>
        <v/>
      </c>
      <c r="G161" s="14" t="str">
        <f>IF(I161="","",IF((OR('Identificação da EG'!$B$7=0,'Identificação da EG'!$B$7="")),"",'Identificação da EG'!$D$7))</f>
        <v/>
      </c>
      <c r="H161" s="25" t="str">
        <f>IF(I161="","",IF(OR('Identificação da EG'!$B$7=0,'Identificação da EG'!$B$7=""),"",'Identificação da EG'!$E$7))</f>
        <v/>
      </c>
      <c r="I161" s="8" t="str">
        <f t="shared" si="7"/>
        <v/>
      </c>
      <c r="J161" s="8"/>
      <c r="K161" s="14"/>
      <c r="L161" s="8" t="str">
        <v/>
      </c>
      <c r="M161" s="14"/>
      <c r="N161" s="14"/>
      <c r="O161" s="8" t="str">
        <v/>
      </c>
      <c r="P161" s="8" t="str">
        <v/>
      </c>
      <c r="Q161" s="8" t="str">
        <f>IF(L161="","","Nº de estabelecimentos participantes")</f>
        <v/>
      </c>
      <c r="R161" s="8" t="str">
        <f t="shared" si="6"/>
        <v/>
      </c>
      <c r="S161" s="8" t="str" cm="1">
        <f t="array" ref="S161">IF(ISBLANK(INDEX(Infraestruturas!$AL$32:$AP$41,INT((ROWS($B$1:B30)-1)/5)+1,MOD(ROWS($B$1:B30)-1,5)+1)),"",INDEX(Infraestruturas!$AL$32:$AP$41,INT((ROWS($B$1:B30)-1)/5)+1,MOD(ROWS($B$1:B30)-1,5)+1))</f>
        <v/>
      </c>
      <c r="T161" s="8" t="str">
        <f>IF(OR(L161="",Infraestruturas!$AN$44="(máximo 300 carateres)"),"",Infraestruturas!$AN$44)</f>
        <v/>
      </c>
    </row>
    <row r="162" spans="1:20" x14ac:dyDescent="0.15">
      <c r="A162" s="14" t="str">
        <f>IF(I162="","",IF(OR('Identificação da EG'!$B$7=0,'Identificação da EG'!$B$7=""),"",Capa!$C$10))</f>
        <v/>
      </c>
      <c r="B162" s="14" t="str">
        <f>IF(I162="","",IF((OR('Identificação da EG'!$B$7=0,'Identificação da EG'!$B$7="")),"",'Identificação da EG'!$B$7))</f>
        <v/>
      </c>
      <c r="C162" s="14" t="str">
        <f>IF(I162="","",IF(B162="","",VLOOKUP(B162,Auxiliar!$BW$23:$BX$3130,2,0)))</f>
        <v/>
      </c>
      <c r="D162" s="14" t="str">
        <f>IF(I162="","",IF(OR('Identificação da EG'!$B$7=0,'Identificação da EG'!$B$7=""),"","Portugal"))</f>
        <v/>
      </c>
      <c r="E162" s="14" t="str">
        <f>IF(I162="","",IF(OR('Identificação da EG'!$B$7=0,'Identificação da EG'!$B$7=""),"",'Identificação da EG'!$C$7))</f>
        <v/>
      </c>
      <c r="F162" s="14" t="str">
        <f>IF(I162="","",IF(OR('Identificação da EG'!$B$7=0,'Identificação da EG'!$B$7=""),"",'Identificação da EG'!$F$7))</f>
        <v/>
      </c>
      <c r="G162" s="14" t="str">
        <f>IF(I162="","",IF((OR('Identificação da EG'!$B$7=0,'Identificação da EG'!$B$7="")),"",'Identificação da EG'!$D$7))</f>
        <v/>
      </c>
      <c r="H162" s="25" t="str">
        <f>IF(I162="","",IF(OR('Identificação da EG'!$B$7=0,'Identificação da EG'!$B$7=""),"",'Identificação da EG'!$E$7))</f>
        <v/>
      </c>
      <c r="I162" s="8" t="str">
        <f t="shared" si="7"/>
        <v/>
      </c>
      <c r="J162" s="8"/>
      <c r="K162" s="14"/>
      <c r="L162" s="8" t="str">
        <v/>
      </c>
      <c r="M162" s="14"/>
      <c r="N162" s="14"/>
      <c r="O162" s="8" t="str">
        <v/>
      </c>
      <c r="P162" s="8" t="str">
        <v/>
      </c>
      <c r="Q162" s="8" t="str">
        <f>IF(L162="","","Nº de pontos de recolha")</f>
        <v/>
      </c>
      <c r="R162" s="8" t="str">
        <f t="shared" si="6"/>
        <v/>
      </c>
      <c r="S162" s="8" t="str" cm="1">
        <f t="array" ref="S162">IF(ISBLANK(INDEX(Infraestruturas!$AL$32:$AP$41,INT((ROWS($B$1:B31)-1)/5)+1,MOD(ROWS($B$1:B31)-1,5)+1)),"",INDEX(Infraestruturas!$AL$32:$AP$41,INT((ROWS($B$1:B31)-1)/5)+1,MOD(ROWS($B$1:B31)-1,5)+1))</f>
        <v/>
      </c>
      <c r="T162" s="8" t="str">
        <f>IF(OR(L162="",Infraestruturas!$AN$44="(máximo 300 carateres)"),"",Infraestruturas!$AN$44)</f>
        <v/>
      </c>
    </row>
    <row r="163" spans="1:20" x14ac:dyDescent="0.15">
      <c r="A163" s="14" t="str">
        <f>IF(I163="","",IF(OR('Identificação da EG'!$B$7=0,'Identificação da EG'!$B$7=""),"",Capa!$C$10))</f>
        <v/>
      </c>
      <c r="B163" s="14" t="str">
        <f>IF(I163="","",IF((OR('Identificação da EG'!$B$7=0,'Identificação da EG'!$B$7="")),"",'Identificação da EG'!$B$7))</f>
        <v/>
      </c>
      <c r="C163" s="14" t="str">
        <f>IF(I163="","",IF(B163="","",VLOOKUP(B163,Auxiliar!$BW$23:$BX$3130,2,0)))</f>
        <v/>
      </c>
      <c r="D163" s="14" t="str">
        <f>IF(I163="","",IF(OR('Identificação da EG'!$B$7=0,'Identificação da EG'!$B$7=""),"","Portugal"))</f>
        <v/>
      </c>
      <c r="E163" s="14" t="str">
        <f>IF(I163="","",IF(OR('Identificação da EG'!$B$7=0,'Identificação da EG'!$B$7=""),"",'Identificação da EG'!$C$7))</f>
        <v/>
      </c>
      <c r="F163" s="14" t="str">
        <f>IF(I163="","",IF(OR('Identificação da EG'!$B$7=0,'Identificação da EG'!$B$7=""),"",'Identificação da EG'!$F$7))</f>
        <v/>
      </c>
      <c r="G163" s="14" t="str">
        <f>IF(I163="","",IF((OR('Identificação da EG'!$B$7=0,'Identificação da EG'!$B$7="")),"",'Identificação da EG'!$D$7))</f>
        <v/>
      </c>
      <c r="H163" s="25" t="str">
        <f>IF(I163="","",IF(OR('Identificação da EG'!$B$7=0,'Identificação da EG'!$B$7=""),"",'Identificação da EG'!$E$7))</f>
        <v/>
      </c>
      <c r="I163" s="8" t="str">
        <f t="shared" si="7"/>
        <v/>
      </c>
      <c r="J163" s="8"/>
      <c r="K163" s="14"/>
      <c r="L163" s="8" t="str">
        <v/>
      </c>
      <c r="M163" s="14"/>
      <c r="N163" s="14"/>
      <c r="O163" s="8" t="str">
        <v/>
      </c>
      <c r="P163" s="8" t="str">
        <v/>
      </c>
      <c r="Q163" s="8" t="str">
        <f>IF(L163="","","Nº de alojamentos abrangidos")</f>
        <v/>
      </c>
      <c r="R163" s="8" t="str">
        <f t="shared" si="6"/>
        <v/>
      </c>
      <c r="S163" s="8" t="str" cm="1">
        <f t="array" ref="S163">IF(ISBLANK(INDEX(Infraestruturas!$AL$32:$AP$41,INT((ROWS($B$1:B32)-1)/5)+1,MOD(ROWS($B$1:B32)-1,5)+1)),"",INDEX(Infraestruturas!$AL$32:$AP$41,INT((ROWS($B$1:B32)-1)/5)+1,MOD(ROWS($B$1:B32)-1,5)+1))</f>
        <v/>
      </c>
      <c r="T163" s="8" t="str">
        <f>IF(OR(L163="",Infraestruturas!$AN$44="(máximo 300 carateres)"),"",Infraestruturas!$AN$44)</f>
        <v/>
      </c>
    </row>
    <row r="164" spans="1:20" x14ac:dyDescent="0.15">
      <c r="A164" s="14" t="str">
        <f>IF(I164="","",IF(OR('Identificação da EG'!$B$7=0,'Identificação da EG'!$B$7=""),"",Capa!$C$10))</f>
        <v/>
      </c>
      <c r="B164" s="14" t="str">
        <f>IF(I164="","",IF((OR('Identificação da EG'!$B$7=0,'Identificação da EG'!$B$7="")),"",'Identificação da EG'!$B$7))</f>
        <v/>
      </c>
      <c r="C164" s="14" t="str">
        <f>IF(I164="","",IF(B164="","",VLOOKUP(B164,Auxiliar!$BW$23:$BX$3130,2,0)))</f>
        <v/>
      </c>
      <c r="D164" s="14" t="str">
        <f>IF(I164="","",IF(OR('Identificação da EG'!$B$7=0,'Identificação da EG'!$B$7=""),"","Portugal"))</f>
        <v/>
      </c>
      <c r="E164" s="14" t="str">
        <f>IF(I164="","",IF(OR('Identificação da EG'!$B$7=0,'Identificação da EG'!$B$7=""),"",'Identificação da EG'!$C$7))</f>
        <v/>
      </c>
      <c r="F164" s="14" t="str">
        <f>IF(I164="","",IF(OR('Identificação da EG'!$B$7=0,'Identificação da EG'!$B$7=""),"",'Identificação da EG'!$F$7))</f>
        <v/>
      </c>
      <c r="G164" s="14" t="str">
        <f>IF(I164="","",IF((OR('Identificação da EG'!$B$7=0,'Identificação da EG'!$B$7="")),"",'Identificação da EG'!$D$7))</f>
        <v/>
      </c>
      <c r="H164" s="25" t="str">
        <f>IF(I164="","",IF(OR('Identificação da EG'!$B$7=0,'Identificação da EG'!$B$7=""),"",'Identificação da EG'!$E$7))</f>
        <v/>
      </c>
      <c r="I164" s="8" t="str">
        <f t="shared" si="7"/>
        <v/>
      </c>
      <c r="J164" s="8"/>
      <c r="K164" s="14"/>
      <c r="L164" s="8" t="str">
        <v/>
      </c>
      <c r="M164" s="14"/>
      <c r="N164" s="14"/>
      <c r="O164" s="8" t="str">
        <v/>
      </c>
      <c r="P164" s="8" t="str">
        <v/>
      </c>
      <c r="Q164" s="8" t="str">
        <f>IF(L164="","","Nº de estabelecimentos abrangidos")</f>
        <v/>
      </c>
      <c r="R164" s="8" t="str">
        <f t="shared" si="6"/>
        <v/>
      </c>
      <c r="S164" s="8" t="str" cm="1">
        <f t="array" ref="S164">IF(ISBLANK(INDEX(Infraestruturas!$AL$32:$AP$41,INT((ROWS($B$1:B33)-1)/5)+1,MOD(ROWS($B$1:B33)-1,5)+1)),"",INDEX(Infraestruturas!$AL$32:$AP$41,INT((ROWS($B$1:B33)-1)/5)+1,MOD(ROWS($B$1:B33)-1,5)+1))</f>
        <v/>
      </c>
      <c r="T164" s="8" t="str">
        <f>IF(OR(L164="",Infraestruturas!$AN$44="(máximo 300 carateres)"),"",Infraestruturas!$AN$44)</f>
        <v/>
      </c>
    </row>
    <row r="165" spans="1:20" x14ac:dyDescent="0.15">
      <c r="A165" s="14" t="str">
        <f>IF(I165="","",IF(OR('Identificação da EG'!$B$7=0,'Identificação da EG'!$B$7=""),"",Capa!$C$10))</f>
        <v/>
      </c>
      <c r="B165" s="14" t="str">
        <f>IF(I165="","",IF((OR('Identificação da EG'!$B$7=0,'Identificação da EG'!$B$7="")),"",'Identificação da EG'!$B$7))</f>
        <v/>
      </c>
      <c r="C165" s="14" t="str">
        <f>IF(I165="","",IF(B165="","",VLOOKUP(B165,Auxiliar!$BW$23:$BX$3130,2,0)))</f>
        <v/>
      </c>
      <c r="D165" s="14" t="str">
        <f>IF(I165="","",IF(OR('Identificação da EG'!$B$7=0,'Identificação da EG'!$B$7=""),"","Portugal"))</f>
        <v/>
      </c>
      <c r="E165" s="14" t="str">
        <f>IF(I165="","",IF(OR('Identificação da EG'!$B$7=0,'Identificação da EG'!$B$7=""),"",'Identificação da EG'!$C$7))</f>
        <v/>
      </c>
      <c r="F165" s="14" t="str">
        <f>IF(I165="","",IF(OR('Identificação da EG'!$B$7=0,'Identificação da EG'!$B$7=""),"",'Identificação da EG'!$F$7))</f>
        <v/>
      </c>
      <c r="G165" s="14" t="str">
        <f>IF(I165="","",IF((OR('Identificação da EG'!$B$7=0,'Identificação da EG'!$B$7="")),"",'Identificação da EG'!$D$7))</f>
        <v/>
      </c>
      <c r="H165" s="25" t="str">
        <f>IF(I165="","",IF(OR('Identificação da EG'!$B$7=0,'Identificação da EG'!$B$7=""),"",'Identificação da EG'!$E$7))</f>
        <v/>
      </c>
      <c r="I165" s="8" t="str">
        <f t="shared" si="7"/>
        <v/>
      </c>
      <c r="J165" s="8"/>
      <c r="K165" s="14"/>
      <c r="L165" s="8" t="str">
        <v/>
      </c>
      <c r="M165" s="14"/>
      <c r="N165" s="14"/>
      <c r="O165" s="8" t="str">
        <v/>
      </c>
      <c r="P165" s="8" t="str">
        <v/>
      </c>
      <c r="Q165" s="8" t="str">
        <f>IF(L165="","","Nº de alojamentos participantes")</f>
        <v/>
      </c>
      <c r="R165" s="8" t="str">
        <f t="shared" si="6"/>
        <v/>
      </c>
      <c r="S165" s="8" t="str" cm="1">
        <f t="array" ref="S165">IF(ISBLANK(INDEX(Infraestruturas!$AL$32:$AP$41,INT((ROWS($B$1:B34)-1)/5)+1,MOD(ROWS($B$1:B34)-1,5)+1)),"",INDEX(Infraestruturas!$AL$32:$AP$41,INT((ROWS($B$1:B34)-1)/5)+1,MOD(ROWS($B$1:B34)-1,5)+1))</f>
        <v/>
      </c>
      <c r="T165" s="8" t="str">
        <f>IF(OR(L165="",Infraestruturas!$AN$44="(máximo 300 carateres)"),"",Infraestruturas!$AN$44)</f>
        <v/>
      </c>
    </row>
    <row r="166" spans="1:20" x14ac:dyDescent="0.15">
      <c r="A166" s="14" t="str">
        <f>IF(I166="","",IF(OR('Identificação da EG'!$B$7=0,'Identificação da EG'!$B$7=""),"",Capa!$C$10))</f>
        <v/>
      </c>
      <c r="B166" s="14" t="str">
        <f>IF(I166="","",IF((OR('Identificação da EG'!$B$7=0,'Identificação da EG'!$B$7="")),"",'Identificação da EG'!$B$7))</f>
        <v/>
      </c>
      <c r="C166" s="14" t="str">
        <f>IF(I166="","",IF(B166="","",VLOOKUP(B166,Auxiliar!$BW$23:$BX$3130,2,0)))</f>
        <v/>
      </c>
      <c r="D166" s="14" t="str">
        <f>IF(I166="","",IF(OR('Identificação da EG'!$B$7=0,'Identificação da EG'!$B$7=""),"","Portugal"))</f>
        <v/>
      </c>
      <c r="E166" s="14" t="str">
        <f>IF(I166="","",IF(OR('Identificação da EG'!$B$7=0,'Identificação da EG'!$B$7=""),"",'Identificação da EG'!$C$7))</f>
        <v/>
      </c>
      <c r="F166" s="14" t="str">
        <f>IF(I166="","",IF(OR('Identificação da EG'!$B$7=0,'Identificação da EG'!$B$7=""),"",'Identificação da EG'!$F$7))</f>
        <v/>
      </c>
      <c r="G166" s="14" t="str">
        <f>IF(I166="","",IF((OR('Identificação da EG'!$B$7=0,'Identificação da EG'!$B$7="")),"",'Identificação da EG'!$D$7))</f>
        <v/>
      </c>
      <c r="H166" s="25" t="str">
        <f>IF(I166="","",IF(OR('Identificação da EG'!$B$7=0,'Identificação da EG'!$B$7=""),"",'Identificação da EG'!$E$7))</f>
        <v/>
      </c>
      <c r="I166" s="8" t="str">
        <f t="shared" si="7"/>
        <v/>
      </c>
      <c r="J166" s="8"/>
      <c r="K166" s="14"/>
      <c r="L166" s="8" t="str">
        <v/>
      </c>
      <c r="M166" s="14"/>
      <c r="N166" s="14"/>
      <c r="O166" s="8" t="str">
        <v/>
      </c>
      <c r="P166" s="8" t="str">
        <v/>
      </c>
      <c r="Q166" s="8" t="str">
        <f>IF(L166="","","Nº de estabelecimentos participantes")</f>
        <v/>
      </c>
      <c r="R166" s="8" t="str">
        <f t="shared" si="6"/>
        <v/>
      </c>
      <c r="S166" s="8" t="str" cm="1">
        <f t="array" ref="S166">IF(ISBLANK(INDEX(Infraestruturas!$AL$32:$AP$41,INT((ROWS($B$1:B35)-1)/5)+1,MOD(ROWS($B$1:B35)-1,5)+1)),"",INDEX(Infraestruturas!$AL$32:$AP$41,INT((ROWS($B$1:B35)-1)/5)+1,MOD(ROWS($B$1:B35)-1,5)+1))</f>
        <v/>
      </c>
      <c r="T166" s="8" t="str">
        <f>IF(OR(L166="",Infraestruturas!$AN$44="(máximo 300 carateres)"),"",Infraestruturas!$AN$44)</f>
        <v/>
      </c>
    </row>
    <row r="167" spans="1:20" x14ac:dyDescent="0.15">
      <c r="A167" s="14" t="str">
        <f>IF(I167="","",IF(OR('Identificação da EG'!$B$7=0,'Identificação da EG'!$B$7=""),"",Capa!$C$10))</f>
        <v/>
      </c>
      <c r="B167" s="14" t="str">
        <f>IF(I167="","",IF((OR('Identificação da EG'!$B$7=0,'Identificação da EG'!$B$7="")),"",'Identificação da EG'!$B$7))</f>
        <v/>
      </c>
      <c r="C167" s="14" t="str">
        <f>IF(I167="","",IF(B167="","",VLOOKUP(B167,Auxiliar!$BW$23:$BX$3130,2,0)))</f>
        <v/>
      </c>
      <c r="D167" s="14" t="str">
        <f>IF(I167="","",IF(OR('Identificação da EG'!$B$7=0,'Identificação da EG'!$B$7=""),"","Portugal"))</f>
        <v/>
      </c>
      <c r="E167" s="14" t="str">
        <f>IF(I167="","",IF(OR('Identificação da EG'!$B$7=0,'Identificação da EG'!$B$7=""),"",'Identificação da EG'!$C$7))</f>
        <v/>
      </c>
      <c r="F167" s="14" t="str">
        <f>IF(I167="","",IF(OR('Identificação da EG'!$B$7=0,'Identificação da EG'!$B$7=""),"",'Identificação da EG'!$F$7))</f>
        <v/>
      </c>
      <c r="G167" s="14" t="str">
        <f>IF(I167="","",IF((OR('Identificação da EG'!$B$7=0,'Identificação da EG'!$B$7="")),"",'Identificação da EG'!$D$7))</f>
        <v/>
      </c>
      <c r="H167" s="25" t="str">
        <f>IF(I167="","",IF(OR('Identificação da EG'!$B$7=0,'Identificação da EG'!$B$7=""),"",'Identificação da EG'!$E$7))</f>
        <v/>
      </c>
      <c r="I167" s="8" t="str">
        <f t="shared" si="7"/>
        <v/>
      </c>
      <c r="J167" s="8"/>
      <c r="K167" s="14"/>
      <c r="L167" s="8" t="str">
        <v/>
      </c>
      <c r="M167" s="14"/>
      <c r="N167" s="14"/>
      <c r="O167" s="8" t="str">
        <v/>
      </c>
      <c r="P167" s="8" t="str">
        <v/>
      </c>
      <c r="Q167" s="8" t="str">
        <f>IF(L167="","","Nº de pontos de recolha")</f>
        <v/>
      </c>
      <c r="R167" s="8" t="str">
        <f t="shared" si="6"/>
        <v/>
      </c>
      <c r="S167" s="8" t="str" cm="1">
        <f t="array" ref="S167">IF(ISBLANK(INDEX(Infraestruturas!$AL$32:$AP$41,INT((ROWS($B$1:B36)-1)/5)+1,MOD(ROWS($B$1:B36)-1,5)+1)),"",INDEX(Infraestruturas!$AL$32:$AP$41,INT((ROWS($B$1:B36)-1)/5)+1,MOD(ROWS($B$1:B36)-1,5)+1))</f>
        <v/>
      </c>
      <c r="T167" s="8" t="str">
        <f>IF(OR(L167="",Infraestruturas!$AN$44="(máximo 300 carateres)"),"",Infraestruturas!$AN$44)</f>
        <v/>
      </c>
    </row>
    <row r="168" spans="1:20" x14ac:dyDescent="0.15">
      <c r="A168" s="14" t="str">
        <f>IF(I168="","",IF(OR('Identificação da EG'!$B$7=0,'Identificação da EG'!$B$7=""),"",Capa!$C$10))</f>
        <v/>
      </c>
      <c r="B168" s="14" t="str">
        <f>IF(I168="","",IF((OR('Identificação da EG'!$B$7=0,'Identificação da EG'!$B$7="")),"",'Identificação da EG'!$B$7))</f>
        <v/>
      </c>
      <c r="C168" s="14" t="str">
        <f>IF(I168="","",IF(B168="","",VLOOKUP(B168,Auxiliar!$BW$23:$BX$3130,2,0)))</f>
        <v/>
      </c>
      <c r="D168" s="14" t="str">
        <f>IF(I168="","",IF(OR('Identificação da EG'!$B$7=0,'Identificação da EG'!$B$7=""),"","Portugal"))</f>
        <v/>
      </c>
      <c r="E168" s="14" t="str">
        <f>IF(I168="","",IF(OR('Identificação da EG'!$B$7=0,'Identificação da EG'!$B$7=""),"",'Identificação da EG'!$C$7))</f>
        <v/>
      </c>
      <c r="F168" s="14" t="str">
        <f>IF(I168="","",IF(OR('Identificação da EG'!$B$7=0,'Identificação da EG'!$B$7=""),"",'Identificação da EG'!$F$7))</f>
        <v/>
      </c>
      <c r="G168" s="14" t="str">
        <f>IF(I168="","",IF((OR('Identificação da EG'!$B$7=0,'Identificação da EG'!$B$7="")),"",'Identificação da EG'!$D$7))</f>
        <v/>
      </c>
      <c r="H168" s="25" t="str">
        <f>IF(I168="","",IF(OR('Identificação da EG'!$B$7=0,'Identificação da EG'!$B$7=""),"",'Identificação da EG'!$E$7))</f>
        <v/>
      </c>
      <c r="I168" s="8" t="str">
        <f t="shared" si="7"/>
        <v/>
      </c>
      <c r="J168" s="8"/>
      <c r="K168" s="14"/>
      <c r="L168" s="8" t="str">
        <v/>
      </c>
      <c r="M168" s="14"/>
      <c r="N168" s="14"/>
      <c r="O168" s="8" t="str">
        <v/>
      </c>
      <c r="P168" s="8" t="str">
        <v/>
      </c>
      <c r="Q168" s="8" t="str">
        <f>IF(L168="","","Nº de alojamentos abrangidos")</f>
        <v/>
      </c>
      <c r="R168" s="8" t="str">
        <f t="shared" si="6"/>
        <v/>
      </c>
      <c r="S168" s="8" t="str" cm="1">
        <f t="array" ref="S168">IF(ISBLANK(INDEX(Infraestruturas!$AL$32:$AP$41,INT((ROWS($B$1:B37)-1)/5)+1,MOD(ROWS($B$1:B37)-1,5)+1)),"",INDEX(Infraestruturas!$AL$32:$AP$41,INT((ROWS($B$1:B37)-1)/5)+1,MOD(ROWS($B$1:B37)-1,5)+1))</f>
        <v/>
      </c>
      <c r="T168" s="8" t="str">
        <f>IF(OR(L168="",Infraestruturas!$AN$44="(máximo 300 carateres)"),"",Infraestruturas!$AN$44)</f>
        <v/>
      </c>
    </row>
    <row r="169" spans="1:20" x14ac:dyDescent="0.15">
      <c r="A169" s="14" t="str">
        <f>IF(I169="","",IF(OR('Identificação da EG'!$B$7=0,'Identificação da EG'!$B$7=""),"",Capa!$C$10))</f>
        <v/>
      </c>
      <c r="B169" s="14" t="str">
        <f>IF(I169="","",IF((OR('Identificação da EG'!$B$7=0,'Identificação da EG'!$B$7="")),"",'Identificação da EG'!$B$7))</f>
        <v/>
      </c>
      <c r="C169" s="14" t="str">
        <f>IF(I169="","",IF(B169="","",VLOOKUP(B169,Auxiliar!$BW$23:$BX$3130,2,0)))</f>
        <v/>
      </c>
      <c r="D169" s="14" t="str">
        <f>IF(I169="","",IF(OR('Identificação da EG'!$B$7=0,'Identificação da EG'!$B$7=""),"","Portugal"))</f>
        <v/>
      </c>
      <c r="E169" s="14" t="str">
        <f>IF(I169="","",IF(OR('Identificação da EG'!$B$7=0,'Identificação da EG'!$B$7=""),"",'Identificação da EG'!$C$7))</f>
        <v/>
      </c>
      <c r="F169" s="14" t="str">
        <f>IF(I169="","",IF(OR('Identificação da EG'!$B$7=0,'Identificação da EG'!$B$7=""),"",'Identificação da EG'!$F$7))</f>
        <v/>
      </c>
      <c r="G169" s="14" t="str">
        <f>IF(I169="","",IF((OR('Identificação da EG'!$B$7=0,'Identificação da EG'!$B$7="")),"",'Identificação da EG'!$D$7))</f>
        <v/>
      </c>
      <c r="H169" s="25" t="str">
        <f>IF(I169="","",IF(OR('Identificação da EG'!$B$7=0,'Identificação da EG'!$B$7=""),"",'Identificação da EG'!$E$7))</f>
        <v/>
      </c>
      <c r="I169" s="8" t="str">
        <f t="shared" si="7"/>
        <v/>
      </c>
      <c r="J169" s="8"/>
      <c r="K169" s="14"/>
      <c r="L169" s="8" t="str">
        <v/>
      </c>
      <c r="M169" s="14"/>
      <c r="N169" s="14"/>
      <c r="O169" s="8" t="str">
        <v/>
      </c>
      <c r="P169" s="8" t="str">
        <v/>
      </c>
      <c r="Q169" s="8" t="str">
        <f>IF(L169="","","Nº de estabelecimentos abrangidos")</f>
        <v/>
      </c>
      <c r="R169" s="8" t="str">
        <f t="shared" si="6"/>
        <v/>
      </c>
      <c r="S169" s="8" t="str" cm="1">
        <f t="array" ref="S169">IF(ISBLANK(INDEX(Infraestruturas!$AL$32:$AP$41,INT((ROWS($B$1:B38)-1)/5)+1,MOD(ROWS($B$1:B38)-1,5)+1)),"",INDEX(Infraestruturas!$AL$32:$AP$41,INT((ROWS($B$1:B38)-1)/5)+1,MOD(ROWS($B$1:B38)-1,5)+1))</f>
        <v/>
      </c>
      <c r="T169" s="8" t="str">
        <f>IF(OR(L169="",Infraestruturas!$AN$44="(máximo 300 carateres)"),"",Infraestruturas!$AN$44)</f>
        <v/>
      </c>
    </row>
    <row r="170" spans="1:20" x14ac:dyDescent="0.15">
      <c r="A170" s="14" t="str">
        <f>IF(I170="","",IF(OR('Identificação da EG'!$B$7=0,'Identificação da EG'!$B$7=""),"",Capa!$C$10))</f>
        <v/>
      </c>
      <c r="B170" s="14" t="str">
        <f>IF(I170="","",IF((OR('Identificação da EG'!$B$7=0,'Identificação da EG'!$B$7="")),"",'Identificação da EG'!$B$7))</f>
        <v/>
      </c>
      <c r="C170" s="14" t="str">
        <f>IF(I170="","",IF(B170="","",VLOOKUP(B170,Auxiliar!$BW$23:$BX$3130,2,0)))</f>
        <v/>
      </c>
      <c r="D170" s="14" t="str">
        <f>IF(I170="","",IF(OR('Identificação da EG'!$B$7=0,'Identificação da EG'!$B$7=""),"","Portugal"))</f>
        <v/>
      </c>
      <c r="E170" s="14" t="str">
        <f>IF(I170="","",IF(OR('Identificação da EG'!$B$7=0,'Identificação da EG'!$B$7=""),"",'Identificação da EG'!$C$7))</f>
        <v/>
      </c>
      <c r="F170" s="14" t="str">
        <f>IF(I170="","",IF(OR('Identificação da EG'!$B$7=0,'Identificação da EG'!$B$7=""),"",'Identificação da EG'!$F$7))</f>
        <v/>
      </c>
      <c r="G170" s="14" t="str">
        <f>IF(I170="","",IF((OR('Identificação da EG'!$B$7=0,'Identificação da EG'!$B$7="")),"",'Identificação da EG'!$D$7))</f>
        <v/>
      </c>
      <c r="H170" s="25" t="str">
        <f>IF(I170="","",IF(OR('Identificação da EG'!$B$7=0,'Identificação da EG'!$B$7=""),"",'Identificação da EG'!$E$7))</f>
        <v/>
      </c>
      <c r="I170" s="8" t="str">
        <f t="shared" si="7"/>
        <v/>
      </c>
      <c r="J170" s="8"/>
      <c r="K170" s="14"/>
      <c r="L170" s="8" t="str">
        <v/>
      </c>
      <c r="M170" s="14"/>
      <c r="N170" s="14"/>
      <c r="O170" s="8" t="str">
        <v/>
      </c>
      <c r="P170" s="8" t="str">
        <v/>
      </c>
      <c r="Q170" s="8" t="str">
        <f>IF(L170="","","Nº de alojamentos participantes")</f>
        <v/>
      </c>
      <c r="R170" s="8" t="str">
        <f t="shared" si="6"/>
        <v/>
      </c>
      <c r="S170" s="8" t="str" cm="1">
        <f t="array" ref="S170">IF(ISBLANK(INDEX(Infraestruturas!$AL$32:$AP$41,INT((ROWS($B$1:B39)-1)/5)+1,MOD(ROWS($B$1:B39)-1,5)+1)),"",INDEX(Infraestruturas!$AL$32:$AP$41,INT((ROWS($B$1:B39)-1)/5)+1,MOD(ROWS($B$1:B39)-1,5)+1))</f>
        <v/>
      </c>
      <c r="T170" s="8" t="str">
        <f>IF(OR(L170="",Infraestruturas!$AN$44="(máximo 300 carateres)"),"",Infraestruturas!$AN$44)</f>
        <v/>
      </c>
    </row>
    <row r="171" spans="1:20" x14ac:dyDescent="0.15">
      <c r="A171" s="14" t="str">
        <f>IF(I171="","",IF(OR('Identificação da EG'!$B$7=0,'Identificação da EG'!$B$7=""),"",Capa!$C$10))</f>
        <v/>
      </c>
      <c r="B171" s="14" t="str">
        <f>IF(I171="","",IF((OR('Identificação da EG'!$B$7=0,'Identificação da EG'!$B$7="")),"",'Identificação da EG'!$B$7))</f>
        <v/>
      </c>
      <c r="C171" s="14" t="str">
        <f>IF(I171="","",IF(B171="","",VLOOKUP(B171,Auxiliar!$BW$23:$BX$3130,2,0)))</f>
        <v/>
      </c>
      <c r="D171" s="14" t="str">
        <f>IF(I171="","",IF(OR('Identificação da EG'!$B$7=0,'Identificação da EG'!$B$7=""),"","Portugal"))</f>
        <v/>
      </c>
      <c r="E171" s="14" t="str">
        <f>IF(I171="","",IF(OR('Identificação da EG'!$B$7=0,'Identificação da EG'!$B$7=""),"",'Identificação da EG'!$C$7))</f>
        <v/>
      </c>
      <c r="F171" s="14" t="str">
        <f>IF(I171="","",IF(OR('Identificação da EG'!$B$7=0,'Identificação da EG'!$B$7=""),"",'Identificação da EG'!$F$7))</f>
        <v/>
      </c>
      <c r="G171" s="14" t="str">
        <f>IF(I171="","",IF((OR('Identificação da EG'!$B$7=0,'Identificação da EG'!$B$7="")),"",'Identificação da EG'!$D$7))</f>
        <v/>
      </c>
      <c r="H171" s="25" t="str">
        <f>IF(I171="","",IF(OR('Identificação da EG'!$B$7=0,'Identificação da EG'!$B$7=""),"",'Identificação da EG'!$E$7))</f>
        <v/>
      </c>
      <c r="I171" s="8" t="str">
        <f t="shared" si="7"/>
        <v/>
      </c>
      <c r="J171" s="8"/>
      <c r="K171" s="14"/>
      <c r="L171" s="8" t="str">
        <v/>
      </c>
      <c r="M171" s="14"/>
      <c r="N171" s="14"/>
      <c r="O171" s="8" t="str">
        <v/>
      </c>
      <c r="P171" s="8" t="str">
        <v/>
      </c>
      <c r="Q171" s="8" t="str">
        <f>IF(L171="","","Nº de estabelecimentos participantes")</f>
        <v/>
      </c>
      <c r="R171" s="8" t="str">
        <f t="shared" si="6"/>
        <v/>
      </c>
      <c r="S171" s="8" t="str" cm="1">
        <f t="array" ref="S171">IF(ISBLANK(INDEX(Infraestruturas!$AL$32:$AP$41,INT((ROWS($B$1:B40)-1)/5)+1,MOD(ROWS($B$1:B40)-1,5)+1)),"",INDEX(Infraestruturas!$AL$32:$AP$41,INT((ROWS($B$1:B40)-1)/5)+1,MOD(ROWS($B$1:B40)-1,5)+1))</f>
        <v/>
      </c>
      <c r="T171" s="8" t="str">
        <f>IF(OR(L171="",Infraestruturas!$AN$44="(máximo 300 carateres)"),"",Infraestruturas!$AN$44)</f>
        <v/>
      </c>
    </row>
    <row r="172" spans="1:20" x14ac:dyDescent="0.15">
      <c r="A172" s="14" t="str">
        <f>IF(I172="","",IF(OR('Identificação da EG'!$B$7=0,'Identificação da EG'!$B$7=""),"",Capa!$C$10))</f>
        <v/>
      </c>
      <c r="B172" s="14" t="str">
        <f>IF(I172="","",IF((OR('Identificação da EG'!$B$7=0,'Identificação da EG'!$B$7="")),"",'Identificação da EG'!$B$7))</f>
        <v/>
      </c>
      <c r="C172" s="14" t="str">
        <f>IF(I172="","",IF(B172="","",VLOOKUP(B172,Auxiliar!$BW$23:$BX$3130,2,0)))</f>
        <v/>
      </c>
      <c r="D172" s="14" t="str">
        <f>IF(I172="","",IF(OR('Identificação da EG'!$B$7=0,'Identificação da EG'!$B$7=""),"","Portugal"))</f>
        <v/>
      </c>
      <c r="E172" s="14" t="str">
        <f>IF(I172="","",IF(OR('Identificação da EG'!$B$7=0,'Identificação da EG'!$B$7=""),"",'Identificação da EG'!$C$7))</f>
        <v/>
      </c>
      <c r="F172" s="14" t="str">
        <f>IF(I172="","",IF(OR('Identificação da EG'!$B$7=0,'Identificação da EG'!$B$7=""),"",'Identificação da EG'!$F$7))</f>
        <v/>
      </c>
      <c r="G172" s="14" t="str">
        <f>IF(I172="","",IF((OR('Identificação da EG'!$B$7=0,'Identificação da EG'!$B$7="")),"",'Identificação da EG'!$D$7))</f>
        <v/>
      </c>
      <c r="H172" s="25" t="str">
        <f>IF(I172="","",IF(OR('Identificação da EG'!$B$7=0,'Identificação da EG'!$B$7=""),"",'Identificação da EG'!$E$7))</f>
        <v/>
      </c>
      <c r="I172" s="8" t="str">
        <f t="shared" si="7"/>
        <v/>
      </c>
      <c r="J172" s="8"/>
      <c r="K172" s="14"/>
      <c r="L172" s="8" t="str">
        <v/>
      </c>
      <c r="M172" s="14"/>
      <c r="N172" s="14"/>
      <c r="O172" s="8" t="str">
        <v/>
      </c>
      <c r="P172" s="8" t="str">
        <v/>
      </c>
      <c r="Q172" s="8" t="str">
        <f>IF(L172="","","Nº de pontos de recolha")</f>
        <v/>
      </c>
      <c r="R172" s="8" t="str">
        <f t="shared" si="6"/>
        <v/>
      </c>
      <c r="S172" s="8" t="str" cm="1">
        <f t="array" ref="S172">IF(ISBLANK(INDEX(Infraestruturas!$AL$32:$AP$41,INT((ROWS($B$1:B41)-1)/5)+1,MOD(ROWS($B$1:B41)-1,5)+1)),"",INDEX(Infraestruturas!$AL$32:$AP$41,INT((ROWS($B$1:B41)-1)/5)+1,MOD(ROWS($B$1:B41)-1,5)+1))</f>
        <v/>
      </c>
      <c r="T172" s="8" t="str">
        <f>IF(OR(L172="",Infraestruturas!$AN$44="(máximo 300 carateres)"),"",Infraestruturas!$AN$44)</f>
        <v/>
      </c>
    </row>
    <row r="173" spans="1:20" x14ac:dyDescent="0.15">
      <c r="A173" s="14" t="str">
        <f>IF(I173="","",IF(OR('Identificação da EG'!$B$7=0,'Identificação da EG'!$B$7=""),"",Capa!$C$10))</f>
        <v/>
      </c>
      <c r="B173" s="14" t="str">
        <f>IF(I173="","",IF((OR('Identificação da EG'!$B$7=0,'Identificação da EG'!$B$7="")),"",'Identificação da EG'!$B$7))</f>
        <v/>
      </c>
      <c r="C173" s="14" t="str">
        <f>IF(I173="","",IF(B173="","",VLOOKUP(B173,Auxiliar!$BW$23:$BX$3130,2,0)))</f>
        <v/>
      </c>
      <c r="D173" s="14" t="str">
        <f>IF(I173="","",IF(OR('Identificação da EG'!$B$7=0,'Identificação da EG'!$B$7=""),"","Portugal"))</f>
        <v/>
      </c>
      <c r="E173" s="14" t="str">
        <f>IF(I173="","",IF(OR('Identificação da EG'!$B$7=0,'Identificação da EG'!$B$7=""),"",'Identificação da EG'!$C$7))</f>
        <v/>
      </c>
      <c r="F173" s="14" t="str">
        <f>IF(I173="","",IF(OR('Identificação da EG'!$B$7=0,'Identificação da EG'!$B$7=""),"",'Identificação da EG'!$F$7))</f>
        <v/>
      </c>
      <c r="G173" s="14" t="str">
        <f>IF(I173="","",IF((OR('Identificação da EG'!$B$7=0,'Identificação da EG'!$B$7="")),"",'Identificação da EG'!$D$7))</f>
        <v/>
      </c>
      <c r="H173" s="25" t="str">
        <f>IF(I173="","",IF(OR('Identificação da EG'!$B$7=0,'Identificação da EG'!$B$7=""),"",'Identificação da EG'!$E$7))</f>
        <v/>
      </c>
      <c r="I173" s="8" t="str">
        <f t="shared" si="7"/>
        <v/>
      </c>
      <c r="J173" s="8"/>
      <c r="K173" s="14"/>
      <c r="L173" s="8" t="str">
        <v/>
      </c>
      <c r="M173" s="14"/>
      <c r="N173" s="14"/>
      <c r="O173" s="8" t="str">
        <v/>
      </c>
      <c r="P173" s="8" t="str">
        <v/>
      </c>
      <c r="Q173" s="8" t="str">
        <f>IF(L173="","","Nº de alojamentos abrangidos")</f>
        <v/>
      </c>
      <c r="R173" s="8" t="str">
        <f t="shared" si="6"/>
        <v/>
      </c>
      <c r="S173" s="8" t="str" cm="1">
        <f t="array" ref="S173">IF(ISBLANK(INDEX(Infraestruturas!$AL$32:$AP$41,INT((ROWS($B$1:B42)-1)/5)+1,MOD(ROWS($B$1:B42)-1,5)+1)),"",INDEX(Infraestruturas!$AL$32:$AP$41,INT((ROWS($B$1:B42)-1)/5)+1,MOD(ROWS($B$1:B42)-1,5)+1))</f>
        <v/>
      </c>
      <c r="T173" s="8" t="str">
        <f>IF(OR(L173="",Infraestruturas!$AN$44="(máximo 300 carateres)"),"",Infraestruturas!$AN$44)</f>
        <v/>
      </c>
    </row>
    <row r="174" spans="1:20" x14ac:dyDescent="0.15">
      <c r="A174" s="14" t="str">
        <f>IF(I174="","",IF(OR('Identificação da EG'!$B$7=0,'Identificação da EG'!$B$7=""),"",Capa!$C$10))</f>
        <v/>
      </c>
      <c r="B174" s="14" t="str">
        <f>IF(I174="","",IF((OR('Identificação da EG'!$B$7=0,'Identificação da EG'!$B$7="")),"",'Identificação da EG'!$B$7))</f>
        <v/>
      </c>
      <c r="C174" s="14" t="str">
        <f>IF(I174="","",IF(B174="","",VLOOKUP(B174,Auxiliar!$BW$23:$BX$3130,2,0)))</f>
        <v/>
      </c>
      <c r="D174" s="14" t="str">
        <f>IF(I174="","",IF(OR('Identificação da EG'!$B$7=0,'Identificação da EG'!$B$7=""),"","Portugal"))</f>
        <v/>
      </c>
      <c r="E174" s="14" t="str">
        <f>IF(I174="","",IF(OR('Identificação da EG'!$B$7=0,'Identificação da EG'!$B$7=""),"",'Identificação da EG'!$C$7))</f>
        <v/>
      </c>
      <c r="F174" s="14" t="str">
        <f>IF(I174="","",IF(OR('Identificação da EG'!$B$7=0,'Identificação da EG'!$B$7=""),"",'Identificação da EG'!$F$7))</f>
        <v/>
      </c>
      <c r="G174" s="14" t="str">
        <f>IF(I174="","",IF((OR('Identificação da EG'!$B$7=0,'Identificação da EG'!$B$7="")),"",'Identificação da EG'!$D$7))</f>
        <v/>
      </c>
      <c r="H174" s="25" t="str">
        <f>IF(I174="","",IF(OR('Identificação da EG'!$B$7=0,'Identificação da EG'!$B$7=""),"",'Identificação da EG'!$E$7))</f>
        <v/>
      </c>
      <c r="I174" s="8" t="str">
        <f t="shared" si="7"/>
        <v/>
      </c>
      <c r="J174" s="8"/>
      <c r="K174" s="14"/>
      <c r="L174" s="8" t="str">
        <v/>
      </c>
      <c r="M174" s="14"/>
      <c r="N174" s="14"/>
      <c r="O174" s="8" t="str">
        <v/>
      </c>
      <c r="P174" s="8" t="str">
        <v/>
      </c>
      <c r="Q174" s="8" t="str">
        <f>IF(L174="","","Nº de estabelecimentos abrangidos")</f>
        <v/>
      </c>
      <c r="R174" s="8" t="str">
        <f t="shared" si="6"/>
        <v/>
      </c>
      <c r="S174" s="8" t="str" cm="1">
        <f t="array" ref="S174">IF(ISBLANK(INDEX(Infraestruturas!$AL$32:$AP$41,INT((ROWS($B$1:B43)-1)/5)+1,MOD(ROWS($B$1:B43)-1,5)+1)),"",INDEX(Infraestruturas!$AL$32:$AP$41,INT((ROWS($B$1:B43)-1)/5)+1,MOD(ROWS($B$1:B43)-1,5)+1))</f>
        <v/>
      </c>
      <c r="T174" s="8" t="str">
        <f>IF(OR(L174="",Infraestruturas!$AN$44="(máximo 300 carateres)"),"",Infraestruturas!$AN$44)</f>
        <v/>
      </c>
    </row>
    <row r="175" spans="1:20" x14ac:dyDescent="0.15">
      <c r="A175" s="14" t="str">
        <f>IF(I175="","",IF(OR('Identificação da EG'!$B$7=0,'Identificação da EG'!$B$7=""),"",Capa!$C$10))</f>
        <v/>
      </c>
      <c r="B175" s="14" t="str">
        <f>IF(I175="","",IF((OR('Identificação da EG'!$B$7=0,'Identificação da EG'!$B$7="")),"",'Identificação da EG'!$B$7))</f>
        <v/>
      </c>
      <c r="C175" s="14" t="str">
        <f>IF(I175="","",IF(B175="","",VLOOKUP(B175,Auxiliar!$BW$23:$BX$3130,2,0)))</f>
        <v/>
      </c>
      <c r="D175" s="14" t="str">
        <f>IF(I175="","",IF(OR('Identificação da EG'!$B$7=0,'Identificação da EG'!$B$7=""),"","Portugal"))</f>
        <v/>
      </c>
      <c r="E175" s="14" t="str">
        <f>IF(I175="","",IF(OR('Identificação da EG'!$B$7=0,'Identificação da EG'!$B$7=""),"",'Identificação da EG'!$C$7))</f>
        <v/>
      </c>
      <c r="F175" s="14" t="str">
        <f>IF(I175="","",IF(OR('Identificação da EG'!$B$7=0,'Identificação da EG'!$B$7=""),"",'Identificação da EG'!$F$7))</f>
        <v/>
      </c>
      <c r="G175" s="14" t="str">
        <f>IF(I175="","",IF((OR('Identificação da EG'!$B$7=0,'Identificação da EG'!$B$7="")),"",'Identificação da EG'!$D$7))</f>
        <v/>
      </c>
      <c r="H175" s="25" t="str">
        <f>IF(I175="","",IF(OR('Identificação da EG'!$B$7=0,'Identificação da EG'!$B$7=""),"",'Identificação da EG'!$E$7))</f>
        <v/>
      </c>
      <c r="I175" s="8" t="str">
        <f t="shared" si="7"/>
        <v/>
      </c>
      <c r="J175" s="8"/>
      <c r="K175" s="14"/>
      <c r="L175" s="8" t="str">
        <v/>
      </c>
      <c r="M175" s="14"/>
      <c r="N175" s="14"/>
      <c r="O175" s="8" t="str">
        <v/>
      </c>
      <c r="P175" s="8" t="str">
        <v/>
      </c>
      <c r="Q175" s="8" t="str">
        <f>IF(L175="","","Nº de alojamentos participantes")</f>
        <v/>
      </c>
      <c r="R175" s="8" t="str">
        <f t="shared" si="6"/>
        <v/>
      </c>
      <c r="S175" s="8" t="str" cm="1">
        <f t="array" ref="S175">IF(ISBLANK(INDEX(Infraestruturas!$AL$32:$AP$41,INT((ROWS($B$1:B44)-1)/5)+1,MOD(ROWS($B$1:B44)-1,5)+1)),"",INDEX(Infraestruturas!$AL$32:$AP$41,INT((ROWS($B$1:B44)-1)/5)+1,MOD(ROWS($B$1:B44)-1,5)+1))</f>
        <v/>
      </c>
      <c r="T175" s="8" t="str">
        <f>IF(OR(L175="",Infraestruturas!$AN$44="(máximo 300 carateres)"),"",Infraestruturas!$AN$44)</f>
        <v/>
      </c>
    </row>
    <row r="176" spans="1:20" x14ac:dyDescent="0.15">
      <c r="A176" s="14" t="str">
        <f>IF(I176="","",IF(OR('Identificação da EG'!$B$7=0,'Identificação da EG'!$B$7=""),"",Capa!$C$10))</f>
        <v/>
      </c>
      <c r="B176" s="14" t="str">
        <f>IF(I176="","",IF((OR('Identificação da EG'!$B$7=0,'Identificação da EG'!$B$7="")),"",'Identificação da EG'!$B$7))</f>
        <v/>
      </c>
      <c r="C176" s="14" t="str">
        <f>IF(I176="","",IF(B176="","",VLOOKUP(B176,Auxiliar!$BW$23:$BX$3130,2,0)))</f>
        <v/>
      </c>
      <c r="D176" s="14" t="str">
        <f>IF(I176="","",IF(OR('Identificação da EG'!$B$7=0,'Identificação da EG'!$B$7=""),"","Portugal"))</f>
        <v/>
      </c>
      <c r="E176" s="14" t="str">
        <f>IF(I176="","",IF(OR('Identificação da EG'!$B$7=0,'Identificação da EG'!$B$7=""),"",'Identificação da EG'!$C$7))</f>
        <v/>
      </c>
      <c r="F176" s="14" t="str">
        <f>IF(I176="","",IF(OR('Identificação da EG'!$B$7=0,'Identificação da EG'!$B$7=""),"",'Identificação da EG'!$F$7))</f>
        <v/>
      </c>
      <c r="G176" s="14" t="str">
        <f>IF(I176="","",IF((OR('Identificação da EG'!$B$7=0,'Identificação da EG'!$B$7="")),"",'Identificação da EG'!$D$7))</f>
        <v/>
      </c>
      <c r="H176" s="25" t="str">
        <f>IF(I176="","",IF(OR('Identificação da EG'!$B$7=0,'Identificação da EG'!$B$7=""),"",'Identificação da EG'!$E$7))</f>
        <v/>
      </c>
      <c r="I176" s="8" t="str">
        <f t="shared" si="7"/>
        <v/>
      </c>
      <c r="J176" s="8"/>
      <c r="K176" s="14"/>
      <c r="L176" s="8" t="str">
        <v/>
      </c>
      <c r="M176" s="14"/>
      <c r="N176" s="14"/>
      <c r="O176" s="8" t="str">
        <v/>
      </c>
      <c r="P176" s="8" t="str">
        <v/>
      </c>
      <c r="Q176" s="8" t="str">
        <f>IF(L176="","","Nº de estabelecimentos participantes")</f>
        <v/>
      </c>
      <c r="R176" s="8" t="str">
        <f t="shared" si="6"/>
        <v/>
      </c>
      <c r="S176" s="8" t="str" cm="1">
        <f t="array" ref="S176">IF(ISBLANK(INDEX(Infraestruturas!$AL$32:$AP$41,INT((ROWS($B$1:B45)-1)/5)+1,MOD(ROWS($B$1:B45)-1,5)+1)),"",INDEX(Infraestruturas!$AL$32:$AP$41,INT((ROWS($B$1:B45)-1)/5)+1,MOD(ROWS($B$1:B45)-1,5)+1))</f>
        <v/>
      </c>
      <c r="T176" s="8" t="str">
        <f>IF(OR(L176="",Infraestruturas!$AN$44="(máximo 300 carateres)"),"",Infraestruturas!$AN$44)</f>
        <v/>
      </c>
    </row>
    <row r="177" spans="1:20" x14ac:dyDescent="0.15">
      <c r="A177" s="14" t="str">
        <f>IF(I177="","",IF(OR('Identificação da EG'!$B$7=0,'Identificação da EG'!$B$7=""),"",Capa!$C$10))</f>
        <v/>
      </c>
      <c r="B177" s="14" t="str">
        <f>IF(I177="","",IF((OR('Identificação da EG'!$B$7=0,'Identificação da EG'!$B$7="")),"",'Identificação da EG'!$B$7))</f>
        <v/>
      </c>
      <c r="C177" s="14" t="str">
        <f>IF(I177="","",IF(B177="","",VLOOKUP(B177,Auxiliar!$BW$23:$BX$3130,2,0)))</f>
        <v/>
      </c>
      <c r="D177" s="14" t="str">
        <f>IF(I177="","",IF(OR('Identificação da EG'!$B$7=0,'Identificação da EG'!$B$7=""),"","Portugal"))</f>
        <v/>
      </c>
      <c r="E177" s="14" t="str">
        <f>IF(I177="","",IF(OR('Identificação da EG'!$B$7=0,'Identificação da EG'!$B$7=""),"",'Identificação da EG'!$C$7))</f>
        <v/>
      </c>
      <c r="F177" s="14" t="str">
        <f>IF(I177="","",IF(OR('Identificação da EG'!$B$7=0,'Identificação da EG'!$B$7=""),"",'Identificação da EG'!$F$7))</f>
        <v/>
      </c>
      <c r="G177" s="14" t="str">
        <f>IF(I177="","",IF((OR('Identificação da EG'!$B$7=0,'Identificação da EG'!$B$7="")),"",'Identificação da EG'!$D$7))</f>
        <v/>
      </c>
      <c r="H177" s="25" t="str">
        <f>IF(I177="","",IF(OR('Identificação da EG'!$B$7=0,'Identificação da EG'!$B$7=""),"",'Identificação da EG'!$E$7))</f>
        <v/>
      </c>
      <c r="I177" s="8" t="str">
        <f t="shared" si="7"/>
        <v/>
      </c>
      <c r="J177" s="8"/>
      <c r="K177" s="14"/>
      <c r="L177" s="8" t="str">
        <v/>
      </c>
      <c r="M177" s="14"/>
      <c r="N177" s="14"/>
      <c r="O177" s="8" t="str">
        <v/>
      </c>
      <c r="P177" s="8" t="str">
        <v/>
      </c>
      <c r="Q177" s="8" t="str">
        <f>IF(L177="","","Nº de pontos de recolha")</f>
        <v/>
      </c>
      <c r="R177" s="8" t="str">
        <f t="shared" si="6"/>
        <v/>
      </c>
      <c r="S177" s="8" t="str" cm="1">
        <f t="array" ref="S177">IF(ISBLANK(INDEX(Infraestruturas!$AL$32:$AP$41,INT((ROWS($B$1:B46)-1)/5)+1,MOD(ROWS($B$1:B46)-1,5)+1)),"",INDEX(Infraestruturas!$AL$32:$AP$41,INT((ROWS($B$1:B46)-1)/5)+1,MOD(ROWS($B$1:B46)-1,5)+1))</f>
        <v/>
      </c>
      <c r="T177" s="8" t="str">
        <f>IF(OR(L177="",Infraestruturas!$AN$44="(máximo 300 carateres)"),"",Infraestruturas!$AN$44)</f>
        <v/>
      </c>
    </row>
    <row r="178" spans="1:20" x14ac:dyDescent="0.15">
      <c r="A178" s="14" t="str">
        <f>IF(I178="","",IF(OR('Identificação da EG'!$B$7=0,'Identificação da EG'!$B$7=""),"",Capa!$C$10))</f>
        <v/>
      </c>
      <c r="B178" s="14" t="str">
        <f>IF(I178="","",IF((OR('Identificação da EG'!$B$7=0,'Identificação da EG'!$B$7="")),"",'Identificação da EG'!$B$7))</f>
        <v/>
      </c>
      <c r="C178" s="14" t="str">
        <f>IF(I178="","",IF(B178="","",VLOOKUP(B178,Auxiliar!$BW$23:$BX$3130,2,0)))</f>
        <v/>
      </c>
      <c r="D178" s="14" t="str">
        <f>IF(I178="","",IF(OR('Identificação da EG'!$B$7=0,'Identificação da EG'!$B$7=""),"","Portugal"))</f>
        <v/>
      </c>
      <c r="E178" s="14" t="str">
        <f>IF(I178="","",IF(OR('Identificação da EG'!$B$7=0,'Identificação da EG'!$B$7=""),"",'Identificação da EG'!$C$7))</f>
        <v/>
      </c>
      <c r="F178" s="14" t="str">
        <f>IF(I178="","",IF(OR('Identificação da EG'!$B$7=0,'Identificação da EG'!$B$7=""),"",'Identificação da EG'!$F$7))</f>
        <v/>
      </c>
      <c r="G178" s="14" t="str">
        <f>IF(I178="","",IF((OR('Identificação da EG'!$B$7=0,'Identificação da EG'!$B$7="")),"",'Identificação da EG'!$D$7))</f>
        <v/>
      </c>
      <c r="H178" s="25" t="str">
        <f>IF(I178="","",IF(OR('Identificação da EG'!$B$7=0,'Identificação da EG'!$B$7=""),"",'Identificação da EG'!$E$7))</f>
        <v/>
      </c>
      <c r="I178" s="8" t="str">
        <f t="shared" si="7"/>
        <v/>
      </c>
      <c r="J178" s="8"/>
      <c r="K178" s="14"/>
      <c r="L178" s="8" t="str">
        <v/>
      </c>
      <c r="M178" s="14"/>
      <c r="N178" s="14"/>
      <c r="O178" s="8" t="str">
        <v/>
      </c>
      <c r="P178" s="8" t="str">
        <v/>
      </c>
      <c r="Q178" s="8" t="str">
        <f>IF(L178="","","Nº de alojamentos abrangidos")</f>
        <v/>
      </c>
      <c r="R178" s="8" t="str">
        <f t="shared" si="6"/>
        <v/>
      </c>
      <c r="S178" s="8" t="str" cm="1">
        <f t="array" ref="S178">IF(ISBLANK(INDEX(Infraestruturas!$AL$32:$AP$41,INT((ROWS($B$1:B47)-1)/5)+1,MOD(ROWS($B$1:B47)-1,5)+1)),"",INDEX(Infraestruturas!$AL$32:$AP$41,INT((ROWS($B$1:B47)-1)/5)+1,MOD(ROWS($B$1:B47)-1,5)+1))</f>
        <v/>
      </c>
      <c r="T178" s="8" t="str">
        <f>IF(OR(L178="",Infraestruturas!$AN$44="(máximo 300 carateres)"),"",Infraestruturas!$AN$44)</f>
        <v/>
      </c>
    </row>
    <row r="179" spans="1:20" x14ac:dyDescent="0.15">
      <c r="A179" s="14" t="str">
        <f>IF(I179="","",IF(OR('Identificação da EG'!$B$7=0,'Identificação da EG'!$B$7=""),"",Capa!$C$10))</f>
        <v/>
      </c>
      <c r="B179" s="14" t="str">
        <f>IF(I179="","",IF((OR('Identificação da EG'!$B$7=0,'Identificação da EG'!$B$7="")),"",'Identificação da EG'!$B$7))</f>
        <v/>
      </c>
      <c r="C179" s="14" t="str">
        <f>IF(I179="","",IF(B179="","",VLOOKUP(B179,Auxiliar!$BW$23:$BX$3130,2,0)))</f>
        <v/>
      </c>
      <c r="D179" s="14" t="str">
        <f>IF(I179="","",IF(OR('Identificação da EG'!$B$7=0,'Identificação da EG'!$B$7=""),"","Portugal"))</f>
        <v/>
      </c>
      <c r="E179" s="14" t="str">
        <f>IF(I179="","",IF(OR('Identificação da EG'!$B$7=0,'Identificação da EG'!$B$7=""),"",'Identificação da EG'!$C$7))</f>
        <v/>
      </c>
      <c r="F179" s="14" t="str">
        <f>IF(I179="","",IF(OR('Identificação da EG'!$B$7=0,'Identificação da EG'!$B$7=""),"",'Identificação da EG'!$F$7))</f>
        <v/>
      </c>
      <c r="G179" s="14" t="str">
        <f>IF(I179="","",IF((OR('Identificação da EG'!$B$7=0,'Identificação da EG'!$B$7="")),"",'Identificação da EG'!$D$7))</f>
        <v/>
      </c>
      <c r="H179" s="25" t="str">
        <f>IF(I179="","",IF(OR('Identificação da EG'!$B$7=0,'Identificação da EG'!$B$7=""),"",'Identificação da EG'!$E$7))</f>
        <v/>
      </c>
      <c r="I179" s="8" t="str">
        <f t="shared" si="7"/>
        <v/>
      </c>
      <c r="J179" s="8"/>
      <c r="K179" s="14"/>
      <c r="L179" s="8" t="str">
        <v/>
      </c>
      <c r="M179" s="14"/>
      <c r="N179" s="14"/>
      <c r="O179" s="8" t="str">
        <v/>
      </c>
      <c r="P179" s="8" t="str">
        <v/>
      </c>
      <c r="Q179" s="8" t="str">
        <f>IF(L179="","","Nº de estabelecimentos abrangidos")</f>
        <v/>
      </c>
      <c r="R179" s="8" t="str">
        <f t="shared" si="6"/>
        <v/>
      </c>
      <c r="S179" s="8" t="str" cm="1">
        <f t="array" ref="S179">IF(ISBLANK(INDEX(Infraestruturas!$AL$32:$AP$41,INT((ROWS($B$1:B48)-1)/5)+1,MOD(ROWS($B$1:B48)-1,5)+1)),"",INDEX(Infraestruturas!$AL$32:$AP$41,INT((ROWS($B$1:B48)-1)/5)+1,MOD(ROWS($B$1:B48)-1,5)+1))</f>
        <v/>
      </c>
      <c r="T179" s="8" t="str">
        <f>IF(OR(L179="",Infraestruturas!$AN$44="(máximo 300 carateres)"),"",Infraestruturas!$AN$44)</f>
        <v/>
      </c>
    </row>
    <row r="180" spans="1:20" x14ac:dyDescent="0.15">
      <c r="A180" s="14" t="str">
        <f>IF(I180="","",IF(OR('Identificação da EG'!$B$7=0,'Identificação da EG'!$B$7=""),"",Capa!$C$10))</f>
        <v/>
      </c>
      <c r="B180" s="14" t="str">
        <f>IF(I180="","",IF((OR('Identificação da EG'!$B$7=0,'Identificação da EG'!$B$7="")),"",'Identificação da EG'!$B$7))</f>
        <v/>
      </c>
      <c r="C180" s="14" t="str">
        <f>IF(I180="","",IF(B180="","",VLOOKUP(B180,Auxiliar!$BW$23:$BX$3130,2,0)))</f>
        <v/>
      </c>
      <c r="D180" s="14" t="str">
        <f>IF(I180="","",IF(OR('Identificação da EG'!$B$7=0,'Identificação da EG'!$B$7=""),"","Portugal"))</f>
        <v/>
      </c>
      <c r="E180" s="14" t="str">
        <f>IF(I180="","",IF(OR('Identificação da EG'!$B$7=0,'Identificação da EG'!$B$7=""),"",'Identificação da EG'!$C$7))</f>
        <v/>
      </c>
      <c r="F180" s="14" t="str">
        <f>IF(I180="","",IF(OR('Identificação da EG'!$B$7=0,'Identificação da EG'!$B$7=""),"",'Identificação da EG'!$F$7))</f>
        <v/>
      </c>
      <c r="G180" s="14" t="str">
        <f>IF(I180="","",IF((OR('Identificação da EG'!$B$7=0,'Identificação da EG'!$B$7="")),"",'Identificação da EG'!$D$7))</f>
        <v/>
      </c>
      <c r="H180" s="25" t="str">
        <f>IF(I180="","",IF(OR('Identificação da EG'!$B$7=0,'Identificação da EG'!$B$7=""),"",'Identificação da EG'!$E$7))</f>
        <v/>
      </c>
      <c r="I180" s="8" t="str">
        <f t="shared" si="7"/>
        <v/>
      </c>
      <c r="J180" s="8"/>
      <c r="K180" s="14"/>
      <c r="L180" s="8" t="str">
        <v/>
      </c>
      <c r="M180" s="14"/>
      <c r="N180" s="14"/>
      <c r="O180" s="8" t="str">
        <v/>
      </c>
      <c r="P180" s="8" t="str">
        <v/>
      </c>
      <c r="Q180" s="8" t="str">
        <f>IF(L180="","","Nº de alojamentos participantes")</f>
        <v/>
      </c>
      <c r="R180" s="8" t="str">
        <f t="shared" si="6"/>
        <v/>
      </c>
      <c r="S180" s="8" t="str" cm="1">
        <f t="array" ref="S180">IF(ISBLANK(INDEX(Infraestruturas!$AL$32:$AP$41,INT((ROWS($B$1:B49)-1)/5)+1,MOD(ROWS($B$1:B49)-1,5)+1)),"",INDEX(Infraestruturas!$AL$32:$AP$41,INT((ROWS($B$1:B49)-1)/5)+1,MOD(ROWS($B$1:B49)-1,5)+1))</f>
        <v/>
      </c>
      <c r="T180" s="8" t="str">
        <f>IF(OR(L180="",Infraestruturas!$AN$44="(máximo 300 carateres)"),"",Infraestruturas!$AN$44)</f>
        <v/>
      </c>
    </row>
    <row r="181" spans="1:20" x14ac:dyDescent="0.15">
      <c r="A181" s="14" t="str">
        <f>IF(I181="","",IF(OR('Identificação da EG'!$B$7=0,'Identificação da EG'!$B$7=""),"",Capa!$C$10))</f>
        <v/>
      </c>
      <c r="B181" s="14" t="str">
        <f>IF(I181="","",IF((OR('Identificação da EG'!$B$7=0,'Identificação da EG'!$B$7="")),"",'Identificação da EG'!$B$7))</f>
        <v/>
      </c>
      <c r="C181" s="14" t="str">
        <f>IF(I181="","",IF(B181="","",VLOOKUP(B181,Auxiliar!$BW$23:$BX$3130,2,0)))</f>
        <v/>
      </c>
      <c r="D181" s="14" t="str">
        <f>IF(I181="","",IF(OR('Identificação da EG'!$B$7=0,'Identificação da EG'!$B$7=""),"","Portugal"))</f>
        <v/>
      </c>
      <c r="E181" s="14" t="str">
        <f>IF(I181="","",IF(OR('Identificação da EG'!$B$7=0,'Identificação da EG'!$B$7=""),"",'Identificação da EG'!$C$7))</f>
        <v/>
      </c>
      <c r="F181" s="14" t="str">
        <f>IF(I181="","",IF(OR('Identificação da EG'!$B$7=0,'Identificação da EG'!$B$7=""),"",'Identificação da EG'!$F$7))</f>
        <v/>
      </c>
      <c r="G181" s="14" t="str">
        <f>IF(I181="","",IF((OR('Identificação da EG'!$B$7=0,'Identificação da EG'!$B$7="")),"",'Identificação da EG'!$D$7))</f>
        <v/>
      </c>
      <c r="H181" s="25" t="str">
        <f>IF(I181="","",IF(OR('Identificação da EG'!$B$7=0,'Identificação da EG'!$B$7=""),"",'Identificação da EG'!$E$7))</f>
        <v/>
      </c>
      <c r="I181" s="8" t="str">
        <f t="shared" si="7"/>
        <v/>
      </c>
      <c r="J181" s="8"/>
      <c r="K181" s="14"/>
      <c r="L181" s="8" t="str">
        <v/>
      </c>
      <c r="M181" s="14"/>
      <c r="N181" s="14"/>
      <c r="O181" s="8" t="str">
        <v/>
      </c>
      <c r="P181" s="8" t="str">
        <v/>
      </c>
      <c r="Q181" s="8" t="str">
        <f>IF(L181="","","Nº de estabelecimentos participantes")</f>
        <v/>
      </c>
      <c r="R181" s="8" t="str">
        <f t="shared" si="6"/>
        <v/>
      </c>
      <c r="S181" s="8" t="str" cm="1">
        <f t="array" ref="S181">IF(ISBLANK(INDEX(Infraestruturas!$AL$32:$AP$41,INT((ROWS($B$1:B50)-1)/5)+1,MOD(ROWS($B$1:B50)-1,5)+1)),"",INDEX(Infraestruturas!$AL$32:$AP$41,INT((ROWS($B$1:B50)-1)/5)+1,MOD(ROWS($B$1:B50)-1,5)+1))</f>
        <v/>
      </c>
      <c r="T181" s="8" t="str">
        <f>IF(OR(L181="",Infraestruturas!$AN$44="(máximo 300 carateres)"),"",Infraestruturas!$AN$44)</f>
        <v/>
      </c>
    </row>
    <row r="182" spans="1:20" x14ac:dyDescent="0.15">
      <c r="A182" s="14" t="str">
        <f>IF(I182="","",IF(OR('Identificação da EG'!$B$7=0,'Identificação da EG'!$B$7=""),"",Capa!$C$10))</f>
        <v/>
      </c>
      <c r="B182" s="14" t="str">
        <f>IF(I182="","",IF((OR('Identificação da EG'!$B$7=0,'Identificação da EG'!$B$7="")),"",'Identificação da EG'!$B$7))</f>
        <v/>
      </c>
      <c r="C182" s="14" t="str">
        <f>IF(I182="","",IF(B182="","",VLOOKUP(B182,Auxiliar!$BW$23:$BX$3130,2,0)))</f>
        <v/>
      </c>
      <c r="D182" s="14" t="str">
        <f>IF(I182="","",IF(OR('Identificação da EG'!$B$7=0,'Identificação da EG'!$B$7=""),"","Portugal"))</f>
        <v/>
      </c>
      <c r="E182" s="14" t="str">
        <f>IF(I182="","",IF(OR('Identificação da EG'!$B$7=0,'Identificação da EG'!$B$7=""),"",'Identificação da EG'!$C$7))</f>
        <v/>
      </c>
      <c r="F182" s="14" t="str">
        <f>IF(I182="","",IF(OR('Identificação da EG'!$B$7=0,'Identificação da EG'!$B$7=""),"",'Identificação da EG'!$F$7))</f>
        <v/>
      </c>
      <c r="G182" s="14" t="str">
        <f>IF(I182="","",IF((OR('Identificação da EG'!$B$7=0,'Identificação da EG'!$B$7="")),"",'Identificação da EG'!$D$7))</f>
        <v/>
      </c>
      <c r="H182" s="25" t="str">
        <f>IF(I182="","",IF(OR('Identificação da EG'!$B$7=0,'Identificação da EG'!$B$7=""),"",'Identificação da EG'!$E$7))</f>
        <v/>
      </c>
      <c r="I182" s="8" t="str">
        <f>IF(L182="","","Recolha seletiva de outras frações de resíduos")</f>
        <v/>
      </c>
      <c r="J182" s="8"/>
      <c r="K182" s="8" t="str" cm="1">
        <f t="array" ref="K182:K191">IF(INDEX(Infraestruturas!AS32:AS41,INT((_xlfn.SEQUENCE(ROWS(Infraestruturas!AS32:AS41)*1,1,1,1)-1)/1)+1)=0,"",INDEX(Infraestruturas!AS32:AS41,INT((_xlfn.SEQUENCE(ROWS(Infraestruturas!AS32:AS41)*1,1,1,1)-1)/1)+1))</f>
        <v/>
      </c>
      <c r="L182" s="8" t="str" cm="1">
        <f t="array" ref="L182:L191">IF(INDEX(Infraestruturas!AT32:AT41,INT((_xlfn.SEQUENCE(ROWS(Infraestruturas!AT32:AT41)*1,1,1,1)-1)/1)+1)=0,"",INDEX(Infraestruturas!AT32:AT41,INT((_xlfn.SEQUENCE(ROWS(Infraestruturas!AT32:AT41)*1,1,1,1)-1)/1)+1))</f>
        <v/>
      </c>
      <c r="M182" s="14"/>
      <c r="N182" s="8" t="str" cm="1">
        <f t="array" ref="N182:N191">IF(INDEX(Infraestruturas!AU32:AU41,INT((_xlfn.SEQUENCE(ROWS(Infraestruturas!AU32:AU41)*1,1,1,1)-1)/1)+1)=0,"",INDEX(Infraestruturas!AU32:AU41,INT((_xlfn.SEQUENCE(ROWS(Infraestruturas!AU32:AU41)*1,1,1,1)-1)/1)+1))</f>
        <v/>
      </c>
      <c r="O182" s="8" t="str" cm="1">
        <f t="array" ref="O182:O191">IF(INDEX(Infraestruturas!AV32:AV41,INT((_xlfn.SEQUENCE(ROWS(Infraestruturas!AV32:AV41)*1,1,1,1)-1)/1)+1)=0,"",INDEX(Infraestruturas!AV32:AV41,INT((_xlfn.SEQUENCE(ROWS(Infraestruturas!AV32:AV41)*1,1,1,1)-1)/1)+1))</f>
        <v/>
      </c>
      <c r="P182" s="8" t="str" cm="1">
        <f t="array" ref="P182:P191">IF(INDEX(Infraestruturas!AW32:AW41,INT((_xlfn.SEQUENCE(ROWS(Infraestruturas!AW32:AW41)*1,1,1,1)-1)/1)+1)=0,"",INDEX(Infraestruturas!AW32:AW41,INT((_xlfn.SEQUENCE(ROWS(Infraestruturas!AW32:AW41)*1,1,1,1)-1)/1)+1))</f>
        <v/>
      </c>
      <c r="Q182" s="8" t="str">
        <f>IF(L182="","","Nº de infraestruturas de deposição")</f>
        <v/>
      </c>
      <c r="R182" s="8" t="str">
        <f t="shared" si="6"/>
        <v/>
      </c>
      <c r="S182" s="8" t="str" cm="1">
        <f t="array" ref="S182">IF(ISBLANK(INDEX(Infraestruturas!$AX$32:$AX$41,INT((ROWS($B$1:B1)-1)/1)+1,MOD(ROWS($B$1:B1)-1,1)+1)),"",INDEX(Infraestruturas!$AX$32:$AX$41,INT((ROWS($B$1:B1)-1)/1)+1,MOD(ROWS($B$1:B1)-1,1)+1))</f>
        <v/>
      </c>
      <c r="T182" s="8" t="str">
        <f>IF(OR(L182="",Infraestruturas!$AT$44="(máximo 300 carateres)"),"",Infraestruturas!$AT$44)</f>
        <v/>
      </c>
    </row>
    <row r="183" spans="1:20" x14ac:dyDescent="0.15">
      <c r="A183" s="14" t="str">
        <f>IF(I183="","",IF(OR('Identificação da EG'!$B$7=0,'Identificação da EG'!$B$7=""),"",Capa!$C$10))</f>
        <v/>
      </c>
      <c r="B183" s="14" t="str">
        <f>IF(I183="","",IF((OR('Identificação da EG'!$B$7=0,'Identificação da EG'!$B$7="")),"",'Identificação da EG'!$B$7))</f>
        <v/>
      </c>
      <c r="C183" s="14" t="str">
        <f>IF(I183="","",IF(B183="","",VLOOKUP(B183,Auxiliar!$BW$23:$BX$3130,2,0)))</f>
        <v/>
      </c>
      <c r="D183" s="14" t="str">
        <f>IF(I183="","",IF(OR('Identificação da EG'!$B$7=0,'Identificação da EG'!$B$7=""),"","Portugal"))</f>
        <v/>
      </c>
      <c r="E183" s="14" t="str">
        <f>IF(I183="","",IF(OR('Identificação da EG'!$B$7=0,'Identificação da EG'!$B$7=""),"",'Identificação da EG'!$C$7))</f>
        <v/>
      </c>
      <c r="F183" s="14" t="str">
        <f>IF(I183="","",IF(OR('Identificação da EG'!$B$7=0,'Identificação da EG'!$B$7=""),"",'Identificação da EG'!$F$7))</f>
        <v/>
      </c>
      <c r="G183" s="14" t="str">
        <f>IF(I183="","",IF((OR('Identificação da EG'!$B$7=0,'Identificação da EG'!$B$7="")),"",'Identificação da EG'!$D$7))</f>
        <v/>
      </c>
      <c r="H183" s="25" t="str">
        <f>IF(I183="","",IF(OR('Identificação da EG'!$B$7=0,'Identificação da EG'!$B$7=""),"",'Identificação da EG'!$E$7))</f>
        <v/>
      </c>
      <c r="I183" s="8" t="str">
        <f t="shared" ref="I183:I191" si="8">IF(L183="","","Recolha seletiva de outras frações de resíduos")</f>
        <v/>
      </c>
      <c r="J183" s="8"/>
      <c r="K183" s="8" t="str">
        <v/>
      </c>
      <c r="L183" s="8" t="str">
        <v/>
      </c>
      <c r="M183" s="14"/>
      <c r="N183" s="8" t="str">
        <v/>
      </c>
      <c r="O183" s="8" t="str">
        <v/>
      </c>
      <c r="P183" s="8" t="str">
        <v/>
      </c>
      <c r="Q183" s="8" t="str">
        <f t="shared" ref="Q183:Q191" si="9">IF(L183="","","Nº de infraestruturas de deposição")</f>
        <v/>
      </c>
      <c r="R183" s="8" t="str">
        <f t="shared" si="6"/>
        <v/>
      </c>
      <c r="S183" s="8" t="str" cm="1">
        <f t="array" ref="S183">IF(ISBLANK(INDEX(Infraestruturas!$AX$32:$AX$41,INT((ROWS($B$1:B2)-1)/1)+1,MOD(ROWS($B$1:B2)-1,1)+1)),"",INDEX(Infraestruturas!$AX$32:$AX$41,INT((ROWS($B$1:B2)-1)/1)+1,MOD(ROWS($B$1:B2)-1,1)+1))</f>
        <v/>
      </c>
      <c r="T183" s="8" t="str">
        <f>IF(OR(L183="",Infraestruturas!$AT$44="(máximo 300 carateres)"),"",Infraestruturas!$AT$44)</f>
        <v/>
      </c>
    </row>
    <row r="184" spans="1:20" x14ac:dyDescent="0.15">
      <c r="A184" s="14" t="str">
        <f>IF(I184="","",IF(OR('Identificação da EG'!$B$7=0,'Identificação da EG'!$B$7=""),"",Capa!$C$10))</f>
        <v/>
      </c>
      <c r="B184" s="14" t="str">
        <f>IF(I184="","",IF((OR('Identificação da EG'!$B$7=0,'Identificação da EG'!$B$7="")),"",'Identificação da EG'!$B$7))</f>
        <v/>
      </c>
      <c r="C184" s="14" t="str">
        <f>IF(I184="","",IF(B184="","",VLOOKUP(B184,Auxiliar!$BW$23:$BX$3130,2,0)))</f>
        <v/>
      </c>
      <c r="D184" s="14" t="str">
        <f>IF(I184="","",IF(OR('Identificação da EG'!$B$7=0,'Identificação da EG'!$B$7=""),"","Portugal"))</f>
        <v/>
      </c>
      <c r="E184" s="14" t="str">
        <f>IF(I184="","",IF(OR('Identificação da EG'!$B$7=0,'Identificação da EG'!$B$7=""),"",'Identificação da EG'!$C$7))</f>
        <v/>
      </c>
      <c r="F184" s="14" t="str">
        <f>IF(I184="","",IF(OR('Identificação da EG'!$B$7=0,'Identificação da EG'!$B$7=""),"",'Identificação da EG'!$F$7))</f>
        <v/>
      </c>
      <c r="G184" s="14" t="str">
        <f>IF(I184="","",IF((OR('Identificação da EG'!$B$7=0,'Identificação da EG'!$B$7="")),"",'Identificação da EG'!$D$7))</f>
        <v/>
      </c>
      <c r="H184" s="25" t="str">
        <f>IF(I184="","",IF(OR('Identificação da EG'!$B$7=0,'Identificação da EG'!$B$7=""),"",'Identificação da EG'!$E$7))</f>
        <v/>
      </c>
      <c r="I184" s="8" t="str">
        <f t="shared" si="8"/>
        <v/>
      </c>
      <c r="J184" s="8"/>
      <c r="K184" s="8" t="str">
        <v/>
      </c>
      <c r="L184" s="8" t="str">
        <v/>
      </c>
      <c r="M184" s="14"/>
      <c r="N184" s="8" t="str">
        <v/>
      </c>
      <c r="O184" s="8" t="str">
        <v/>
      </c>
      <c r="P184" s="8" t="str">
        <v/>
      </c>
      <c r="Q184" s="8" t="str">
        <f t="shared" si="9"/>
        <v/>
      </c>
      <c r="R184" s="8" t="str">
        <f>IF(L184="","","nº")</f>
        <v/>
      </c>
      <c r="S184" s="8" t="str" cm="1">
        <f t="array" ref="S184">IF(ISBLANK(INDEX(Infraestruturas!$AX$32:$AX$41,INT((ROWS($B$1:B3)-1)/1)+1,MOD(ROWS($B$1:B3)-1,1)+1)),"",INDEX(Infraestruturas!$AX$32:$AX$41,INT((ROWS($B$1:B3)-1)/1)+1,MOD(ROWS($B$1:B3)-1,1)+1))</f>
        <v/>
      </c>
      <c r="T184" s="8" t="str">
        <f>IF(OR(L184="",Infraestruturas!$AT$44="(máximo 300 carateres)"),"",Infraestruturas!$AT$44)</f>
        <v/>
      </c>
    </row>
    <row r="185" spans="1:20" x14ac:dyDescent="0.15">
      <c r="A185" s="14" t="str">
        <f>IF(I185="","",IF(OR('Identificação da EG'!$B$7=0,'Identificação da EG'!$B$7=""),"",Capa!$C$10))</f>
        <v/>
      </c>
      <c r="B185" s="14" t="str">
        <f>IF(I185="","",IF((OR('Identificação da EG'!$B$7=0,'Identificação da EG'!$B$7="")),"",'Identificação da EG'!$B$7))</f>
        <v/>
      </c>
      <c r="C185" s="14" t="str">
        <f>IF(I185="","",IF(B185="","",VLOOKUP(B185,Auxiliar!$BW$23:$BX$3130,2,0)))</f>
        <v/>
      </c>
      <c r="D185" s="14" t="str">
        <f>IF(I185="","",IF(OR('Identificação da EG'!$B$7=0,'Identificação da EG'!$B$7=""),"","Portugal"))</f>
        <v/>
      </c>
      <c r="E185" s="14" t="str">
        <f>IF(I185="","",IF(OR('Identificação da EG'!$B$7=0,'Identificação da EG'!$B$7=""),"",'Identificação da EG'!$C$7))</f>
        <v/>
      </c>
      <c r="F185" s="14" t="str">
        <f>IF(I185="","",IF(OR('Identificação da EG'!$B$7=0,'Identificação da EG'!$B$7=""),"",'Identificação da EG'!$F$7))</f>
        <v/>
      </c>
      <c r="G185" s="14" t="str">
        <f>IF(I185="","",IF((OR('Identificação da EG'!$B$7=0,'Identificação da EG'!$B$7="")),"",'Identificação da EG'!$D$7))</f>
        <v/>
      </c>
      <c r="H185" s="25" t="str">
        <f>IF(I185="","",IF(OR('Identificação da EG'!$B$7=0,'Identificação da EG'!$B$7=""),"",'Identificação da EG'!$E$7))</f>
        <v/>
      </c>
      <c r="I185" s="8" t="str">
        <f t="shared" si="8"/>
        <v/>
      </c>
      <c r="J185" s="8"/>
      <c r="K185" s="8" t="str">
        <v/>
      </c>
      <c r="L185" s="8" t="str">
        <v/>
      </c>
      <c r="M185" s="14"/>
      <c r="N185" s="8" t="str">
        <v/>
      </c>
      <c r="O185" s="8" t="str">
        <v/>
      </c>
      <c r="P185" s="8" t="str">
        <v/>
      </c>
      <c r="Q185" s="8" t="str">
        <f t="shared" si="9"/>
        <v/>
      </c>
      <c r="R185" s="8" t="str">
        <f t="shared" si="6"/>
        <v/>
      </c>
      <c r="S185" s="8" t="str" cm="1">
        <f t="array" ref="S185">IF(ISBLANK(INDEX(Infraestruturas!$AX$32:$AX$41,INT((ROWS($B$1:B4)-1)/1)+1,MOD(ROWS($B$1:B4)-1,1)+1)),"",INDEX(Infraestruturas!$AX$32:$AX$41,INT((ROWS($B$1:B4)-1)/1)+1,MOD(ROWS($B$1:B4)-1,1)+1))</f>
        <v/>
      </c>
      <c r="T185" s="8" t="str">
        <f>IF(OR(L185="",Infraestruturas!$AT$44="(máximo 300 carateres)"),"",Infraestruturas!$AT$44)</f>
        <v/>
      </c>
    </row>
    <row r="186" spans="1:20" x14ac:dyDescent="0.15">
      <c r="A186" s="14" t="str">
        <f>IF(I186="","",IF(OR('Identificação da EG'!$B$7=0,'Identificação da EG'!$B$7=""),"",Capa!$C$10))</f>
        <v/>
      </c>
      <c r="B186" s="14" t="str">
        <f>IF(I186="","",IF((OR('Identificação da EG'!$B$7=0,'Identificação da EG'!$B$7="")),"",'Identificação da EG'!$B$7))</f>
        <v/>
      </c>
      <c r="C186" s="14" t="str">
        <f>IF(I186="","",IF(B186="","",VLOOKUP(B186,Auxiliar!$BW$23:$BX$3130,2,0)))</f>
        <v/>
      </c>
      <c r="D186" s="14" t="str">
        <f>IF(I186="","",IF(OR('Identificação da EG'!$B$7=0,'Identificação da EG'!$B$7=""),"","Portugal"))</f>
        <v/>
      </c>
      <c r="E186" s="14" t="str">
        <f>IF(I186="","",IF(OR('Identificação da EG'!$B$7=0,'Identificação da EG'!$B$7=""),"",'Identificação da EG'!$C$7))</f>
        <v/>
      </c>
      <c r="F186" s="14" t="str">
        <f>IF(I186="","",IF(OR('Identificação da EG'!$B$7=0,'Identificação da EG'!$B$7=""),"",'Identificação da EG'!$F$7))</f>
        <v/>
      </c>
      <c r="G186" s="14" t="str">
        <f>IF(I186="","",IF((OR('Identificação da EG'!$B$7=0,'Identificação da EG'!$B$7="")),"",'Identificação da EG'!$D$7))</f>
        <v/>
      </c>
      <c r="H186" s="25" t="str">
        <f>IF(I186="","",IF(OR('Identificação da EG'!$B$7=0,'Identificação da EG'!$B$7=""),"",'Identificação da EG'!$E$7))</f>
        <v/>
      </c>
      <c r="I186" s="8" t="str">
        <f t="shared" si="8"/>
        <v/>
      </c>
      <c r="J186" s="8"/>
      <c r="K186" s="8" t="str">
        <v/>
      </c>
      <c r="L186" s="8" t="str">
        <v/>
      </c>
      <c r="M186" s="14"/>
      <c r="N186" s="8" t="str">
        <v/>
      </c>
      <c r="O186" s="8" t="str">
        <v/>
      </c>
      <c r="P186" s="8" t="str">
        <v/>
      </c>
      <c r="Q186" s="8" t="str">
        <f t="shared" si="9"/>
        <v/>
      </c>
      <c r="R186" s="8" t="str">
        <f t="shared" si="6"/>
        <v/>
      </c>
      <c r="S186" s="8" t="str" cm="1">
        <f t="array" ref="S186">IF(ISBLANK(INDEX(Infraestruturas!$AX$32:$AX$41,INT((ROWS($B$1:B5)-1)/1)+1,MOD(ROWS($B$1:B5)-1,1)+1)),"",INDEX(Infraestruturas!$AX$32:$AX$41,INT((ROWS($B$1:B5)-1)/1)+1,MOD(ROWS($B$1:B5)-1,1)+1))</f>
        <v/>
      </c>
      <c r="T186" s="8" t="str">
        <f>IF(OR(L186="",Infraestruturas!$AT$44="(máximo 300 carateres)"),"",Infraestruturas!$AT$44)</f>
        <v/>
      </c>
    </row>
    <row r="187" spans="1:20" x14ac:dyDescent="0.15">
      <c r="A187" s="14" t="str">
        <f>IF(I187="","",IF(OR('Identificação da EG'!$B$7=0,'Identificação da EG'!$B$7=""),"",Capa!$C$10))</f>
        <v/>
      </c>
      <c r="B187" s="14" t="str">
        <f>IF(I187="","",IF((OR('Identificação da EG'!$B$7=0,'Identificação da EG'!$B$7="")),"",'Identificação da EG'!$B$7))</f>
        <v/>
      </c>
      <c r="C187" s="14" t="str">
        <f>IF(I187="","",IF(B187="","",VLOOKUP(B187,Auxiliar!$BW$23:$BX$3130,2,0)))</f>
        <v/>
      </c>
      <c r="D187" s="14" t="str">
        <f>IF(I187="","",IF(OR('Identificação da EG'!$B$7=0,'Identificação da EG'!$B$7=""),"","Portugal"))</f>
        <v/>
      </c>
      <c r="E187" s="14" t="str">
        <f>IF(I187="","",IF(OR('Identificação da EG'!$B$7=0,'Identificação da EG'!$B$7=""),"",'Identificação da EG'!$C$7))</f>
        <v/>
      </c>
      <c r="F187" s="14" t="str">
        <f>IF(I187="","",IF(OR('Identificação da EG'!$B$7=0,'Identificação da EG'!$B$7=""),"",'Identificação da EG'!$F$7))</f>
        <v/>
      </c>
      <c r="G187" s="14" t="str">
        <f>IF(I187="","",IF((OR('Identificação da EG'!$B$7=0,'Identificação da EG'!$B$7="")),"",'Identificação da EG'!$D$7))</f>
        <v/>
      </c>
      <c r="H187" s="25" t="str">
        <f>IF(I187="","",IF(OR('Identificação da EG'!$B$7=0,'Identificação da EG'!$B$7=""),"",'Identificação da EG'!$E$7))</f>
        <v/>
      </c>
      <c r="I187" s="8" t="str">
        <f t="shared" si="8"/>
        <v/>
      </c>
      <c r="J187" s="8"/>
      <c r="K187" s="8" t="str">
        <v/>
      </c>
      <c r="L187" s="8" t="str">
        <v/>
      </c>
      <c r="M187" s="14"/>
      <c r="N187" s="8" t="str">
        <v/>
      </c>
      <c r="O187" s="8" t="str">
        <v/>
      </c>
      <c r="P187" s="8" t="str">
        <v/>
      </c>
      <c r="Q187" s="8" t="str">
        <f t="shared" si="9"/>
        <v/>
      </c>
      <c r="R187" s="8" t="str">
        <f t="shared" si="6"/>
        <v/>
      </c>
      <c r="S187" s="8" t="str" cm="1">
        <f t="array" ref="S187">IF(ISBLANK(INDEX(Infraestruturas!$AX$32:$AX$41,INT((ROWS($B$1:B6)-1)/1)+1,MOD(ROWS($B$1:B6)-1,1)+1)),"",INDEX(Infraestruturas!$AX$32:$AX$41,INT((ROWS($B$1:B6)-1)/1)+1,MOD(ROWS($B$1:B6)-1,1)+1))</f>
        <v/>
      </c>
      <c r="T187" s="8" t="str">
        <f>IF(OR(L187="",Infraestruturas!$AT$44="(máximo 300 carateres)"),"",Infraestruturas!$AT$44)</f>
        <v/>
      </c>
    </row>
    <row r="188" spans="1:20" x14ac:dyDescent="0.15">
      <c r="A188" s="14" t="str">
        <f>IF(I188="","",IF(OR('Identificação da EG'!$B$7=0,'Identificação da EG'!$B$7=""),"",Capa!$C$10))</f>
        <v/>
      </c>
      <c r="B188" s="14" t="str">
        <f>IF(I188="","",IF((OR('Identificação da EG'!$B$7=0,'Identificação da EG'!$B$7="")),"",'Identificação da EG'!$B$7))</f>
        <v/>
      </c>
      <c r="C188" s="14" t="str">
        <f>IF(I188="","",IF(B188="","",VLOOKUP(B188,Auxiliar!$BW$23:$BX$3130,2,0)))</f>
        <v/>
      </c>
      <c r="D188" s="14" t="str">
        <f>IF(I188="","",IF(OR('Identificação da EG'!$B$7=0,'Identificação da EG'!$B$7=""),"","Portugal"))</f>
        <v/>
      </c>
      <c r="E188" s="14" t="str">
        <f>IF(I188="","",IF(OR('Identificação da EG'!$B$7=0,'Identificação da EG'!$B$7=""),"",'Identificação da EG'!$C$7))</f>
        <v/>
      </c>
      <c r="F188" s="14" t="str">
        <f>IF(I188="","",IF(OR('Identificação da EG'!$B$7=0,'Identificação da EG'!$B$7=""),"",'Identificação da EG'!$F$7))</f>
        <v/>
      </c>
      <c r="G188" s="14" t="str">
        <f>IF(I188="","",IF((OR('Identificação da EG'!$B$7=0,'Identificação da EG'!$B$7="")),"",'Identificação da EG'!$D$7))</f>
        <v/>
      </c>
      <c r="H188" s="25" t="str">
        <f>IF(I188="","",IF(OR('Identificação da EG'!$B$7=0,'Identificação da EG'!$B$7=""),"",'Identificação da EG'!$E$7))</f>
        <v/>
      </c>
      <c r="I188" s="8" t="str">
        <f t="shared" si="8"/>
        <v/>
      </c>
      <c r="J188" s="8"/>
      <c r="K188" s="8" t="str">
        <v/>
      </c>
      <c r="L188" s="8" t="str">
        <v/>
      </c>
      <c r="M188" s="14"/>
      <c r="N188" s="8" t="str">
        <v/>
      </c>
      <c r="O188" s="8" t="str">
        <v/>
      </c>
      <c r="P188" s="8" t="str">
        <v/>
      </c>
      <c r="Q188" s="8" t="str">
        <f t="shared" si="9"/>
        <v/>
      </c>
      <c r="R188" s="8" t="str">
        <f t="shared" si="6"/>
        <v/>
      </c>
      <c r="S188" s="8" t="str" cm="1">
        <f t="array" ref="S188">IF(ISBLANK(INDEX(Infraestruturas!$AX$32:$AX$41,INT((ROWS($B$1:B7)-1)/1)+1,MOD(ROWS($B$1:B7)-1,1)+1)),"",INDEX(Infraestruturas!$AX$32:$AX$41,INT((ROWS($B$1:B7)-1)/1)+1,MOD(ROWS($B$1:B7)-1,1)+1))</f>
        <v/>
      </c>
      <c r="T188" s="8" t="str">
        <f>IF(OR(L188="",Infraestruturas!$AT$44="(máximo 300 carateres)"),"",Infraestruturas!$AT$44)</f>
        <v/>
      </c>
    </row>
    <row r="189" spans="1:20" x14ac:dyDescent="0.15">
      <c r="A189" s="14" t="str">
        <f>IF(I189="","",IF(OR('Identificação da EG'!$B$7=0,'Identificação da EG'!$B$7=""),"",Capa!$C$10))</f>
        <v/>
      </c>
      <c r="B189" s="14" t="str">
        <f>IF(I189="","",IF((OR('Identificação da EG'!$B$7=0,'Identificação da EG'!$B$7="")),"",'Identificação da EG'!$B$7))</f>
        <v/>
      </c>
      <c r="C189" s="14" t="str">
        <f>IF(I189="","",IF(B189="","",VLOOKUP(B189,Auxiliar!$BW$23:$BX$3130,2,0)))</f>
        <v/>
      </c>
      <c r="D189" s="14" t="str">
        <f>IF(I189="","",IF(OR('Identificação da EG'!$B$7=0,'Identificação da EG'!$B$7=""),"","Portugal"))</f>
        <v/>
      </c>
      <c r="E189" s="14" t="str">
        <f>IF(I189="","",IF(OR('Identificação da EG'!$B$7=0,'Identificação da EG'!$B$7=""),"",'Identificação da EG'!$C$7))</f>
        <v/>
      </c>
      <c r="F189" s="14" t="str">
        <f>IF(I189="","",IF(OR('Identificação da EG'!$B$7=0,'Identificação da EG'!$B$7=""),"",'Identificação da EG'!$F$7))</f>
        <v/>
      </c>
      <c r="G189" s="14" t="str">
        <f>IF(I189="","",IF((OR('Identificação da EG'!$B$7=0,'Identificação da EG'!$B$7="")),"",'Identificação da EG'!$D$7))</f>
        <v/>
      </c>
      <c r="H189" s="25" t="str">
        <f>IF(I189="","",IF(OR('Identificação da EG'!$B$7=0,'Identificação da EG'!$B$7=""),"",'Identificação da EG'!$E$7))</f>
        <v/>
      </c>
      <c r="I189" s="8" t="str">
        <f t="shared" si="8"/>
        <v/>
      </c>
      <c r="J189" s="8"/>
      <c r="K189" s="8" t="str">
        <v/>
      </c>
      <c r="L189" s="8" t="str">
        <v/>
      </c>
      <c r="M189" s="14"/>
      <c r="N189" s="8" t="str">
        <v/>
      </c>
      <c r="O189" s="8" t="str">
        <v/>
      </c>
      <c r="P189" s="8" t="str">
        <v/>
      </c>
      <c r="Q189" s="8" t="str">
        <f t="shared" si="9"/>
        <v/>
      </c>
      <c r="R189" s="8" t="str">
        <f t="shared" si="6"/>
        <v/>
      </c>
      <c r="S189" s="8" t="str" cm="1">
        <f t="array" ref="S189">IF(ISBLANK(INDEX(Infraestruturas!$AX$32:$AX$41,INT((ROWS($B$1:B8)-1)/1)+1,MOD(ROWS($B$1:B8)-1,1)+1)),"",INDEX(Infraestruturas!$AX$32:$AX$41,INT((ROWS($B$1:B8)-1)/1)+1,MOD(ROWS($B$1:B8)-1,1)+1))</f>
        <v/>
      </c>
      <c r="T189" s="8" t="str">
        <f>IF(OR(L189="",Infraestruturas!$AT$44="(máximo 300 carateres)"),"",Infraestruturas!$AT$44)</f>
        <v/>
      </c>
    </row>
    <row r="190" spans="1:20" x14ac:dyDescent="0.15">
      <c r="A190" s="14" t="str">
        <f>IF(I190="","",IF(OR('Identificação da EG'!$B$7=0,'Identificação da EG'!$B$7=""),"",Capa!$C$10))</f>
        <v/>
      </c>
      <c r="B190" s="14" t="str">
        <f>IF(I190="","",IF((OR('Identificação da EG'!$B$7=0,'Identificação da EG'!$B$7="")),"",'Identificação da EG'!$B$7))</f>
        <v/>
      </c>
      <c r="C190" s="14" t="str">
        <f>IF(I190="","",IF(B190="","",VLOOKUP(B190,Auxiliar!$BW$23:$BX$3130,2,0)))</f>
        <v/>
      </c>
      <c r="D190" s="14" t="str">
        <f>IF(I190="","",IF(OR('Identificação da EG'!$B$7=0,'Identificação da EG'!$B$7=""),"","Portugal"))</f>
        <v/>
      </c>
      <c r="E190" s="14" t="str">
        <f>IF(I190="","",IF(OR('Identificação da EG'!$B$7=0,'Identificação da EG'!$B$7=""),"",'Identificação da EG'!$C$7))</f>
        <v/>
      </c>
      <c r="F190" s="14" t="str">
        <f>IF(I190="","",IF(OR('Identificação da EG'!$B$7=0,'Identificação da EG'!$B$7=""),"",'Identificação da EG'!$F$7))</f>
        <v/>
      </c>
      <c r="G190" s="14" t="str">
        <f>IF(I190="","",IF((OR('Identificação da EG'!$B$7=0,'Identificação da EG'!$B$7="")),"",'Identificação da EG'!$D$7))</f>
        <v/>
      </c>
      <c r="H190" s="25" t="str">
        <f>IF(I190="","",IF(OR('Identificação da EG'!$B$7=0,'Identificação da EG'!$B$7=""),"",'Identificação da EG'!$E$7))</f>
        <v/>
      </c>
      <c r="I190" s="8" t="str">
        <f t="shared" si="8"/>
        <v/>
      </c>
      <c r="J190" s="8"/>
      <c r="K190" s="8" t="str">
        <v/>
      </c>
      <c r="L190" s="8" t="str">
        <v/>
      </c>
      <c r="M190" s="14"/>
      <c r="N190" s="8" t="str">
        <v/>
      </c>
      <c r="O190" s="8" t="str">
        <v/>
      </c>
      <c r="P190" s="8" t="str">
        <v/>
      </c>
      <c r="Q190" s="8" t="str">
        <f t="shared" si="9"/>
        <v/>
      </c>
      <c r="R190" s="8" t="str">
        <f t="shared" si="6"/>
        <v/>
      </c>
      <c r="S190" s="8" t="str" cm="1">
        <f t="array" ref="S190">IF(ISBLANK(INDEX(Infraestruturas!$AX$32:$AX$41,INT((ROWS($B$1:B9)-1)/1)+1,MOD(ROWS($B$1:B9)-1,1)+1)),"",INDEX(Infraestruturas!$AX$32:$AX$41,INT((ROWS($B$1:B9)-1)/1)+1,MOD(ROWS($B$1:B9)-1,1)+1))</f>
        <v/>
      </c>
      <c r="T190" s="8" t="str">
        <f>IF(OR(L190="",Infraestruturas!$AT$44="(máximo 300 carateres)"),"",Infraestruturas!$AT$44)</f>
        <v/>
      </c>
    </row>
    <row r="191" spans="1:20" x14ac:dyDescent="0.15">
      <c r="A191" s="14" t="str">
        <f>IF(I191="","",IF(OR('Identificação da EG'!$B$7=0,'Identificação da EG'!$B$7=""),"",Capa!$C$10))</f>
        <v/>
      </c>
      <c r="B191" s="14" t="str">
        <f>IF(I191="","",IF((OR('Identificação da EG'!$B$7=0,'Identificação da EG'!$B$7="")),"",'Identificação da EG'!$B$7))</f>
        <v/>
      </c>
      <c r="C191" s="14" t="str">
        <f>IF(I191="","",IF(B191="","",VLOOKUP(B191,Auxiliar!$BW$23:$BX$3130,2,0)))</f>
        <v/>
      </c>
      <c r="D191" s="14" t="str">
        <f>IF(I191="","",IF(OR('Identificação da EG'!$B$7=0,'Identificação da EG'!$B$7=""),"","Portugal"))</f>
        <v/>
      </c>
      <c r="E191" s="14" t="str">
        <f>IF(I191="","",IF(OR('Identificação da EG'!$B$7=0,'Identificação da EG'!$B$7=""),"",'Identificação da EG'!$C$7))</f>
        <v/>
      </c>
      <c r="F191" s="14" t="str">
        <f>IF(I191="","",IF(OR('Identificação da EG'!$B$7=0,'Identificação da EG'!$B$7=""),"",'Identificação da EG'!$F$7))</f>
        <v/>
      </c>
      <c r="G191" s="14" t="str">
        <f>IF(I191="","",IF((OR('Identificação da EG'!$B$7=0,'Identificação da EG'!$B$7="")),"",'Identificação da EG'!$D$7))</f>
        <v/>
      </c>
      <c r="H191" s="25" t="str">
        <f>IF(I191="","",IF(OR('Identificação da EG'!$B$7=0,'Identificação da EG'!$B$7=""),"",'Identificação da EG'!$E$7))</f>
        <v/>
      </c>
      <c r="I191" s="8" t="str">
        <f t="shared" si="8"/>
        <v/>
      </c>
      <c r="J191" s="8"/>
      <c r="K191" s="8" t="str">
        <v/>
      </c>
      <c r="L191" s="8" t="str">
        <v/>
      </c>
      <c r="M191" s="14"/>
      <c r="N191" s="8" t="str">
        <v/>
      </c>
      <c r="O191" s="8" t="str">
        <v/>
      </c>
      <c r="P191" s="8" t="str">
        <v/>
      </c>
      <c r="Q191" s="8" t="str">
        <f t="shared" si="9"/>
        <v/>
      </c>
      <c r="R191" s="8" t="str">
        <f t="shared" si="6"/>
        <v/>
      </c>
      <c r="S191" s="8" t="str" cm="1">
        <f t="array" ref="S191">IF(ISBLANK(INDEX(Infraestruturas!$AX$32:$AX$41,INT((ROWS($B$1:B10)-1)/1)+1,MOD(ROWS($B$1:B10)-1,1)+1)),"",INDEX(Infraestruturas!$AX$32:$AX$41,INT((ROWS($B$1:B10)-1)/1)+1,MOD(ROWS($B$1:B10)-1,1)+1))</f>
        <v/>
      </c>
      <c r="T191" s="8" t="str">
        <f>IF(OR(L191="",Infraestruturas!$AT$44="(máximo 300 carateres)"),"",Infraestruturas!$AT$44)</f>
        <v/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2A7E0F-8E45-46B9-87B9-286EFB98603F}">
  <dimension ref="A1:L57"/>
  <sheetViews>
    <sheetView zoomScaleNormal="100" workbookViewId="0">
      <selection activeCell="B1" sqref="B1"/>
    </sheetView>
  </sheetViews>
  <sheetFormatPr baseColWidth="10" defaultColWidth="8.83203125" defaultRowHeight="14" x14ac:dyDescent="0.15"/>
  <cols>
    <col min="1" max="1" width="14.33203125" bestFit="1" customWidth="1"/>
    <col min="2" max="2" width="51.83203125" bestFit="1" customWidth="1"/>
    <col min="3" max="4" width="19" customWidth="1"/>
    <col min="5" max="5" width="7.1640625" bestFit="1" customWidth="1"/>
    <col min="6" max="6" width="7.1640625" customWidth="1"/>
    <col min="7" max="7" width="8.1640625" bestFit="1" customWidth="1"/>
    <col min="8" max="8" width="28.5" bestFit="1" customWidth="1"/>
    <col min="9" max="9" width="50.5" bestFit="1" customWidth="1"/>
    <col min="10" max="11" width="32" bestFit="1" customWidth="1"/>
    <col min="12" max="12" width="32.33203125" bestFit="1" customWidth="1"/>
    <col min="13" max="13" width="26.1640625" bestFit="1" customWidth="1"/>
    <col min="14" max="14" width="11" bestFit="1" customWidth="1"/>
    <col min="15" max="15" width="18.6640625" bestFit="1" customWidth="1"/>
  </cols>
  <sheetData>
    <row r="1" spans="1:12" ht="30" x14ac:dyDescent="0.15">
      <c r="A1" s="42" t="s">
        <v>2755</v>
      </c>
      <c r="B1" s="42" t="s">
        <v>45</v>
      </c>
      <c r="C1" s="42" t="s">
        <v>2825</v>
      </c>
      <c r="D1" s="42" t="s">
        <v>2826</v>
      </c>
      <c r="E1" s="42" t="s">
        <v>55</v>
      </c>
      <c r="F1" s="42" t="s">
        <v>193</v>
      </c>
      <c r="G1" s="42" t="s">
        <v>56</v>
      </c>
      <c r="H1" s="42" t="s">
        <v>2701</v>
      </c>
      <c r="I1" s="42" t="s">
        <v>11</v>
      </c>
      <c r="J1" s="42" t="s">
        <v>2771</v>
      </c>
      <c r="K1" s="42" t="s">
        <v>2750</v>
      </c>
      <c r="L1" s="42" t="s">
        <v>133</v>
      </c>
    </row>
    <row r="2" spans="1:12" x14ac:dyDescent="0.15">
      <c r="A2" s="14" t="str">
        <f>IF(I2="","",IF(OR('Identificação da EG'!$B$7=0,'Identificação da EG'!$B$7=""),"",Capa!$C$10))</f>
        <v/>
      </c>
      <c r="B2" s="14" t="str">
        <f>IF(I2="","",IF((OR('Identificação da EG'!$B$7=0,'Identificação da EG'!$B$7="")),"",'Identificação da EG'!$B$7))</f>
        <v/>
      </c>
      <c r="C2" s="14" t="str">
        <f>IF(I2="","",IF(B2="","",VLOOKUP(B2,Auxiliar!$BW$23:$BX$3130,2,0)))</f>
        <v/>
      </c>
      <c r="D2" s="14" t="str">
        <f>IF(I2="","",IF(OR('Identificação da EG'!$B$7=0,'Identificação da EG'!$B$7=""),"","Portugal"))</f>
        <v/>
      </c>
      <c r="E2" s="14" t="str">
        <f>IF(I2="","",IF(OR('Identificação da EG'!$B$7=0,'Identificação da EG'!$B$7=""),"",'Identificação da EG'!$C$7))</f>
        <v/>
      </c>
      <c r="F2" s="14" t="str">
        <f>IF(I2="","",IF(OR('Identificação da EG'!$B$7=0,'Identificação da EG'!$B$7=""),"",'Identificação da EG'!$F$7))</f>
        <v/>
      </c>
      <c r="G2" s="14" t="str">
        <f>IF(I2="","",IF((OR('Identificação da EG'!$B$7=0,'Identificação da EG'!$B$7="")),"",'Identificação da EG'!$D$7))</f>
        <v/>
      </c>
      <c r="H2" s="25" t="str">
        <f>IF(I2="","",IF(OR('Identificação da EG'!$B$7=0,'Identificação da EG'!$B$7=""),"",'Identificação da EG'!$E$7))</f>
        <v/>
      </c>
      <c r="I2" s="1" t="str">
        <f>IF('Identificação da EG'!$B$7="","",Infraestruturas!$B$67)</f>
        <v/>
      </c>
      <c r="J2" s="1" t="str">
        <f>IF('Identificação da EG'!$B$7="","","Utilização TIC")</f>
        <v/>
      </c>
      <c r="K2" s="1" t="str">
        <f>IF(Infraestruturas!C67="","",Infraestruturas!C67)</f>
        <v/>
      </c>
      <c r="L2" s="1"/>
    </row>
    <row r="3" spans="1:12" x14ac:dyDescent="0.15">
      <c r="A3" s="14" t="str">
        <f>IF(I3="","",IF(OR('Identificação da EG'!$B$7=0,'Identificação da EG'!$B$7=""),"",Capa!$C$10))</f>
        <v/>
      </c>
      <c r="B3" s="14" t="str">
        <f>IF(I3="","",IF((OR('Identificação da EG'!$B$7=0,'Identificação da EG'!$B$7="")),"",'Identificação da EG'!$B$7))</f>
        <v/>
      </c>
      <c r="C3" s="14" t="str">
        <f>IF(I3="","",IF(B3="","",VLOOKUP(B3,Auxiliar!$BW$23:$BX$3130,2,0)))</f>
        <v/>
      </c>
      <c r="D3" s="14" t="str">
        <f>IF(I3="","",IF(OR('Identificação da EG'!$B$7=0,'Identificação da EG'!$B$7=""),"","Portugal"))</f>
        <v/>
      </c>
      <c r="E3" s="14" t="str">
        <f>IF(I3="","",IF(OR('Identificação da EG'!$B$7=0,'Identificação da EG'!$B$7=""),"",'Identificação da EG'!$C$7))</f>
        <v/>
      </c>
      <c r="F3" s="14" t="str">
        <f>IF(I3="","",IF(OR('Identificação da EG'!$B$7=0,'Identificação da EG'!$B$7=""),"",'Identificação da EG'!$F$7))</f>
        <v/>
      </c>
      <c r="G3" s="14" t="str">
        <f>IF(I3="","",IF((OR('Identificação da EG'!$B$7=0,'Identificação da EG'!$B$7="")),"",'Identificação da EG'!$D$7))</f>
        <v/>
      </c>
      <c r="H3" s="25" t="str">
        <f>IF(I3="","",IF(OR('Identificação da EG'!$B$7=0,'Identificação da EG'!$B$7=""),"",'Identificação da EG'!$E$7))</f>
        <v/>
      </c>
      <c r="I3" s="1" t="str">
        <f>IF(J3="","",Infraestruturas!$B$67)</f>
        <v/>
      </c>
      <c r="J3" s="1" t="str">
        <f>IF(K3="","","Objetivo do TIC")</f>
        <v/>
      </c>
      <c r="K3" s="1" t="str" cm="1">
        <f t="array" ref="K3:K5">IF(INDEX(Infraestruturas!C79:C81,INT((_xlfn.SEQUENCE(ROWS(Infraestruturas!C79:C81)*1,1,1,1)-1)/1)+1)=0,"",INDEX(Infraestruturas!C79:C81,INT((_xlfn.SEQUENCE(ROWS(Infraestruturas!C79:C81)*1,1,1,1)-1)/1)+1))</f>
        <v/>
      </c>
      <c r="L3" s="1"/>
    </row>
    <row r="4" spans="1:12" x14ac:dyDescent="0.15">
      <c r="A4" s="14" t="str">
        <f>IF(I4="","",IF(OR('Identificação da EG'!$B$7=0,'Identificação da EG'!$B$7=""),"",Capa!$C$10))</f>
        <v/>
      </c>
      <c r="B4" s="14" t="str">
        <f>IF(I4="","",IF((OR('Identificação da EG'!$B$7=0,'Identificação da EG'!$B$7="")),"",'Identificação da EG'!$B$7))</f>
        <v/>
      </c>
      <c r="C4" s="14" t="str">
        <f>IF(I4="","",IF(B4="","",VLOOKUP(B4,Auxiliar!$BW$23:$BX$3130,2,0)))</f>
        <v/>
      </c>
      <c r="D4" s="14" t="str">
        <f>IF(I4="","",IF(OR('Identificação da EG'!$B$7=0,'Identificação da EG'!$B$7=""),"","Portugal"))</f>
        <v/>
      </c>
      <c r="E4" s="14" t="str">
        <f>IF(I4="","",IF(OR('Identificação da EG'!$B$7=0,'Identificação da EG'!$B$7=""),"",'Identificação da EG'!$C$7))</f>
        <v/>
      </c>
      <c r="F4" s="14" t="str">
        <f>IF(I4="","",IF(OR('Identificação da EG'!$B$7=0,'Identificação da EG'!$B$7=""),"",'Identificação da EG'!$F$7))</f>
        <v/>
      </c>
      <c r="G4" s="14" t="str">
        <f>IF(I4="","",IF((OR('Identificação da EG'!$B$7=0,'Identificação da EG'!$B$7="")),"",'Identificação da EG'!$D$7))</f>
        <v/>
      </c>
      <c r="H4" s="25" t="str">
        <f>IF(I4="","",IF(OR('Identificação da EG'!$B$7=0,'Identificação da EG'!$B$7=""),"",'Identificação da EG'!$E$7))</f>
        <v/>
      </c>
      <c r="I4" s="1" t="str">
        <f>IF(J4="","",Infraestruturas!$B$67)</f>
        <v/>
      </c>
      <c r="J4" s="1" t="str">
        <f>IF(K4="","","Objetivo do TIC")</f>
        <v/>
      </c>
      <c r="K4" s="1" t="str">
        <v/>
      </c>
      <c r="L4" s="1"/>
    </row>
    <row r="5" spans="1:12" x14ac:dyDescent="0.15">
      <c r="A5" s="14" t="str">
        <f>IF(I5="","",IF(OR('Identificação da EG'!$B$7=0,'Identificação da EG'!$B$7=""),"",Capa!$C$10))</f>
        <v/>
      </c>
      <c r="B5" s="14" t="str">
        <f>IF(I5="","",IF((OR('Identificação da EG'!$B$7=0,'Identificação da EG'!$B$7="")),"",'Identificação da EG'!$B$7))</f>
        <v/>
      </c>
      <c r="C5" s="14" t="str">
        <f>IF(I5="","",IF(B5="","",VLOOKUP(B5,Auxiliar!$BW$23:$BX$3130,2,0)))</f>
        <v/>
      </c>
      <c r="D5" s="14" t="str">
        <f>IF(I5="","",IF(OR('Identificação da EG'!$B$7=0,'Identificação da EG'!$B$7=""),"","Portugal"))</f>
        <v/>
      </c>
      <c r="E5" s="14" t="str">
        <f>IF(I5="","",IF(OR('Identificação da EG'!$B$7=0,'Identificação da EG'!$B$7=""),"",'Identificação da EG'!$C$7))</f>
        <v/>
      </c>
      <c r="F5" s="14" t="str">
        <f>IF(I5="","",IF(OR('Identificação da EG'!$B$7=0,'Identificação da EG'!$B$7=""),"",'Identificação da EG'!$F$7))</f>
        <v/>
      </c>
      <c r="G5" s="14" t="str">
        <f>IF(I5="","",IF((OR('Identificação da EG'!$B$7=0,'Identificação da EG'!$B$7="")),"",'Identificação da EG'!$D$7))</f>
        <v/>
      </c>
      <c r="H5" s="25" t="str">
        <f>IF(I5="","",IF(OR('Identificação da EG'!$B$7=0,'Identificação da EG'!$B$7=""),"",'Identificação da EG'!$E$7))</f>
        <v/>
      </c>
      <c r="I5" s="1" t="str">
        <f>IF(J5="","",Infraestruturas!$B$67)</f>
        <v/>
      </c>
      <c r="J5" s="1" t="str">
        <f>IF(K5="","","Objetivo do TIC")</f>
        <v/>
      </c>
      <c r="K5" s="1" t="str">
        <v/>
      </c>
      <c r="L5" s="1"/>
    </row>
    <row r="6" spans="1:12" x14ac:dyDescent="0.15">
      <c r="A6" s="14" t="str">
        <f>IF(I6="","",IF(OR('Identificação da EG'!$B$7=0,'Identificação da EG'!$B$7=""),"",Capa!$C$10))</f>
        <v/>
      </c>
      <c r="B6" s="14" t="str">
        <f>IF(I6="","",IF((OR('Identificação da EG'!$B$7=0,'Identificação da EG'!$B$7="")),"",'Identificação da EG'!$B$7))</f>
        <v/>
      </c>
      <c r="C6" s="14" t="str">
        <f>IF(I6="","",IF(B6="","",VLOOKUP(B6,Auxiliar!$BW$23:$BX$3130,2,0)))</f>
        <v/>
      </c>
      <c r="D6" s="14" t="str">
        <f>IF(I6="","",IF(OR('Identificação da EG'!$B$7=0,'Identificação da EG'!$B$7=""),"","Portugal"))</f>
        <v/>
      </c>
      <c r="E6" s="14" t="str">
        <f>IF(I6="","",IF(OR('Identificação da EG'!$B$7=0,'Identificação da EG'!$B$7=""),"",'Identificação da EG'!$C$7))</f>
        <v/>
      </c>
      <c r="F6" s="14" t="str">
        <f>IF(I6="","",IF(OR('Identificação da EG'!$B$7=0,'Identificação da EG'!$B$7=""),"",'Identificação da EG'!$F$7))</f>
        <v/>
      </c>
      <c r="G6" s="14" t="str">
        <f>IF(I6="","",IF((OR('Identificação da EG'!$B$7=0,'Identificação da EG'!$B$7="")),"",'Identificação da EG'!$D$7))</f>
        <v/>
      </c>
      <c r="H6" s="25" t="str">
        <f>IF(I6="","",IF(OR('Identificação da EG'!$B$7=0,'Identificação da EG'!$B$7=""),"",'Identificação da EG'!$E$7))</f>
        <v/>
      </c>
      <c r="I6" s="1" t="str">
        <f>IF(J6="","",Infraestruturas!$B$67)</f>
        <v/>
      </c>
      <c r="J6" s="1" t="str">
        <f>IF(K6="","","Fluxo")</f>
        <v/>
      </c>
      <c r="K6" s="1" t="str" cm="1">
        <f t="array" ref="K6:K10">IF(INDEX(Infraestruturas!B85:B89,INT((_xlfn.SEQUENCE(ROWS(Infraestruturas!B85:B89)*1,1,1,1)-1)/1)+1)=0,"",INDEX(Infraestruturas!B85:B89,INT((_xlfn.SEQUENCE(ROWS(Infraestruturas!B85:B89)*1,1,1,1)-1)/1)+1))</f>
        <v/>
      </c>
      <c r="L6" s="1" t="str" cm="1">
        <f t="array" ref="L6:L10">IF(INDEX(Infraestruturas!C85:C89,INT((_xlfn.SEQUENCE(ROWS(Infraestruturas!C85:C89)*1,1,1,1)-1)/1)+1)=0,"",INDEX(Infraestruturas!C85:C89,INT((_xlfn.SEQUENCE(ROWS(Infraestruturas!C85:C89)*1,1,1,1)-1)/1)+1))</f>
        <v/>
      </c>
    </row>
    <row r="7" spans="1:12" x14ac:dyDescent="0.15">
      <c r="A7" s="14" t="str">
        <f>IF(I7="","",IF(OR('Identificação da EG'!$B$7=0,'Identificação da EG'!$B$7=""),"",Capa!$C$10))</f>
        <v/>
      </c>
      <c r="B7" s="14" t="str">
        <f>IF(I7="","",IF((OR('Identificação da EG'!$B$7=0,'Identificação da EG'!$B$7="")),"",'Identificação da EG'!$B$7))</f>
        <v/>
      </c>
      <c r="C7" s="14" t="str">
        <f>IF(I7="","",IF(B7="","",VLOOKUP(B7,Auxiliar!$BW$23:$BX$3130,2,0)))</f>
        <v/>
      </c>
      <c r="D7" s="14" t="str">
        <f>IF(I7="","",IF(OR('Identificação da EG'!$B$7=0,'Identificação da EG'!$B$7=""),"","Portugal"))</f>
        <v/>
      </c>
      <c r="E7" s="14" t="str">
        <f>IF(I7="","",IF(OR('Identificação da EG'!$B$7=0,'Identificação da EG'!$B$7=""),"",'Identificação da EG'!$C$7))</f>
        <v/>
      </c>
      <c r="F7" s="14" t="str">
        <f>IF(I7="","",IF(OR('Identificação da EG'!$B$7=0,'Identificação da EG'!$B$7=""),"",'Identificação da EG'!$F$7))</f>
        <v/>
      </c>
      <c r="G7" s="14" t="str">
        <f>IF(I7="","",IF((OR('Identificação da EG'!$B$7=0,'Identificação da EG'!$B$7="")),"",'Identificação da EG'!$D$7))</f>
        <v/>
      </c>
      <c r="H7" s="25" t="str">
        <f>IF(I7="","",IF(OR('Identificação da EG'!$B$7=0,'Identificação da EG'!$B$7=""),"",'Identificação da EG'!$E$7))</f>
        <v/>
      </c>
      <c r="I7" s="1" t="str">
        <f>IF(J7="","",Infraestruturas!$B$67)</f>
        <v/>
      </c>
      <c r="J7" s="1" t="str">
        <f>IF(K7="","","Fluxo")</f>
        <v/>
      </c>
      <c r="K7" s="1" t="str">
        <v/>
      </c>
      <c r="L7" s="1" t="str">
        <v/>
      </c>
    </row>
    <row r="8" spans="1:12" x14ac:dyDescent="0.15">
      <c r="A8" s="14" t="str">
        <f>IF(I8="","",IF(OR('Identificação da EG'!$B$7=0,'Identificação da EG'!$B$7=""),"",Capa!$C$10))</f>
        <v/>
      </c>
      <c r="B8" s="14" t="str">
        <f>IF(I8="","",IF((OR('Identificação da EG'!$B$7=0,'Identificação da EG'!$B$7="")),"",'Identificação da EG'!$B$7))</f>
        <v/>
      </c>
      <c r="C8" s="14" t="str">
        <f>IF(I8="","",IF(B8="","",VLOOKUP(B8,Auxiliar!$BW$23:$BX$3130,2,0)))</f>
        <v/>
      </c>
      <c r="D8" s="14" t="str">
        <f>IF(I8="","",IF(OR('Identificação da EG'!$B$7=0,'Identificação da EG'!$B$7=""),"","Portugal"))</f>
        <v/>
      </c>
      <c r="E8" s="14" t="str">
        <f>IF(I8="","",IF(OR('Identificação da EG'!$B$7=0,'Identificação da EG'!$B$7=""),"",'Identificação da EG'!$C$7))</f>
        <v/>
      </c>
      <c r="F8" s="14" t="str">
        <f>IF(I8="","",IF(OR('Identificação da EG'!$B$7=0,'Identificação da EG'!$B$7=""),"",'Identificação da EG'!$F$7))</f>
        <v/>
      </c>
      <c r="G8" s="14" t="str">
        <f>IF(I8="","",IF((OR('Identificação da EG'!$B$7=0,'Identificação da EG'!$B$7="")),"",'Identificação da EG'!$D$7))</f>
        <v/>
      </c>
      <c r="H8" s="25" t="str">
        <f>IF(I8="","",IF(OR('Identificação da EG'!$B$7=0,'Identificação da EG'!$B$7=""),"",'Identificação da EG'!$E$7))</f>
        <v/>
      </c>
      <c r="I8" s="1" t="str">
        <f>IF(J8="","",Infraestruturas!$B$67)</f>
        <v/>
      </c>
      <c r="J8" s="1" t="str">
        <f>IF(K8="","","Fluxo")</f>
        <v/>
      </c>
      <c r="K8" s="1" t="str">
        <v/>
      </c>
      <c r="L8" s="1" t="str">
        <v/>
      </c>
    </row>
    <row r="9" spans="1:12" x14ac:dyDescent="0.15">
      <c r="A9" s="14" t="str">
        <f>IF(I9="","",IF(OR('Identificação da EG'!$B$7=0,'Identificação da EG'!$B$7=""),"",Capa!$C$10))</f>
        <v/>
      </c>
      <c r="B9" s="14" t="str">
        <f>IF(I9="","",IF((OR('Identificação da EG'!$B$7=0,'Identificação da EG'!$B$7="")),"",'Identificação da EG'!$B$7))</f>
        <v/>
      </c>
      <c r="C9" s="14" t="str">
        <f>IF(I9="","",IF(B9="","",VLOOKUP(B9,Auxiliar!$BW$23:$BX$3130,2,0)))</f>
        <v/>
      </c>
      <c r="D9" s="14" t="str">
        <f>IF(I9="","",IF(OR('Identificação da EG'!$B$7=0,'Identificação da EG'!$B$7=""),"","Portugal"))</f>
        <v/>
      </c>
      <c r="E9" s="14" t="str">
        <f>IF(I9="","",IF(OR('Identificação da EG'!$B$7=0,'Identificação da EG'!$B$7=""),"",'Identificação da EG'!$C$7))</f>
        <v/>
      </c>
      <c r="F9" s="14" t="str">
        <f>IF(I9="","",IF(OR('Identificação da EG'!$B$7=0,'Identificação da EG'!$B$7=""),"",'Identificação da EG'!$F$7))</f>
        <v/>
      </c>
      <c r="G9" s="14" t="str">
        <f>IF(I9="","",IF((OR('Identificação da EG'!$B$7=0,'Identificação da EG'!$B$7="")),"",'Identificação da EG'!$D$7))</f>
        <v/>
      </c>
      <c r="H9" s="25" t="str">
        <f>IF(I9="","",IF(OR('Identificação da EG'!$B$7=0,'Identificação da EG'!$B$7=""),"",'Identificação da EG'!$E$7))</f>
        <v/>
      </c>
      <c r="I9" s="1" t="str">
        <f>IF(J9="","",Infraestruturas!$B$67)</f>
        <v/>
      </c>
      <c r="J9" s="1" t="str">
        <f>IF(K9="","","Fluxo")</f>
        <v/>
      </c>
      <c r="K9" s="1" t="str">
        <v/>
      </c>
      <c r="L9" s="1" t="str">
        <v/>
      </c>
    </row>
    <row r="10" spans="1:12" x14ac:dyDescent="0.15">
      <c r="A10" s="14" t="str">
        <f>IF(I10="","",IF(OR('Identificação da EG'!$B$7=0,'Identificação da EG'!$B$7=""),"",Capa!$C$10))</f>
        <v/>
      </c>
      <c r="B10" s="14" t="str">
        <f>IF(I10="","",IF((OR('Identificação da EG'!$B$7=0,'Identificação da EG'!$B$7="")),"",'Identificação da EG'!$B$7))</f>
        <v/>
      </c>
      <c r="C10" s="14" t="str">
        <f>IF(I10="","",IF(B10="","",VLOOKUP(B10,Auxiliar!$BW$23:$BX$3130,2,0)))</f>
        <v/>
      </c>
      <c r="D10" s="14" t="str">
        <f>IF(I10="","",IF(OR('Identificação da EG'!$B$7=0,'Identificação da EG'!$B$7=""),"","Portugal"))</f>
        <v/>
      </c>
      <c r="E10" s="14" t="str">
        <f>IF(I10="","",IF(OR('Identificação da EG'!$B$7=0,'Identificação da EG'!$B$7=""),"",'Identificação da EG'!$C$7))</f>
        <v/>
      </c>
      <c r="F10" s="14" t="str">
        <f>IF(I10="","",IF(OR('Identificação da EG'!$B$7=0,'Identificação da EG'!$B$7=""),"",'Identificação da EG'!$F$7))</f>
        <v/>
      </c>
      <c r="G10" s="14" t="str">
        <f>IF(I10="","",IF((OR('Identificação da EG'!$B$7=0,'Identificação da EG'!$B$7="")),"",'Identificação da EG'!$D$7))</f>
        <v/>
      </c>
      <c r="H10" s="25" t="str">
        <f>IF(I10="","",IF(OR('Identificação da EG'!$B$7=0,'Identificação da EG'!$B$7=""),"",'Identificação da EG'!$E$7))</f>
        <v/>
      </c>
      <c r="I10" s="1" t="str">
        <f>IF(J10="","",Infraestruturas!$B$67)</f>
        <v/>
      </c>
      <c r="J10" s="1" t="str">
        <f>IF(K10="","","Fluxo")</f>
        <v/>
      </c>
      <c r="K10" s="1" t="str">
        <v/>
      </c>
      <c r="L10" s="1" t="str">
        <v/>
      </c>
    </row>
    <row r="11" spans="1:12" x14ac:dyDescent="0.15">
      <c r="A11" s="14" t="str">
        <f>IF(I11="","",IF(OR('Identificação da EG'!$B$7=0,'Identificação da EG'!$B$7=""),"",Capa!$C$10))</f>
        <v/>
      </c>
      <c r="B11" s="14" t="str">
        <f>IF(I11="","",IF((OR('Identificação da EG'!$B$7=0,'Identificação da EG'!$B$7="")),"",'Identificação da EG'!$B$7))</f>
        <v/>
      </c>
      <c r="C11" s="14" t="str">
        <f>IF(I11="","",IF(B11="","",VLOOKUP(B11,Auxiliar!$BW$23:$BX$3130,2,0)))</f>
        <v/>
      </c>
      <c r="D11" s="14" t="str">
        <f>IF(I11="","",IF(OR('Identificação da EG'!$B$7=0,'Identificação da EG'!$B$7=""),"","Portugal"))</f>
        <v/>
      </c>
      <c r="E11" s="14" t="str">
        <f>IF(I11="","",IF(OR('Identificação da EG'!$B$7=0,'Identificação da EG'!$B$7=""),"",'Identificação da EG'!$C$7))</f>
        <v/>
      </c>
      <c r="F11" s="14" t="str">
        <f>IF(I11="","",IF(OR('Identificação da EG'!$B$7=0,'Identificação da EG'!$B$7=""),"",'Identificação da EG'!$F$7))</f>
        <v/>
      </c>
      <c r="G11" s="14" t="str">
        <f>IF(I11="","",IF((OR('Identificação da EG'!$B$7=0,'Identificação da EG'!$B$7="")),"",'Identificação da EG'!$D$7))</f>
        <v/>
      </c>
      <c r="H11" s="25" t="str">
        <f>IF(I11="","",IF(OR('Identificação da EG'!$B$7=0,'Identificação da EG'!$B$7=""),"",'Identificação da EG'!$E$7))</f>
        <v/>
      </c>
      <c r="I11" s="1" t="str">
        <f>IF('Identificação da EG'!$B$7="","",Infraestruturas!$B$68)</f>
        <v/>
      </c>
      <c r="J11" s="1" t="str">
        <f>IF('Identificação da EG'!$B$7="","","Utilização TIC")</f>
        <v/>
      </c>
      <c r="K11" s="1" t="str">
        <f>IF(Infraestruturas!C68="","",Infraestruturas!C68)</f>
        <v/>
      </c>
      <c r="L11" s="1"/>
    </row>
    <row r="12" spans="1:12" x14ac:dyDescent="0.15">
      <c r="A12" s="14" t="str">
        <f>IF(I12="","",IF(OR('Identificação da EG'!$B$7=0,'Identificação da EG'!$B$7=""),"",Capa!$C$10))</f>
        <v/>
      </c>
      <c r="B12" s="14" t="str">
        <f>IF(I12="","",IF((OR('Identificação da EG'!$B$7=0,'Identificação da EG'!$B$7="")),"",'Identificação da EG'!$B$7))</f>
        <v/>
      </c>
      <c r="C12" s="14" t="str">
        <f>IF(I12="","",IF(B12="","",VLOOKUP(B12,Auxiliar!$BW$23:$BX$3130,2,0)))</f>
        <v/>
      </c>
      <c r="D12" s="14" t="str">
        <f>IF(I12="","",IF(OR('Identificação da EG'!$B$7=0,'Identificação da EG'!$B$7=""),"","Portugal"))</f>
        <v/>
      </c>
      <c r="E12" s="14" t="str">
        <f>IF(I12="","",IF(OR('Identificação da EG'!$B$7=0,'Identificação da EG'!$B$7=""),"",'Identificação da EG'!$C$7))</f>
        <v/>
      </c>
      <c r="F12" s="14" t="str">
        <f>IF(I12="","",IF(OR('Identificação da EG'!$B$7=0,'Identificação da EG'!$B$7=""),"",'Identificação da EG'!$F$7))</f>
        <v/>
      </c>
      <c r="G12" s="14" t="str">
        <f>IF(I12="","",IF((OR('Identificação da EG'!$B$7=0,'Identificação da EG'!$B$7="")),"",'Identificação da EG'!$D$7))</f>
        <v/>
      </c>
      <c r="H12" s="25" t="str">
        <f>IF(I12="","",IF(OR('Identificação da EG'!$B$7=0,'Identificação da EG'!$B$7=""),"",'Identificação da EG'!$E$7))</f>
        <v/>
      </c>
      <c r="I12" s="1" t="str">
        <f>IF(J12="","",Infraestruturas!$B$68)</f>
        <v/>
      </c>
      <c r="J12" s="1" t="str">
        <f>IF(K12="","","Objetivo do TIC")</f>
        <v/>
      </c>
      <c r="K12" s="1" t="str" cm="1">
        <f t="array" ref="K12:K14">IF(INDEX(Infraestruturas!G79:G81,INT((_xlfn.SEQUENCE(ROWS(Infraestruturas!G79:G81)*1,1,1,1)-1)/1)+1)=0,"",INDEX(Infraestruturas!G79:G81,INT((_xlfn.SEQUENCE(ROWS(Infraestruturas!G79:G81)*1,1,1,1)-1)/1)+1))</f>
        <v/>
      </c>
      <c r="L12" s="1"/>
    </row>
    <row r="13" spans="1:12" x14ac:dyDescent="0.15">
      <c r="A13" s="14" t="str">
        <f>IF(I13="","",IF(OR('Identificação da EG'!$B$7=0,'Identificação da EG'!$B$7=""),"",Capa!$C$10))</f>
        <v/>
      </c>
      <c r="B13" s="14" t="str">
        <f>IF(I13="","",IF((OR('Identificação da EG'!$B$7=0,'Identificação da EG'!$B$7="")),"",'Identificação da EG'!$B$7))</f>
        <v/>
      </c>
      <c r="C13" s="14" t="str">
        <f>IF(I13="","",IF(B13="","",VLOOKUP(B13,Auxiliar!$BW$23:$BX$3130,2,0)))</f>
        <v/>
      </c>
      <c r="D13" s="14" t="str">
        <f>IF(I13="","",IF(OR('Identificação da EG'!$B$7=0,'Identificação da EG'!$B$7=""),"","Portugal"))</f>
        <v/>
      </c>
      <c r="E13" s="14" t="str">
        <f>IF(I13="","",IF(OR('Identificação da EG'!$B$7=0,'Identificação da EG'!$B$7=""),"",'Identificação da EG'!$C$7))</f>
        <v/>
      </c>
      <c r="F13" s="14" t="str">
        <f>IF(I13="","",IF(OR('Identificação da EG'!$B$7=0,'Identificação da EG'!$B$7=""),"",'Identificação da EG'!$F$7))</f>
        <v/>
      </c>
      <c r="G13" s="14" t="str">
        <f>IF(I13="","",IF((OR('Identificação da EG'!$B$7=0,'Identificação da EG'!$B$7="")),"",'Identificação da EG'!$D$7))</f>
        <v/>
      </c>
      <c r="H13" s="25" t="str">
        <f>IF(I13="","",IF(OR('Identificação da EG'!$B$7=0,'Identificação da EG'!$B$7=""),"",'Identificação da EG'!$E$7))</f>
        <v/>
      </c>
      <c r="I13" s="1" t="str">
        <f>IF(J13="","",Infraestruturas!$B$68)</f>
        <v/>
      </c>
      <c r="J13" s="1" t="str">
        <f>IF(K13="","","Objetivo do TIC")</f>
        <v/>
      </c>
      <c r="K13" s="1" t="str">
        <v/>
      </c>
      <c r="L13" s="1"/>
    </row>
    <row r="14" spans="1:12" x14ac:dyDescent="0.15">
      <c r="A14" s="14" t="str">
        <f>IF(I14="","",IF(OR('Identificação da EG'!$B$7=0,'Identificação da EG'!$B$7=""),"",Capa!$C$10))</f>
        <v/>
      </c>
      <c r="B14" s="14" t="str">
        <f>IF(I14="","",IF((OR('Identificação da EG'!$B$7=0,'Identificação da EG'!$B$7="")),"",'Identificação da EG'!$B$7))</f>
        <v/>
      </c>
      <c r="C14" s="14" t="str">
        <f>IF(I14="","",IF(B14="","",VLOOKUP(B14,Auxiliar!$BW$23:$BX$3130,2,0)))</f>
        <v/>
      </c>
      <c r="D14" s="14" t="str">
        <f>IF(I14="","",IF(OR('Identificação da EG'!$B$7=0,'Identificação da EG'!$B$7=""),"","Portugal"))</f>
        <v/>
      </c>
      <c r="E14" s="14" t="str">
        <f>IF(I14="","",IF(OR('Identificação da EG'!$B$7=0,'Identificação da EG'!$B$7=""),"",'Identificação da EG'!$C$7))</f>
        <v/>
      </c>
      <c r="F14" s="14" t="str">
        <f>IF(I14="","",IF(OR('Identificação da EG'!$B$7=0,'Identificação da EG'!$B$7=""),"",'Identificação da EG'!$F$7))</f>
        <v/>
      </c>
      <c r="G14" s="14" t="str">
        <f>IF(I14="","",IF((OR('Identificação da EG'!$B$7=0,'Identificação da EG'!$B$7="")),"",'Identificação da EG'!$D$7))</f>
        <v/>
      </c>
      <c r="H14" s="25" t="str">
        <f>IF(I14="","",IF(OR('Identificação da EG'!$B$7=0,'Identificação da EG'!$B$7=""),"",'Identificação da EG'!$E$7))</f>
        <v/>
      </c>
      <c r="I14" s="1" t="str">
        <f>IF(J14="","",Infraestruturas!$B$68)</f>
        <v/>
      </c>
      <c r="J14" s="1" t="str">
        <f>IF(K14="","","Objetivo do TIC")</f>
        <v/>
      </c>
      <c r="K14" s="1" t="str">
        <v/>
      </c>
      <c r="L14" s="1"/>
    </row>
    <row r="15" spans="1:12" x14ac:dyDescent="0.15">
      <c r="A15" s="14" t="str">
        <f>IF(I15="","",IF(OR('Identificação da EG'!$B$7=0,'Identificação da EG'!$B$7=""),"",Capa!$C$10))</f>
        <v/>
      </c>
      <c r="B15" s="14" t="str">
        <f>IF(I15="","",IF((OR('Identificação da EG'!$B$7=0,'Identificação da EG'!$B$7="")),"",'Identificação da EG'!$B$7))</f>
        <v/>
      </c>
      <c r="C15" s="14" t="str">
        <f>IF(I15="","",IF(B15="","",VLOOKUP(B15,Auxiliar!$BW$23:$BX$3130,2,0)))</f>
        <v/>
      </c>
      <c r="D15" s="14" t="str">
        <f>IF(I15="","",IF(OR('Identificação da EG'!$B$7=0,'Identificação da EG'!$B$7=""),"","Portugal"))</f>
        <v/>
      </c>
      <c r="E15" s="14" t="str">
        <f>IF(I15="","",IF(OR('Identificação da EG'!$B$7=0,'Identificação da EG'!$B$7=""),"",'Identificação da EG'!$C$7))</f>
        <v/>
      </c>
      <c r="F15" s="14" t="str">
        <f>IF(I15="","",IF(OR('Identificação da EG'!$B$7=0,'Identificação da EG'!$B$7=""),"",'Identificação da EG'!$F$7))</f>
        <v/>
      </c>
      <c r="G15" s="14" t="str">
        <f>IF(I15="","",IF((OR('Identificação da EG'!$B$7=0,'Identificação da EG'!$B$7="")),"",'Identificação da EG'!$D$7))</f>
        <v/>
      </c>
      <c r="H15" s="25" t="str">
        <f>IF(I15="","",IF(OR('Identificação da EG'!$B$7=0,'Identificação da EG'!$B$7=""),"",'Identificação da EG'!$E$7))</f>
        <v/>
      </c>
      <c r="I15" s="1" t="str">
        <f>IF(J15="","",Infraestruturas!$B$68)</f>
        <v/>
      </c>
      <c r="J15" s="1" t="str">
        <f>IF(K15="","","Fluxo")</f>
        <v/>
      </c>
      <c r="K15" s="1" t="str" cm="1">
        <f t="array" ref="K15:K19">IF(INDEX(Infraestruturas!F85:F89,INT((_xlfn.SEQUENCE(ROWS(Infraestruturas!F85:F89)*1,1,1,1)-1)/1)+1)=0,"",INDEX(Infraestruturas!F85:F89,INT((_xlfn.SEQUENCE(ROWS(Infraestruturas!F85:F89)*1,1,1,1)-1)/1)+1))</f>
        <v/>
      </c>
      <c r="L15" s="1" t="str" cm="1">
        <f t="array" ref="L15:L19">IF(INDEX(Infraestruturas!G85:G89,INT((_xlfn.SEQUENCE(ROWS(Infraestruturas!G85:G89)*1,1,1,1)-1)/1)+1)=0,"",INDEX(Infraestruturas!G85:G89,INT((_xlfn.SEQUENCE(ROWS(Infraestruturas!G85:G89)*1,1,1,1)-1)/1)+1))</f>
        <v/>
      </c>
    </row>
    <row r="16" spans="1:12" x14ac:dyDescent="0.15">
      <c r="A16" s="14" t="str">
        <f>IF(I16="","",IF(OR('Identificação da EG'!$B$7=0,'Identificação da EG'!$B$7=""),"",Capa!$C$10))</f>
        <v/>
      </c>
      <c r="B16" s="14" t="str">
        <f>IF(I16="","",IF((OR('Identificação da EG'!$B$7=0,'Identificação da EG'!$B$7="")),"",'Identificação da EG'!$B$7))</f>
        <v/>
      </c>
      <c r="C16" s="14" t="str">
        <f>IF(I16="","",IF(B16="","",VLOOKUP(B16,Auxiliar!$BW$23:$BX$3130,2,0)))</f>
        <v/>
      </c>
      <c r="D16" s="14" t="str">
        <f>IF(I16="","",IF(OR('Identificação da EG'!$B$7=0,'Identificação da EG'!$B$7=""),"","Portugal"))</f>
        <v/>
      </c>
      <c r="E16" s="14" t="str">
        <f>IF(I16="","",IF(OR('Identificação da EG'!$B$7=0,'Identificação da EG'!$B$7=""),"",'Identificação da EG'!$C$7))</f>
        <v/>
      </c>
      <c r="F16" s="14" t="str">
        <f>IF(I16="","",IF(OR('Identificação da EG'!$B$7=0,'Identificação da EG'!$B$7=""),"",'Identificação da EG'!$F$7))</f>
        <v/>
      </c>
      <c r="G16" s="14" t="str">
        <f>IF(I16="","",IF((OR('Identificação da EG'!$B$7=0,'Identificação da EG'!$B$7="")),"",'Identificação da EG'!$D$7))</f>
        <v/>
      </c>
      <c r="H16" s="25" t="str">
        <f>IF(I16="","",IF(OR('Identificação da EG'!$B$7=0,'Identificação da EG'!$B$7=""),"",'Identificação da EG'!$E$7))</f>
        <v/>
      </c>
      <c r="I16" s="1" t="str">
        <f>IF(J16="","",Infraestruturas!$B$68)</f>
        <v/>
      </c>
      <c r="J16" s="1" t="str">
        <f>IF(K16="","","Fluxo")</f>
        <v/>
      </c>
      <c r="K16" s="1" t="str">
        <v/>
      </c>
      <c r="L16" s="1" t="str">
        <v/>
      </c>
    </row>
    <row r="17" spans="1:12" x14ac:dyDescent="0.15">
      <c r="A17" s="14" t="str">
        <f>IF(I17="","",IF(OR('Identificação da EG'!$B$7=0,'Identificação da EG'!$B$7=""),"",Capa!$C$10))</f>
        <v/>
      </c>
      <c r="B17" s="14" t="str">
        <f>IF(I17="","",IF((OR('Identificação da EG'!$B$7=0,'Identificação da EG'!$B$7="")),"",'Identificação da EG'!$B$7))</f>
        <v/>
      </c>
      <c r="C17" s="14" t="str">
        <f>IF(I17="","",IF(B17="","",VLOOKUP(B17,Auxiliar!$BW$23:$BX$3130,2,0)))</f>
        <v/>
      </c>
      <c r="D17" s="14" t="str">
        <f>IF(I17="","",IF(OR('Identificação da EG'!$B$7=0,'Identificação da EG'!$B$7=""),"","Portugal"))</f>
        <v/>
      </c>
      <c r="E17" s="14" t="str">
        <f>IF(I17="","",IF(OR('Identificação da EG'!$B$7=0,'Identificação da EG'!$B$7=""),"",'Identificação da EG'!$C$7))</f>
        <v/>
      </c>
      <c r="F17" s="14" t="str">
        <f>IF(I17="","",IF(OR('Identificação da EG'!$B$7=0,'Identificação da EG'!$B$7=""),"",'Identificação da EG'!$F$7))</f>
        <v/>
      </c>
      <c r="G17" s="14" t="str">
        <f>IF(I17="","",IF((OR('Identificação da EG'!$B$7=0,'Identificação da EG'!$B$7="")),"",'Identificação da EG'!$D$7))</f>
        <v/>
      </c>
      <c r="H17" s="25" t="str">
        <f>IF(I17="","",IF(OR('Identificação da EG'!$B$7=0,'Identificação da EG'!$B$7=""),"",'Identificação da EG'!$E$7))</f>
        <v/>
      </c>
      <c r="I17" s="1" t="str">
        <f>IF(J17="","",Infraestruturas!$B$68)</f>
        <v/>
      </c>
      <c r="J17" s="1" t="str">
        <f>IF(K17="","","Fluxo")</f>
        <v/>
      </c>
      <c r="K17" s="1" t="str">
        <v/>
      </c>
      <c r="L17" s="1" t="str">
        <v/>
      </c>
    </row>
    <row r="18" spans="1:12" x14ac:dyDescent="0.15">
      <c r="A18" s="14" t="str">
        <f>IF(I18="","",IF(OR('Identificação da EG'!$B$7=0,'Identificação da EG'!$B$7=""),"",Capa!$C$10))</f>
        <v/>
      </c>
      <c r="B18" s="14" t="str">
        <f>IF(I18="","",IF((OR('Identificação da EG'!$B$7=0,'Identificação da EG'!$B$7="")),"",'Identificação da EG'!$B$7))</f>
        <v/>
      </c>
      <c r="C18" s="14" t="str">
        <f>IF(I18="","",IF(B18="","",VLOOKUP(B18,Auxiliar!$BW$23:$BX$3130,2,0)))</f>
        <v/>
      </c>
      <c r="D18" s="14" t="str">
        <f>IF(I18="","",IF(OR('Identificação da EG'!$B$7=0,'Identificação da EG'!$B$7=""),"","Portugal"))</f>
        <v/>
      </c>
      <c r="E18" s="14" t="str">
        <f>IF(I18="","",IF(OR('Identificação da EG'!$B$7=0,'Identificação da EG'!$B$7=""),"",'Identificação da EG'!$C$7))</f>
        <v/>
      </c>
      <c r="F18" s="14" t="str">
        <f>IF(I18="","",IF(OR('Identificação da EG'!$B$7=0,'Identificação da EG'!$B$7=""),"",'Identificação da EG'!$F$7))</f>
        <v/>
      </c>
      <c r="G18" s="14" t="str">
        <f>IF(I18="","",IF((OR('Identificação da EG'!$B$7=0,'Identificação da EG'!$B$7="")),"",'Identificação da EG'!$D$7))</f>
        <v/>
      </c>
      <c r="H18" s="25" t="str">
        <f>IF(I18="","",IF(OR('Identificação da EG'!$B$7=0,'Identificação da EG'!$B$7=""),"",'Identificação da EG'!$E$7))</f>
        <v/>
      </c>
      <c r="I18" s="1" t="str">
        <f>IF(J18="","",Infraestruturas!$B$68)</f>
        <v/>
      </c>
      <c r="J18" s="1" t="str">
        <f>IF(K18="","","Fluxo")</f>
        <v/>
      </c>
      <c r="K18" s="1" t="str">
        <v/>
      </c>
      <c r="L18" s="1" t="str">
        <v/>
      </c>
    </row>
    <row r="19" spans="1:12" x14ac:dyDescent="0.15">
      <c r="A19" s="14" t="str">
        <f>IF(I19="","",IF(OR('Identificação da EG'!$B$7=0,'Identificação da EG'!$B$7=""),"",Capa!$C$10))</f>
        <v/>
      </c>
      <c r="B19" s="14" t="str">
        <f>IF(I19="","",IF((OR('Identificação da EG'!$B$7=0,'Identificação da EG'!$B$7="")),"",'Identificação da EG'!$B$7))</f>
        <v/>
      </c>
      <c r="C19" s="14" t="str">
        <f>IF(I19="","",IF(B19="","",VLOOKUP(B19,Auxiliar!$BW$23:$BX$3130,2,0)))</f>
        <v/>
      </c>
      <c r="D19" s="14" t="str">
        <f>IF(I19="","",IF(OR('Identificação da EG'!$B$7=0,'Identificação da EG'!$B$7=""),"","Portugal"))</f>
        <v/>
      </c>
      <c r="E19" s="14" t="str">
        <f>IF(I19="","",IF(OR('Identificação da EG'!$B$7=0,'Identificação da EG'!$B$7=""),"",'Identificação da EG'!$C$7))</f>
        <v/>
      </c>
      <c r="F19" s="14" t="str">
        <f>IF(I19="","",IF(OR('Identificação da EG'!$B$7=0,'Identificação da EG'!$B$7=""),"",'Identificação da EG'!$F$7))</f>
        <v/>
      </c>
      <c r="G19" s="14" t="str">
        <f>IF(I19="","",IF((OR('Identificação da EG'!$B$7=0,'Identificação da EG'!$B$7="")),"",'Identificação da EG'!$D$7))</f>
        <v/>
      </c>
      <c r="H19" s="25" t="str">
        <f>IF(I19="","",IF(OR('Identificação da EG'!$B$7=0,'Identificação da EG'!$B$7=""),"",'Identificação da EG'!$E$7))</f>
        <v/>
      </c>
      <c r="I19" s="1" t="str">
        <f>IF(J19="","",Infraestruturas!$B$68)</f>
        <v/>
      </c>
      <c r="J19" s="1" t="str">
        <f>IF(K19="","","Fluxo")</f>
        <v/>
      </c>
      <c r="K19" s="1" t="str">
        <v/>
      </c>
      <c r="L19" s="1" t="str">
        <v/>
      </c>
    </row>
    <row r="20" spans="1:12" x14ac:dyDescent="0.15">
      <c r="A20" s="14" t="str">
        <f>IF(I20="","",IF(OR('Identificação da EG'!$B$7=0,'Identificação da EG'!$B$7=""),"",Capa!$C$10))</f>
        <v/>
      </c>
      <c r="B20" s="14" t="str">
        <f>IF(I20="","",IF((OR('Identificação da EG'!$B$7=0,'Identificação da EG'!$B$7="")),"",'Identificação da EG'!$B$7))</f>
        <v/>
      </c>
      <c r="C20" s="14" t="str">
        <f>IF(I20="","",IF(B20="","",VLOOKUP(B20,Auxiliar!$BW$23:$BX$3130,2,0)))</f>
        <v/>
      </c>
      <c r="D20" s="14" t="str">
        <f>IF(I20="","",IF(OR('Identificação da EG'!$B$7=0,'Identificação da EG'!$B$7=""),"","Portugal"))</f>
        <v/>
      </c>
      <c r="E20" s="14" t="str">
        <f>IF(I20="","",IF(OR('Identificação da EG'!$B$7=0,'Identificação da EG'!$B$7=""),"",'Identificação da EG'!$C$7))</f>
        <v/>
      </c>
      <c r="F20" s="14" t="str">
        <f>IF(I20="","",IF(OR('Identificação da EG'!$B$7=0,'Identificação da EG'!$B$7=""),"",'Identificação da EG'!$F$7))</f>
        <v/>
      </c>
      <c r="G20" s="14" t="str">
        <f>IF(I20="","",IF((OR('Identificação da EG'!$B$7=0,'Identificação da EG'!$B$7="")),"",'Identificação da EG'!$D$7))</f>
        <v/>
      </c>
      <c r="H20" s="25" t="str">
        <f>IF(I20="","",IF(OR('Identificação da EG'!$B$7=0,'Identificação da EG'!$B$7=""),"",'Identificação da EG'!$E$7))</f>
        <v/>
      </c>
      <c r="I20" s="1" t="str">
        <f>IF('Identificação da EG'!$B$7="","",Infraestruturas!$B$69)</f>
        <v/>
      </c>
      <c r="J20" s="1" t="str">
        <f>IF('Identificação da EG'!$B$7="","","Utilização TIC")</f>
        <v/>
      </c>
      <c r="K20" s="1" t="str">
        <f>IF(Infraestruturas!C69="","",Infraestruturas!C69)</f>
        <v/>
      </c>
      <c r="L20" s="1"/>
    </row>
    <row r="21" spans="1:12" x14ac:dyDescent="0.15">
      <c r="A21" s="14" t="str">
        <f>IF(I21="","",IF(OR('Identificação da EG'!$B$7=0,'Identificação da EG'!$B$7=""),"",Capa!$C$10))</f>
        <v/>
      </c>
      <c r="B21" s="14" t="str">
        <f>IF(I21="","",IF((OR('Identificação da EG'!$B$7=0,'Identificação da EG'!$B$7="")),"",'Identificação da EG'!$B$7))</f>
        <v/>
      </c>
      <c r="C21" s="14" t="str">
        <f>IF(I21="","",IF(B21="","",VLOOKUP(B21,Auxiliar!$BW$23:$BX$3130,2,0)))</f>
        <v/>
      </c>
      <c r="D21" s="14" t="str">
        <f>IF(I21="","",IF(OR('Identificação da EG'!$B$7=0,'Identificação da EG'!$B$7=""),"","Portugal"))</f>
        <v/>
      </c>
      <c r="E21" s="14" t="str">
        <f>IF(I21="","",IF(OR('Identificação da EG'!$B$7=0,'Identificação da EG'!$B$7=""),"",'Identificação da EG'!$C$7))</f>
        <v/>
      </c>
      <c r="F21" s="14" t="str">
        <f>IF(I21="","",IF(OR('Identificação da EG'!$B$7=0,'Identificação da EG'!$B$7=""),"",'Identificação da EG'!$F$7))</f>
        <v/>
      </c>
      <c r="G21" s="14" t="str">
        <f>IF(I21="","",IF((OR('Identificação da EG'!$B$7=0,'Identificação da EG'!$B$7="")),"",'Identificação da EG'!$D$7))</f>
        <v/>
      </c>
      <c r="H21" s="25" t="str">
        <f>IF(I21="","",IF(OR('Identificação da EG'!$B$7=0,'Identificação da EG'!$B$7=""),"",'Identificação da EG'!$E$7))</f>
        <v/>
      </c>
      <c r="I21" s="1" t="str">
        <f>IF(J21="","",Infraestruturas!$B$69)</f>
        <v/>
      </c>
      <c r="J21" s="1" t="str">
        <f>IF(K21="","","Objetivo do TIC")</f>
        <v/>
      </c>
      <c r="K21" s="1" t="str" cm="1">
        <f t="array" ref="K21:K23">IF(INDEX(Infraestruturas!C96:C98,INT((_xlfn.SEQUENCE(ROWS(Infraestruturas!C96:C98)*1,1,1,1)-1)/1)+1)=0,"",INDEX(Infraestruturas!C96:C98,INT((_xlfn.SEQUENCE(ROWS(Infraestruturas!C96:C98)*1,1,1,1)-1)/1)+1))</f>
        <v/>
      </c>
      <c r="L21" s="1"/>
    </row>
    <row r="22" spans="1:12" x14ac:dyDescent="0.15">
      <c r="A22" s="14" t="str">
        <f>IF(I22="","",IF(OR('Identificação da EG'!$B$7=0,'Identificação da EG'!$B$7=""),"",Capa!$C$10))</f>
        <v/>
      </c>
      <c r="B22" s="14" t="str">
        <f>IF(I22="","",IF((OR('Identificação da EG'!$B$7=0,'Identificação da EG'!$B$7="")),"",'Identificação da EG'!$B$7))</f>
        <v/>
      </c>
      <c r="C22" s="14" t="str">
        <f>IF(I22="","",IF(B22="","",VLOOKUP(B22,Auxiliar!$BW$23:$BX$3130,2,0)))</f>
        <v/>
      </c>
      <c r="D22" s="14" t="str">
        <f>IF(I22="","",IF(OR('Identificação da EG'!$B$7=0,'Identificação da EG'!$B$7=""),"","Portugal"))</f>
        <v/>
      </c>
      <c r="E22" s="14" t="str">
        <f>IF(I22="","",IF(OR('Identificação da EG'!$B$7=0,'Identificação da EG'!$B$7=""),"",'Identificação da EG'!$C$7))</f>
        <v/>
      </c>
      <c r="F22" s="14" t="str">
        <f>IF(I22="","",IF(OR('Identificação da EG'!$B$7=0,'Identificação da EG'!$B$7=""),"",'Identificação da EG'!$F$7))</f>
        <v/>
      </c>
      <c r="G22" s="14" t="str">
        <f>IF(I22="","",IF((OR('Identificação da EG'!$B$7=0,'Identificação da EG'!$B$7="")),"",'Identificação da EG'!$D$7))</f>
        <v/>
      </c>
      <c r="H22" s="25" t="str">
        <f>IF(I22="","",IF(OR('Identificação da EG'!$B$7=0,'Identificação da EG'!$B$7=""),"",'Identificação da EG'!$E$7))</f>
        <v/>
      </c>
      <c r="I22" s="1" t="str">
        <f>IF(J22="","",Infraestruturas!$B$69)</f>
        <v/>
      </c>
      <c r="J22" s="1" t="str">
        <f>IF(K22="","","Objetivo do TIC")</f>
        <v/>
      </c>
      <c r="K22" s="1" t="str">
        <v/>
      </c>
      <c r="L22" s="1"/>
    </row>
    <row r="23" spans="1:12" x14ac:dyDescent="0.15">
      <c r="A23" s="14" t="str">
        <f>IF(I23="","",IF(OR('Identificação da EG'!$B$7=0,'Identificação da EG'!$B$7=""),"",Capa!$C$10))</f>
        <v/>
      </c>
      <c r="B23" s="14" t="str">
        <f>IF(I23="","",IF((OR('Identificação da EG'!$B$7=0,'Identificação da EG'!$B$7="")),"",'Identificação da EG'!$B$7))</f>
        <v/>
      </c>
      <c r="C23" s="14" t="str">
        <f>IF(I23="","",IF(B23="","",VLOOKUP(B23,Auxiliar!$BW$23:$BX$3130,2,0)))</f>
        <v/>
      </c>
      <c r="D23" s="14" t="str">
        <f>IF(I23="","",IF(OR('Identificação da EG'!$B$7=0,'Identificação da EG'!$B$7=""),"","Portugal"))</f>
        <v/>
      </c>
      <c r="E23" s="14" t="str">
        <f>IF(I23="","",IF(OR('Identificação da EG'!$B$7=0,'Identificação da EG'!$B$7=""),"",'Identificação da EG'!$C$7))</f>
        <v/>
      </c>
      <c r="F23" s="14" t="str">
        <f>IF(I23="","",IF(OR('Identificação da EG'!$B$7=0,'Identificação da EG'!$B$7=""),"",'Identificação da EG'!$F$7))</f>
        <v/>
      </c>
      <c r="G23" s="14" t="str">
        <f>IF(I23="","",IF((OR('Identificação da EG'!$B$7=0,'Identificação da EG'!$B$7="")),"",'Identificação da EG'!$D$7))</f>
        <v/>
      </c>
      <c r="H23" s="25" t="str">
        <f>IF(I23="","",IF(OR('Identificação da EG'!$B$7=0,'Identificação da EG'!$B$7=""),"",'Identificação da EG'!$E$7))</f>
        <v/>
      </c>
      <c r="I23" s="1" t="str">
        <f>IF(J23="","",Infraestruturas!$B$69)</f>
        <v/>
      </c>
      <c r="J23" s="1" t="str">
        <f>IF(K23="","","Objetivo do TIC")</f>
        <v/>
      </c>
      <c r="K23" s="1" t="str">
        <v/>
      </c>
      <c r="L23" s="1"/>
    </row>
    <row r="24" spans="1:12" x14ac:dyDescent="0.15">
      <c r="A24" s="14" t="str">
        <f>IF(I24="","",IF(OR('Identificação da EG'!$B$7=0,'Identificação da EG'!$B$7=""),"",Capa!$C$10))</f>
        <v/>
      </c>
      <c r="B24" s="14" t="str">
        <f>IF(I24="","",IF((OR('Identificação da EG'!$B$7=0,'Identificação da EG'!$B$7="")),"",'Identificação da EG'!$B$7))</f>
        <v/>
      </c>
      <c r="C24" s="14" t="str">
        <f>IF(I24="","",IF(B24="","",VLOOKUP(B24,Auxiliar!$BW$23:$BX$3130,2,0)))</f>
        <v/>
      </c>
      <c r="D24" s="14" t="str">
        <f>IF(I24="","",IF(OR('Identificação da EG'!$B$7=0,'Identificação da EG'!$B$7=""),"","Portugal"))</f>
        <v/>
      </c>
      <c r="E24" s="14" t="str">
        <f>IF(I24="","",IF(OR('Identificação da EG'!$B$7=0,'Identificação da EG'!$B$7=""),"",'Identificação da EG'!$C$7))</f>
        <v/>
      </c>
      <c r="F24" s="14" t="str">
        <f>IF(I24="","",IF(OR('Identificação da EG'!$B$7=0,'Identificação da EG'!$B$7=""),"",'Identificação da EG'!$F$7))</f>
        <v/>
      </c>
      <c r="G24" s="14" t="str">
        <f>IF(I24="","",IF((OR('Identificação da EG'!$B$7=0,'Identificação da EG'!$B$7="")),"",'Identificação da EG'!$D$7))</f>
        <v/>
      </c>
      <c r="H24" s="25" t="str">
        <f>IF(I24="","",IF(OR('Identificação da EG'!$B$7=0,'Identificação da EG'!$B$7=""),"",'Identificação da EG'!$E$7))</f>
        <v/>
      </c>
      <c r="I24" s="1" t="str">
        <f>IF(J24="","",Infraestruturas!$B$69)</f>
        <v/>
      </c>
      <c r="J24" s="1" t="str">
        <f>IF(K24="","","Fluxo")</f>
        <v/>
      </c>
      <c r="K24" s="1" t="str" cm="1">
        <f t="array" ref="K24:K28">IF(INDEX(Infraestruturas!B102:B106,INT((_xlfn.SEQUENCE(ROWS(Infraestruturas!B102:B106)*1,1,1,1)-1)/1)+1)=0,"",INDEX(Infraestruturas!B102:B106,INT((_xlfn.SEQUENCE(ROWS(Infraestruturas!B102:B106)*1,1,1,1)-1)/1)+1))</f>
        <v/>
      </c>
      <c r="L24" s="1" t="str" cm="1">
        <f t="array" ref="L24:L28">IF(INDEX(Infraestruturas!C102:C106,INT((_xlfn.SEQUENCE(ROWS(Infraestruturas!C102:C106)*1,1,1,1)-1)/1)+1)=0,"",INDEX(Infraestruturas!C102:C106,INT((_xlfn.SEQUENCE(ROWS(Infraestruturas!C102:C106)*1,1,1,1)-1)/1)+1))</f>
        <v/>
      </c>
    </row>
    <row r="25" spans="1:12" x14ac:dyDescent="0.15">
      <c r="A25" s="14" t="str">
        <f>IF(I25="","",IF(OR('Identificação da EG'!$B$7=0,'Identificação da EG'!$B$7=""),"",Capa!$C$10))</f>
        <v/>
      </c>
      <c r="B25" s="14" t="str">
        <f>IF(I25="","",IF((OR('Identificação da EG'!$B$7=0,'Identificação da EG'!$B$7="")),"",'Identificação da EG'!$B$7))</f>
        <v/>
      </c>
      <c r="C25" s="14" t="str">
        <f>IF(I25="","",IF(B25="","",VLOOKUP(B25,Auxiliar!$BW$23:$BX$3130,2,0)))</f>
        <v/>
      </c>
      <c r="D25" s="14" t="str">
        <f>IF(I25="","",IF(OR('Identificação da EG'!$B$7=0,'Identificação da EG'!$B$7=""),"","Portugal"))</f>
        <v/>
      </c>
      <c r="E25" s="14" t="str">
        <f>IF(I25="","",IF(OR('Identificação da EG'!$B$7=0,'Identificação da EG'!$B$7=""),"",'Identificação da EG'!$C$7))</f>
        <v/>
      </c>
      <c r="F25" s="14" t="str">
        <f>IF(I25="","",IF(OR('Identificação da EG'!$B$7=0,'Identificação da EG'!$B$7=""),"",'Identificação da EG'!$F$7))</f>
        <v/>
      </c>
      <c r="G25" s="14" t="str">
        <f>IF(I25="","",IF((OR('Identificação da EG'!$B$7=0,'Identificação da EG'!$B$7="")),"",'Identificação da EG'!$D$7))</f>
        <v/>
      </c>
      <c r="H25" s="25" t="str">
        <f>IF(I25="","",IF(OR('Identificação da EG'!$B$7=0,'Identificação da EG'!$B$7=""),"",'Identificação da EG'!$E$7))</f>
        <v/>
      </c>
      <c r="I25" s="1" t="str">
        <f>IF(J25="","",Infraestruturas!$B$69)</f>
        <v/>
      </c>
      <c r="J25" s="1" t="str">
        <f>IF(K25="","","Fluxo")</f>
        <v/>
      </c>
      <c r="K25" s="1" t="str">
        <v/>
      </c>
      <c r="L25" s="1" t="str">
        <v/>
      </c>
    </row>
    <row r="26" spans="1:12" x14ac:dyDescent="0.15">
      <c r="A26" s="14" t="str">
        <f>IF(I26="","",IF(OR('Identificação da EG'!$B$7=0,'Identificação da EG'!$B$7=""),"",Capa!$C$10))</f>
        <v/>
      </c>
      <c r="B26" s="14" t="str">
        <f>IF(I26="","",IF((OR('Identificação da EG'!$B$7=0,'Identificação da EG'!$B$7="")),"",'Identificação da EG'!$B$7))</f>
        <v/>
      </c>
      <c r="C26" s="14" t="str">
        <f>IF(I26="","",IF(B26="","",VLOOKUP(B26,Auxiliar!$BW$23:$BX$3130,2,0)))</f>
        <v/>
      </c>
      <c r="D26" s="14" t="str">
        <f>IF(I26="","",IF(OR('Identificação da EG'!$B$7=0,'Identificação da EG'!$B$7=""),"","Portugal"))</f>
        <v/>
      </c>
      <c r="E26" s="14" t="str">
        <f>IF(I26="","",IF(OR('Identificação da EG'!$B$7=0,'Identificação da EG'!$B$7=""),"",'Identificação da EG'!$C$7))</f>
        <v/>
      </c>
      <c r="F26" s="14" t="str">
        <f>IF(I26="","",IF(OR('Identificação da EG'!$B$7=0,'Identificação da EG'!$B$7=""),"",'Identificação da EG'!$F$7))</f>
        <v/>
      </c>
      <c r="G26" s="14" t="str">
        <f>IF(I26="","",IF((OR('Identificação da EG'!$B$7=0,'Identificação da EG'!$B$7="")),"",'Identificação da EG'!$D$7))</f>
        <v/>
      </c>
      <c r="H26" s="25" t="str">
        <f>IF(I26="","",IF(OR('Identificação da EG'!$B$7=0,'Identificação da EG'!$B$7=""),"",'Identificação da EG'!$E$7))</f>
        <v/>
      </c>
      <c r="I26" s="1" t="str">
        <f>IF(J26="","",Infraestruturas!$B$69)</f>
        <v/>
      </c>
      <c r="J26" s="1" t="str">
        <f>IF(K26="","","Fluxo")</f>
        <v/>
      </c>
      <c r="K26" s="1" t="str">
        <v/>
      </c>
      <c r="L26" s="1" t="str">
        <v/>
      </c>
    </row>
    <row r="27" spans="1:12" x14ac:dyDescent="0.15">
      <c r="A27" s="14" t="str">
        <f>IF(I27="","",IF(OR('Identificação da EG'!$B$7=0,'Identificação da EG'!$B$7=""),"",Capa!$C$10))</f>
        <v/>
      </c>
      <c r="B27" s="14" t="str">
        <f>IF(I27="","",IF((OR('Identificação da EG'!$B$7=0,'Identificação da EG'!$B$7="")),"",'Identificação da EG'!$B$7))</f>
        <v/>
      </c>
      <c r="C27" s="14" t="str">
        <f>IF(I27="","",IF(B27="","",VLOOKUP(B27,Auxiliar!$BW$23:$BX$3130,2,0)))</f>
        <v/>
      </c>
      <c r="D27" s="14" t="str">
        <f>IF(I27="","",IF(OR('Identificação da EG'!$B$7=0,'Identificação da EG'!$B$7=""),"","Portugal"))</f>
        <v/>
      </c>
      <c r="E27" s="14" t="str">
        <f>IF(I27="","",IF(OR('Identificação da EG'!$B$7=0,'Identificação da EG'!$B$7=""),"",'Identificação da EG'!$C$7))</f>
        <v/>
      </c>
      <c r="F27" s="14" t="str">
        <f>IF(I27="","",IF(OR('Identificação da EG'!$B$7=0,'Identificação da EG'!$B$7=""),"",'Identificação da EG'!$F$7))</f>
        <v/>
      </c>
      <c r="G27" s="14" t="str">
        <f>IF(I27="","",IF((OR('Identificação da EG'!$B$7=0,'Identificação da EG'!$B$7="")),"",'Identificação da EG'!$D$7))</f>
        <v/>
      </c>
      <c r="H27" s="25" t="str">
        <f>IF(I27="","",IF(OR('Identificação da EG'!$B$7=0,'Identificação da EG'!$B$7=""),"",'Identificação da EG'!$E$7))</f>
        <v/>
      </c>
      <c r="I27" s="1" t="str">
        <f>IF(J27="","",Infraestruturas!$B$69)</f>
        <v/>
      </c>
      <c r="J27" s="1" t="str">
        <f>IF(K27="","","Fluxo")</f>
        <v/>
      </c>
      <c r="K27" s="1" t="str">
        <v/>
      </c>
      <c r="L27" s="1" t="str">
        <v/>
      </c>
    </row>
    <row r="28" spans="1:12" x14ac:dyDescent="0.15">
      <c r="A28" s="14" t="str">
        <f>IF(I28="","",IF(OR('Identificação da EG'!$B$7=0,'Identificação da EG'!$B$7=""),"",Capa!$C$10))</f>
        <v/>
      </c>
      <c r="B28" s="14" t="str">
        <f>IF(I28="","",IF((OR('Identificação da EG'!$B$7=0,'Identificação da EG'!$B$7="")),"",'Identificação da EG'!$B$7))</f>
        <v/>
      </c>
      <c r="C28" s="14" t="str">
        <f>IF(I28="","",IF(B28="","",VLOOKUP(B28,Auxiliar!$BW$23:$BX$3130,2,0)))</f>
        <v/>
      </c>
      <c r="D28" s="14" t="str">
        <f>IF(I28="","",IF(OR('Identificação da EG'!$B$7=0,'Identificação da EG'!$B$7=""),"","Portugal"))</f>
        <v/>
      </c>
      <c r="E28" s="14" t="str">
        <f>IF(I28="","",IF(OR('Identificação da EG'!$B$7=0,'Identificação da EG'!$B$7=""),"",'Identificação da EG'!$C$7))</f>
        <v/>
      </c>
      <c r="F28" s="14" t="str">
        <f>IF(I28="","",IF(OR('Identificação da EG'!$B$7=0,'Identificação da EG'!$B$7=""),"",'Identificação da EG'!$F$7))</f>
        <v/>
      </c>
      <c r="G28" s="14" t="str">
        <f>IF(I28="","",IF((OR('Identificação da EG'!$B$7=0,'Identificação da EG'!$B$7="")),"",'Identificação da EG'!$D$7))</f>
        <v/>
      </c>
      <c r="H28" s="25" t="str">
        <f>IF(I28="","",IF(OR('Identificação da EG'!$B$7=0,'Identificação da EG'!$B$7=""),"",'Identificação da EG'!$E$7))</f>
        <v/>
      </c>
      <c r="I28" s="1" t="str">
        <f>IF(J28="","",Infraestruturas!$B$69)</f>
        <v/>
      </c>
      <c r="J28" s="1" t="str">
        <f>IF(K28="","","Fluxo")</f>
        <v/>
      </c>
      <c r="K28" s="1" t="str">
        <v/>
      </c>
      <c r="L28" s="1" t="str">
        <v/>
      </c>
    </row>
    <row r="29" spans="1:12" x14ac:dyDescent="0.15">
      <c r="A29" s="14" t="str">
        <f>IF(I29="","",IF(OR('Identificação da EG'!$B$7=0,'Identificação da EG'!$B$7=""),"",Capa!$C$10))</f>
        <v/>
      </c>
      <c r="B29" s="14" t="str">
        <f>IF(I29="","",IF((OR('Identificação da EG'!$B$7=0,'Identificação da EG'!$B$7="")),"",'Identificação da EG'!$B$7))</f>
        <v/>
      </c>
      <c r="C29" s="14" t="str">
        <f>IF(I29="","",IF(B29="","",VLOOKUP(B29,Auxiliar!$BW$23:$BX$3130,2,0)))</f>
        <v/>
      </c>
      <c r="D29" s="14" t="str">
        <f>IF(I29="","",IF(OR('Identificação da EG'!$B$7=0,'Identificação da EG'!$B$7=""),"","Portugal"))</f>
        <v/>
      </c>
      <c r="E29" s="14" t="str">
        <f>IF(I29="","",IF(OR('Identificação da EG'!$B$7=0,'Identificação da EG'!$B$7=""),"",'Identificação da EG'!$C$7))</f>
        <v/>
      </c>
      <c r="F29" s="14" t="str">
        <f>IF(I29="","",IF(OR('Identificação da EG'!$B$7=0,'Identificação da EG'!$B$7=""),"",'Identificação da EG'!$F$7))</f>
        <v/>
      </c>
      <c r="G29" s="14" t="str">
        <f>IF(I29="","",IF((OR('Identificação da EG'!$B$7=0,'Identificação da EG'!$B$7="")),"",'Identificação da EG'!$D$7))</f>
        <v/>
      </c>
      <c r="H29" s="25" t="str">
        <f>IF(I29="","",IF(OR('Identificação da EG'!$B$7=0,'Identificação da EG'!$B$7=""),"",'Identificação da EG'!$E$7))</f>
        <v/>
      </c>
      <c r="I29" s="1" t="str">
        <f>IF('Identificação da EG'!$B$7="","",Infraestruturas!$B$70)</f>
        <v/>
      </c>
      <c r="J29" s="1" t="str">
        <f>IF('Identificação da EG'!$B$7="","","Utilização TIC")</f>
        <v/>
      </c>
      <c r="K29" s="1" t="str">
        <f>IF(Infraestruturas!C70="","",Infraestruturas!C70)</f>
        <v/>
      </c>
      <c r="L29" s="1"/>
    </row>
    <row r="30" spans="1:12" x14ac:dyDescent="0.15">
      <c r="A30" s="14" t="str">
        <f>IF(I30="","",IF(OR('Identificação da EG'!$B$7=0,'Identificação da EG'!$B$7=""),"",Capa!$C$10))</f>
        <v/>
      </c>
      <c r="B30" s="14" t="str">
        <f>IF(I30="","",IF((OR('Identificação da EG'!$B$7=0,'Identificação da EG'!$B$7="")),"",'Identificação da EG'!$B$7))</f>
        <v/>
      </c>
      <c r="C30" s="14" t="str">
        <f>IF(I30="","",IF(B30="","",VLOOKUP(B30,Auxiliar!$BW$23:$BX$3130,2,0)))</f>
        <v/>
      </c>
      <c r="D30" s="14" t="str">
        <f>IF(I30="","",IF(OR('Identificação da EG'!$B$7=0,'Identificação da EG'!$B$7=""),"","Portugal"))</f>
        <v/>
      </c>
      <c r="E30" s="14" t="str">
        <f>IF(I30="","",IF(OR('Identificação da EG'!$B$7=0,'Identificação da EG'!$B$7=""),"",'Identificação da EG'!$C$7))</f>
        <v/>
      </c>
      <c r="F30" s="14" t="str">
        <f>IF(I30="","",IF(OR('Identificação da EG'!$B$7=0,'Identificação da EG'!$B$7=""),"",'Identificação da EG'!$F$7))</f>
        <v/>
      </c>
      <c r="G30" s="14" t="str">
        <f>IF(I30="","",IF((OR('Identificação da EG'!$B$7=0,'Identificação da EG'!$B$7="")),"",'Identificação da EG'!$D$7))</f>
        <v/>
      </c>
      <c r="H30" s="25" t="str">
        <f>IF(I30="","",IF(OR('Identificação da EG'!$B$7=0,'Identificação da EG'!$B$7=""),"",'Identificação da EG'!$E$7))</f>
        <v/>
      </c>
      <c r="I30" s="1" t="str">
        <f>IF(J30="","",Infraestruturas!$B$70)</f>
        <v/>
      </c>
      <c r="J30" s="1" t="str">
        <f>IF(K30="","","Objetivo do TIC")</f>
        <v/>
      </c>
      <c r="K30" s="1" t="str" cm="1">
        <f t="array" ref="K30:K32">IF(INDEX(Infraestruturas!G96:G98,INT((_xlfn.SEQUENCE(ROWS(Infraestruturas!G96:G98)*1,1,1,1)-1)/1)+1)=0,"",INDEX(Infraestruturas!G96:G98,INT((_xlfn.SEQUENCE(ROWS(Infraestruturas!G96:G98)*1,1,1,1)-1)/1)+1))</f>
        <v/>
      </c>
      <c r="L30" s="1"/>
    </row>
    <row r="31" spans="1:12" x14ac:dyDescent="0.15">
      <c r="A31" s="14" t="str">
        <f>IF(I31="","",IF(OR('Identificação da EG'!$B$7=0,'Identificação da EG'!$B$7=""),"",Capa!$C$10))</f>
        <v/>
      </c>
      <c r="B31" s="14" t="str">
        <f>IF(I31="","",IF((OR('Identificação da EG'!$B$7=0,'Identificação da EG'!$B$7="")),"",'Identificação da EG'!$B$7))</f>
        <v/>
      </c>
      <c r="C31" s="14" t="str">
        <f>IF(I31="","",IF(B31="","",VLOOKUP(B31,Auxiliar!$BW$23:$BX$3130,2,0)))</f>
        <v/>
      </c>
      <c r="D31" s="14" t="str">
        <f>IF(I31="","",IF(OR('Identificação da EG'!$B$7=0,'Identificação da EG'!$B$7=""),"","Portugal"))</f>
        <v/>
      </c>
      <c r="E31" s="14" t="str">
        <f>IF(I31="","",IF(OR('Identificação da EG'!$B$7=0,'Identificação da EG'!$B$7=""),"",'Identificação da EG'!$C$7))</f>
        <v/>
      </c>
      <c r="F31" s="14" t="str">
        <f>IF(I31="","",IF(OR('Identificação da EG'!$B$7=0,'Identificação da EG'!$B$7=""),"",'Identificação da EG'!$F$7))</f>
        <v/>
      </c>
      <c r="G31" s="14" t="str">
        <f>IF(I31="","",IF((OR('Identificação da EG'!$B$7=0,'Identificação da EG'!$B$7="")),"",'Identificação da EG'!$D$7))</f>
        <v/>
      </c>
      <c r="H31" s="25" t="str">
        <f>IF(I31="","",IF(OR('Identificação da EG'!$B$7=0,'Identificação da EG'!$B$7=""),"",'Identificação da EG'!$E$7))</f>
        <v/>
      </c>
      <c r="I31" s="1" t="str">
        <f>IF(J31="","",Infraestruturas!$B$70)</f>
        <v/>
      </c>
      <c r="J31" s="1" t="str">
        <f>IF(K31="","","Objetivo do TIC")</f>
        <v/>
      </c>
      <c r="K31" s="1" t="str">
        <v/>
      </c>
      <c r="L31" s="1"/>
    </row>
    <row r="32" spans="1:12" x14ac:dyDescent="0.15">
      <c r="A32" s="14" t="str">
        <f>IF(I32="","",IF(OR('Identificação da EG'!$B$7=0,'Identificação da EG'!$B$7=""),"",Capa!$C$10))</f>
        <v/>
      </c>
      <c r="B32" s="14" t="str">
        <f>IF(I32="","",IF((OR('Identificação da EG'!$B$7=0,'Identificação da EG'!$B$7="")),"",'Identificação da EG'!$B$7))</f>
        <v/>
      </c>
      <c r="C32" s="14" t="str">
        <f>IF(I32="","",IF(B32="","",VLOOKUP(B32,Auxiliar!$BW$23:$BX$3130,2,0)))</f>
        <v/>
      </c>
      <c r="D32" s="14" t="str">
        <f>IF(I32="","",IF(OR('Identificação da EG'!$B$7=0,'Identificação da EG'!$B$7=""),"","Portugal"))</f>
        <v/>
      </c>
      <c r="E32" s="14" t="str">
        <f>IF(I32="","",IF(OR('Identificação da EG'!$B$7=0,'Identificação da EG'!$B$7=""),"",'Identificação da EG'!$C$7))</f>
        <v/>
      </c>
      <c r="F32" s="14" t="str">
        <f>IF(I32="","",IF(OR('Identificação da EG'!$B$7=0,'Identificação da EG'!$B$7=""),"",'Identificação da EG'!$F$7))</f>
        <v/>
      </c>
      <c r="G32" s="14" t="str">
        <f>IF(I32="","",IF((OR('Identificação da EG'!$B$7=0,'Identificação da EG'!$B$7="")),"",'Identificação da EG'!$D$7))</f>
        <v/>
      </c>
      <c r="H32" s="25" t="str">
        <f>IF(I32="","",IF(OR('Identificação da EG'!$B$7=0,'Identificação da EG'!$B$7=""),"",'Identificação da EG'!$E$7))</f>
        <v/>
      </c>
      <c r="I32" s="1" t="str">
        <f>IF(J32="","",Infraestruturas!$B$70)</f>
        <v/>
      </c>
      <c r="J32" s="1" t="str">
        <f>IF(K32="","","Objetivo do TIC")</f>
        <v/>
      </c>
      <c r="K32" s="1" t="str">
        <v/>
      </c>
      <c r="L32" s="1"/>
    </row>
    <row r="33" spans="1:12" x14ac:dyDescent="0.15">
      <c r="A33" s="14" t="str">
        <f>IF(I33="","",IF(OR('Identificação da EG'!$B$7=0,'Identificação da EG'!$B$7=""),"",Capa!$C$10))</f>
        <v/>
      </c>
      <c r="B33" s="14" t="str">
        <f>IF(I33="","",IF((OR('Identificação da EG'!$B$7=0,'Identificação da EG'!$B$7="")),"",'Identificação da EG'!$B$7))</f>
        <v/>
      </c>
      <c r="C33" s="14" t="str">
        <f>IF(I33="","",IF(B33="","",VLOOKUP(B33,Auxiliar!$BW$23:$BX$3130,2,0)))</f>
        <v/>
      </c>
      <c r="D33" s="14" t="str">
        <f>IF(I33="","",IF(OR('Identificação da EG'!$B$7=0,'Identificação da EG'!$B$7=""),"","Portugal"))</f>
        <v/>
      </c>
      <c r="E33" s="14" t="str">
        <f>IF(I33="","",IF(OR('Identificação da EG'!$B$7=0,'Identificação da EG'!$B$7=""),"",'Identificação da EG'!$C$7))</f>
        <v/>
      </c>
      <c r="F33" s="14" t="str">
        <f>IF(I33="","",IF(OR('Identificação da EG'!$B$7=0,'Identificação da EG'!$B$7=""),"",'Identificação da EG'!$F$7))</f>
        <v/>
      </c>
      <c r="G33" s="14" t="str">
        <f>IF(I33="","",IF((OR('Identificação da EG'!$B$7=0,'Identificação da EG'!$B$7="")),"",'Identificação da EG'!$D$7))</f>
        <v/>
      </c>
      <c r="H33" s="25" t="str">
        <f>IF(I33="","",IF(OR('Identificação da EG'!$B$7=0,'Identificação da EG'!$B$7=""),"",'Identificação da EG'!$E$7))</f>
        <v/>
      </c>
      <c r="I33" s="1" t="str">
        <f>IF(J33="","",Infraestruturas!$B$70)</f>
        <v/>
      </c>
      <c r="J33" s="1" t="str">
        <f>IF(K33="","","Fluxo")</f>
        <v/>
      </c>
      <c r="K33" s="1" t="str" cm="1">
        <f t="array" ref="K33:K37">IF(INDEX(Infraestruturas!F102:F106,INT((_xlfn.SEQUENCE(ROWS(Infraestruturas!B102:F106)*1,1,1,1)-1)/1)+1)=0,"",INDEX(Infraestruturas!F102:F106,INT((_xlfn.SEQUENCE(ROWS(Infraestruturas!F102:F106)*1,1,1,1)-1)/1)+1))</f>
        <v/>
      </c>
      <c r="L33" s="1" t="str" cm="1">
        <f t="array" ref="L33:L37">IF(INDEX(Infraestruturas!G102:G106,INT((_xlfn.SEQUENCE(ROWS(Infraestruturas!C102:G106)*1,1,1,1)-1)/1)+1)=0,"",INDEX(Infraestruturas!G102:G106,INT((_xlfn.SEQUENCE(ROWS(Infraestruturas!G102:G106)*1,1,1,1)-1)/1)+1))</f>
        <v/>
      </c>
    </row>
    <row r="34" spans="1:12" x14ac:dyDescent="0.15">
      <c r="A34" s="14" t="str">
        <f>IF(I34="","",IF(OR('Identificação da EG'!$B$7=0,'Identificação da EG'!$B$7=""),"",Capa!$C$10))</f>
        <v/>
      </c>
      <c r="B34" s="14" t="str">
        <f>IF(I34="","",IF((OR('Identificação da EG'!$B$7=0,'Identificação da EG'!$B$7="")),"",'Identificação da EG'!$B$7))</f>
        <v/>
      </c>
      <c r="C34" s="14" t="str">
        <f>IF(I34="","",IF(B34="","",VLOOKUP(B34,Auxiliar!$BW$23:$BX$3130,2,0)))</f>
        <v/>
      </c>
      <c r="D34" s="14" t="str">
        <f>IF(I34="","",IF(OR('Identificação da EG'!$B$7=0,'Identificação da EG'!$B$7=""),"","Portugal"))</f>
        <v/>
      </c>
      <c r="E34" s="14" t="str">
        <f>IF(I34="","",IF(OR('Identificação da EG'!$B$7=0,'Identificação da EG'!$B$7=""),"",'Identificação da EG'!$C$7))</f>
        <v/>
      </c>
      <c r="F34" s="14" t="str">
        <f>IF(I34="","",IF(OR('Identificação da EG'!$B$7=0,'Identificação da EG'!$B$7=""),"",'Identificação da EG'!$F$7))</f>
        <v/>
      </c>
      <c r="G34" s="14" t="str">
        <f>IF(I34="","",IF((OR('Identificação da EG'!$B$7=0,'Identificação da EG'!$B$7="")),"",'Identificação da EG'!$D$7))</f>
        <v/>
      </c>
      <c r="H34" s="25" t="str">
        <f>IF(I34="","",IF(OR('Identificação da EG'!$B$7=0,'Identificação da EG'!$B$7=""),"",'Identificação da EG'!$E$7))</f>
        <v/>
      </c>
      <c r="I34" s="1" t="str">
        <f>IF(J34="","",Infraestruturas!$B$70)</f>
        <v/>
      </c>
      <c r="J34" s="1" t="str">
        <f>IF(K34="","","Fluxo")</f>
        <v/>
      </c>
      <c r="K34" s="1" t="str">
        <v/>
      </c>
      <c r="L34" s="1" t="str">
        <v/>
      </c>
    </row>
    <row r="35" spans="1:12" x14ac:dyDescent="0.15">
      <c r="A35" s="14" t="str">
        <f>IF(I35="","",IF(OR('Identificação da EG'!$B$7=0,'Identificação da EG'!$B$7=""),"",Capa!$C$10))</f>
        <v/>
      </c>
      <c r="B35" s="14" t="str">
        <f>IF(I35="","",IF((OR('Identificação da EG'!$B$7=0,'Identificação da EG'!$B$7="")),"",'Identificação da EG'!$B$7))</f>
        <v/>
      </c>
      <c r="C35" s="14" t="str">
        <f>IF(I35="","",IF(B35="","",VLOOKUP(B35,Auxiliar!$BW$23:$BX$3130,2,0)))</f>
        <v/>
      </c>
      <c r="D35" s="14" t="str">
        <f>IF(I35="","",IF(OR('Identificação da EG'!$B$7=0,'Identificação da EG'!$B$7=""),"","Portugal"))</f>
        <v/>
      </c>
      <c r="E35" s="14" t="str">
        <f>IF(I35="","",IF(OR('Identificação da EG'!$B$7=0,'Identificação da EG'!$B$7=""),"",'Identificação da EG'!$C$7))</f>
        <v/>
      </c>
      <c r="F35" s="14" t="str">
        <f>IF(I35="","",IF(OR('Identificação da EG'!$B$7=0,'Identificação da EG'!$B$7=""),"",'Identificação da EG'!$F$7))</f>
        <v/>
      </c>
      <c r="G35" s="14" t="str">
        <f>IF(I35="","",IF((OR('Identificação da EG'!$B$7=0,'Identificação da EG'!$B$7="")),"",'Identificação da EG'!$D$7))</f>
        <v/>
      </c>
      <c r="H35" s="25" t="str">
        <f>IF(I35="","",IF(OR('Identificação da EG'!$B$7=0,'Identificação da EG'!$B$7=""),"",'Identificação da EG'!$E$7))</f>
        <v/>
      </c>
      <c r="I35" s="1" t="str">
        <f>IF(J35="","",Infraestruturas!$B$70)</f>
        <v/>
      </c>
      <c r="J35" s="1" t="str">
        <f>IF(K35="","","Fluxo")</f>
        <v/>
      </c>
      <c r="K35" s="1" t="str">
        <v/>
      </c>
      <c r="L35" s="1" t="str">
        <v/>
      </c>
    </row>
    <row r="36" spans="1:12" x14ac:dyDescent="0.15">
      <c r="A36" s="14" t="str">
        <f>IF(I36="","",IF(OR('Identificação da EG'!$B$7=0,'Identificação da EG'!$B$7=""),"",Capa!$C$10))</f>
        <v/>
      </c>
      <c r="B36" s="14" t="str">
        <f>IF(I36="","",IF((OR('Identificação da EG'!$B$7=0,'Identificação da EG'!$B$7="")),"",'Identificação da EG'!$B$7))</f>
        <v/>
      </c>
      <c r="C36" s="14" t="str">
        <f>IF(I36="","",IF(B36="","",VLOOKUP(B36,Auxiliar!$BW$23:$BX$3130,2,0)))</f>
        <v/>
      </c>
      <c r="D36" s="14" t="str">
        <f>IF(I36="","",IF(OR('Identificação da EG'!$B$7=0,'Identificação da EG'!$B$7=""),"","Portugal"))</f>
        <v/>
      </c>
      <c r="E36" s="14" t="str">
        <f>IF(I36="","",IF(OR('Identificação da EG'!$B$7=0,'Identificação da EG'!$B$7=""),"",'Identificação da EG'!$C$7))</f>
        <v/>
      </c>
      <c r="F36" s="14" t="str">
        <f>IF(I36="","",IF(OR('Identificação da EG'!$B$7=0,'Identificação da EG'!$B$7=""),"",'Identificação da EG'!$F$7))</f>
        <v/>
      </c>
      <c r="G36" s="14" t="str">
        <f>IF(I36="","",IF((OR('Identificação da EG'!$B$7=0,'Identificação da EG'!$B$7="")),"",'Identificação da EG'!$D$7))</f>
        <v/>
      </c>
      <c r="H36" s="25" t="str">
        <f>IF(I36="","",IF(OR('Identificação da EG'!$B$7=0,'Identificação da EG'!$B$7=""),"",'Identificação da EG'!$E$7))</f>
        <v/>
      </c>
      <c r="I36" s="1" t="str">
        <f>IF(J36="","",Infraestruturas!$B$70)</f>
        <v/>
      </c>
      <c r="J36" s="1" t="str">
        <f>IF(K36="","","Fluxo")</f>
        <v/>
      </c>
      <c r="K36" s="1" t="str">
        <v/>
      </c>
      <c r="L36" s="1" t="str">
        <v/>
      </c>
    </row>
    <row r="37" spans="1:12" x14ac:dyDescent="0.15">
      <c r="A37" s="14" t="str">
        <f>IF(I37="","",IF(OR('Identificação da EG'!$B$7=0,'Identificação da EG'!$B$7=""),"",Capa!$C$10))</f>
        <v/>
      </c>
      <c r="B37" s="14" t="str">
        <f>IF(I37="","",IF((OR('Identificação da EG'!$B$7=0,'Identificação da EG'!$B$7="")),"",'Identificação da EG'!$B$7))</f>
        <v/>
      </c>
      <c r="C37" s="14" t="str">
        <f>IF(I37="","",IF(B37="","",VLOOKUP(B37,Auxiliar!$BW$23:$BX$3130,2,0)))</f>
        <v/>
      </c>
      <c r="D37" s="14" t="str">
        <f>IF(I37="","",IF(OR('Identificação da EG'!$B$7=0,'Identificação da EG'!$B$7=""),"","Portugal"))</f>
        <v/>
      </c>
      <c r="E37" s="14" t="str">
        <f>IF(I37="","",IF(OR('Identificação da EG'!$B$7=0,'Identificação da EG'!$B$7=""),"",'Identificação da EG'!$C$7))</f>
        <v/>
      </c>
      <c r="F37" s="14" t="str">
        <f>IF(I37="","",IF(OR('Identificação da EG'!$B$7=0,'Identificação da EG'!$B$7=""),"",'Identificação da EG'!$F$7))</f>
        <v/>
      </c>
      <c r="G37" s="14" t="str">
        <f>IF(I37="","",IF((OR('Identificação da EG'!$B$7=0,'Identificação da EG'!$B$7="")),"",'Identificação da EG'!$D$7))</f>
        <v/>
      </c>
      <c r="H37" s="25" t="str">
        <f>IF(I37="","",IF(OR('Identificação da EG'!$B$7=0,'Identificação da EG'!$B$7=""),"",'Identificação da EG'!$E$7))</f>
        <v/>
      </c>
      <c r="I37" s="1" t="str">
        <f>IF(J37="","",Infraestruturas!$B$70)</f>
        <v/>
      </c>
      <c r="J37" s="1" t="str">
        <f>IF(K37="","","Fluxo")</f>
        <v/>
      </c>
      <c r="K37" s="1" t="str">
        <v/>
      </c>
      <c r="L37" s="1" t="str">
        <v/>
      </c>
    </row>
    <row r="38" spans="1:12" x14ac:dyDescent="0.15">
      <c r="A38" s="14" t="str">
        <f>IF(I38="","",IF(OR('Identificação da EG'!$B$7=0,'Identificação da EG'!$B$7=""),"",Capa!$C$10))</f>
        <v/>
      </c>
      <c r="B38" s="14" t="str">
        <f>IF(I38="","",IF((OR('Identificação da EG'!$B$7=0,'Identificação da EG'!$B$7="")),"",'Identificação da EG'!$B$7))</f>
        <v/>
      </c>
      <c r="C38" s="14" t="str">
        <f>IF(I38="","",IF(B38="","",VLOOKUP(B38,Auxiliar!$BW$23:$BX$3130,2,0)))</f>
        <v/>
      </c>
      <c r="D38" s="14" t="str">
        <f>IF(I38="","",IF(OR('Identificação da EG'!$B$7=0,'Identificação da EG'!$B$7=""),"","Portugal"))</f>
        <v/>
      </c>
      <c r="E38" s="14" t="str">
        <f>IF(I38="","",IF(OR('Identificação da EG'!$B$7=0,'Identificação da EG'!$B$7=""),"",'Identificação da EG'!$C$7))</f>
        <v/>
      </c>
      <c r="F38" s="14" t="str">
        <f>IF(I38="","",IF(OR('Identificação da EG'!$B$7=0,'Identificação da EG'!$B$7=""),"",'Identificação da EG'!$F$7))</f>
        <v/>
      </c>
      <c r="G38" s="14" t="str">
        <f>IF(I38="","",IF((OR('Identificação da EG'!$B$7=0,'Identificação da EG'!$B$7="")),"",'Identificação da EG'!$D$7))</f>
        <v/>
      </c>
      <c r="H38" s="25" t="str">
        <f>IF(I38="","",IF(OR('Identificação da EG'!$B$7=0,'Identificação da EG'!$B$7=""),"",'Identificação da EG'!$E$7))</f>
        <v/>
      </c>
      <c r="I38" s="1" t="str">
        <f>IF('Identificação da EG'!$B$7="","",Infraestruturas!$B$71)</f>
        <v/>
      </c>
      <c r="J38" s="1" t="str">
        <f>IF('Identificação da EG'!$B$7="","","Utilização TIC")</f>
        <v/>
      </c>
      <c r="K38" s="1" t="str">
        <f>IF(Infraestruturas!C71="","",Infraestruturas!C71)</f>
        <v/>
      </c>
      <c r="L38" s="1"/>
    </row>
    <row r="39" spans="1:12" x14ac:dyDescent="0.15">
      <c r="A39" s="14" t="str">
        <f>IF(I39="","",IF(OR('Identificação da EG'!$B$7=0,'Identificação da EG'!$B$7=""),"",Capa!$C$10))</f>
        <v/>
      </c>
      <c r="B39" s="14" t="str">
        <f>IF(I39="","",IF((OR('Identificação da EG'!$B$7=0,'Identificação da EG'!$B$7="")),"",'Identificação da EG'!$B$7))</f>
        <v/>
      </c>
      <c r="C39" s="14" t="str">
        <f>IF(I39="","",IF(B39="","",VLOOKUP(B39,Auxiliar!$BW$23:$BX$3130,2,0)))</f>
        <v/>
      </c>
      <c r="D39" s="14" t="str">
        <f>IF(I39="","",IF(OR('Identificação da EG'!$B$7=0,'Identificação da EG'!$B$7=""),"","Portugal"))</f>
        <v/>
      </c>
      <c r="E39" s="14" t="str">
        <f>IF(I39="","",IF(OR('Identificação da EG'!$B$7=0,'Identificação da EG'!$B$7=""),"",'Identificação da EG'!$C$7))</f>
        <v/>
      </c>
      <c r="F39" s="14" t="str">
        <f>IF(I39="","",IF(OR('Identificação da EG'!$B$7=0,'Identificação da EG'!$B$7=""),"",'Identificação da EG'!$F$7))</f>
        <v/>
      </c>
      <c r="G39" s="14" t="str">
        <f>IF(I39="","",IF((OR('Identificação da EG'!$B$7=0,'Identificação da EG'!$B$7="")),"",'Identificação da EG'!$D$7))</f>
        <v/>
      </c>
      <c r="H39" s="25" t="str">
        <f>IF(I39="","",IF(OR('Identificação da EG'!$B$7=0,'Identificação da EG'!$B$7=""),"",'Identificação da EG'!$E$7))</f>
        <v/>
      </c>
      <c r="I39" s="1" t="str">
        <f>IF(J39="","",Infraestruturas!$B$71)</f>
        <v/>
      </c>
      <c r="J39" s="1" t="str">
        <f>IF(K39="","","Objetivo do TIC")</f>
        <v/>
      </c>
      <c r="K39" s="1" t="str" cm="1">
        <f t="array" ref="K39:K41">IF(INDEX(Infraestruturas!C113:C115,INT((_xlfn.SEQUENCE(ROWS(Infraestruturas!C113:C115)*1,1,1,1)-1)/1)+1)=0,"",INDEX(Infraestruturas!C113:C115,INT((_xlfn.SEQUENCE(ROWS(Infraestruturas!C113:C115)*1,1,1,1)-1)/1)+1))</f>
        <v/>
      </c>
      <c r="L39" s="1"/>
    </row>
    <row r="40" spans="1:12" x14ac:dyDescent="0.15">
      <c r="A40" s="14" t="str">
        <f>IF(I40="","",IF(OR('Identificação da EG'!$B$7=0,'Identificação da EG'!$B$7=""),"",Capa!$C$10))</f>
        <v/>
      </c>
      <c r="B40" s="14" t="str">
        <f>IF(I40="","",IF((OR('Identificação da EG'!$B$7=0,'Identificação da EG'!$B$7="")),"",'Identificação da EG'!$B$7))</f>
        <v/>
      </c>
      <c r="C40" s="14" t="str">
        <f>IF(I40="","",IF(B40="","",VLOOKUP(B40,Auxiliar!$BW$23:$BX$3130,2,0)))</f>
        <v/>
      </c>
      <c r="D40" s="14" t="str">
        <f>IF(I40="","",IF(OR('Identificação da EG'!$B$7=0,'Identificação da EG'!$B$7=""),"","Portugal"))</f>
        <v/>
      </c>
      <c r="E40" s="14" t="str">
        <f>IF(I40="","",IF(OR('Identificação da EG'!$B$7=0,'Identificação da EG'!$B$7=""),"",'Identificação da EG'!$C$7))</f>
        <v/>
      </c>
      <c r="F40" s="14" t="str">
        <f>IF(I40="","",IF(OR('Identificação da EG'!$B$7=0,'Identificação da EG'!$B$7=""),"",'Identificação da EG'!$F$7))</f>
        <v/>
      </c>
      <c r="G40" s="14" t="str">
        <f>IF(I40="","",IF((OR('Identificação da EG'!$B$7=0,'Identificação da EG'!$B$7="")),"",'Identificação da EG'!$D$7))</f>
        <v/>
      </c>
      <c r="H40" s="25" t="str">
        <f>IF(I40="","",IF(OR('Identificação da EG'!$B$7=0,'Identificação da EG'!$B$7=""),"",'Identificação da EG'!$E$7))</f>
        <v/>
      </c>
      <c r="I40" s="1" t="str">
        <f>IF(J40="","",Infraestruturas!$B$71)</f>
        <v/>
      </c>
      <c r="J40" s="1" t="str">
        <f>IF(K40="","","Objetivo do TIC")</f>
        <v/>
      </c>
      <c r="K40" s="1" t="str">
        <v/>
      </c>
      <c r="L40" s="1"/>
    </row>
    <row r="41" spans="1:12" x14ac:dyDescent="0.15">
      <c r="A41" s="14" t="str">
        <f>IF(I41="","",IF(OR('Identificação da EG'!$B$7=0,'Identificação da EG'!$B$7=""),"",Capa!$C$10))</f>
        <v/>
      </c>
      <c r="B41" s="14" t="str">
        <f>IF(I41="","",IF((OR('Identificação da EG'!$B$7=0,'Identificação da EG'!$B$7="")),"",'Identificação da EG'!$B$7))</f>
        <v/>
      </c>
      <c r="C41" s="14" t="str">
        <f>IF(I41="","",IF(B41="","",VLOOKUP(B41,Auxiliar!$BW$23:$BX$3130,2,0)))</f>
        <v/>
      </c>
      <c r="D41" s="14" t="str">
        <f>IF(I41="","",IF(OR('Identificação da EG'!$B$7=0,'Identificação da EG'!$B$7=""),"","Portugal"))</f>
        <v/>
      </c>
      <c r="E41" s="14" t="str">
        <f>IF(I41="","",IF(OR('Identificação da EG'!$B$7=0,'Identificação da EG'!$B$7=""),"",'Identificação da EG'!$C$7))</f>
        <v/>
      </c>
      <c r="F41" s="14" t="str">
        <f>IF(I41="","",IF(OR('Identificação da EG'!$B$7=0,'Identificação da EG'!$B$7=""),"",'Identificação da EG'!$F$7))</f>
        <v/>
      </c>
      <c r="G41" s="14" t="str">
        <f>IF(I41="","",IF((OR('Identificação da EG'!$B$7=0,'Identificação da EG'!$B$7="")),"",'Identificação da EG'!$D$7))</f>
        <v/>
      </c>
      <c r="H41" s="25" t="str">
        <f>IF(I41="","",IF(OR('Identificação da EG'!$B$7=0,'Identificação da EG'!$B$7=""),"",'Identificação da EG'!$E$7))</f>
        <v/>
      </c>
      <c r="I41" s="1" t="str">
        <f>IF(J41="","",Infraestruturas!$B$71)</f>
        <v/>
      </c>
      <c r="J41" s="1" t="str">
        <f>IF(K41="","","Objetivo do TIC")</f>
        <v/>
      </c>
      <c r="K41" s="1" t="str">
        <v/>
      </c>
      <c r="L41" s="1"/>
    </row>
    <row r="42" spans="1:12" x14ac:dyDescent="0.15">
      <c r="A42" s="14" t="str">
        <f>IF(I42="","",IF(OR('Identificação da EG'!$B$7=0,'Identificação da EG'!$B$7=""),"",Capa!$C$10))</f>
        <v/>
      </c>
      <c r="B42" s="14" t="str">
        <f>IF(I42="","",IF((OR('Identificação da EG'!$B$7=0,'Identificação da EG'!$B$7="")),"",'Identificação da EG'!$B$7))</f>
        <v/>
      </c>
      <c r="C42" s="14" t="str">
        <f>IF(I42="","",IF(B42="","",VLOOKUP(B42,Auxiliar!$BW$23:$BX$3130,2,0)))</f>
        <v/>
      </c>
      <c r="D42" s="14" t="str">
        <f>IF(I42="","",IF(OR('Identificação da EG'!$B$7=0,'Identificação da EG'!$B$7=""),"","Portugal"))</f>
        <v/>
      </c>
      <c r="E42" s="14" t="str">
        <f>IF(I42="","",IF(OR('Identificação da EG'!$B$7=0,'Identificação da EG'!$B$7=""),"",'Identificação da EG'!$C$7))</f>
        <v/>
      </c>
      <c r="F42" s="14" t="str">
        <f>IF(I42="","",IF(OR('Identificação da EG'!$B$7=0,'Identificação da EG'!$B$7=""),"",'Identificação da EG'!$F$7))</f>
        <v/>
      </c>
      <c r="G42" s="14" t="str">
        <f>IF(I42="","",IF((OR('Identificação da EG'!$B$7=0,'Identificação da EG'!$B$7="")),"",'Identificação da EG'!$D$7))</f>
        <v/>
      </c>
      <c r="H42" s="25" t="str">
        <f>IF(I42="","",IF(OR('Identificação da EG'!$B$7=0,'Identificação da EG'!$B$7=""),"",'Identificação da EG'!$E$7))</f>
        <v/>
      </c>
      <c r="I42" s="1" t="str">
        <f>IF(J42="","",Infraestruturas!$B$71)</f>
        <v/>
      </c>
      <c r="J42" s="1" t="str">
        <f>IF(K42="","","Fluxo")</f>
        <v/>
      </c>
      <c r="K42" s="1" t="str" cm="1">
        <f t="array" ref="K42:K46">IF(INDEX(Infraestruturas!B119:B123,INT((_xlfn.SEQUENCE(ROWS(Infraestruturas!B119:B123)*1,1,1,1)-1)/1)+1)=0,"",INDEX(Infraestruturas!B119:B123,INT((_xlfn.SEQUENCE(ROWS(Infraestruturas!B119:B123)*1,1,1,1)-1)/1)+1))</f>
        <v/>
      </c>
      <c r="L42" s="1"/>
    </row>
    <row r="43" spans="1:12" x14ac:dyDescent="0.15">
      <c r="A43" s="14" t="str">
        <f>IF(I43="","",IF(OR('Identificação da EG'!$B$7=0,'Identificação da EG'!$B$7=""),"",Capa!$C$10))</f>
        <v/>
      </c>
      <c r="B43" s="14" t="str">
        <f>IF(I43="","",IF((OR('Identificação da EG'!$B$7=0,'Identificação da EG'!$B$7="")),"",'Identificação da EG'!$B$7))</f>
        <v/>
      </c>
      <c r="C43" s="14" t="str">
        <f>IF(I43="","",IF(B43="","",VLOOKUP(B43,Auxiliar!$BW$23:$BX$3130,2,0)))</f>
        <v/>
      </c>
      <c r="D43" s="14" t="str">
        <f>IF(I43="","",IF(OR('Identificação da EG'!$B$7=0,'Identificação da EG'!$B$7=""),"","Portugal"))</f>
        <v/>
      </c>
      <c r="E43" s="14" t="str">
        <f>IF(I43="","",IF(OR('Identificação da EG'!$B$7=0,'Identificação da EG'!$B$7=""),"",'Identificação da EG'!$C$7))</f>
        <v/>
      </c>
      <c r="F43" s="14" t="str">
        <f>IF(I43="","",IF(OR('Identificação da EG'!$B$7=0,'Identificação da EG'!$B$7=""),"",'Identificação da EG'!$F$7))</f>
        <v/>
      </c>
      <c r="G43" s="14" t="str">
        <f>IF(I43="","",IF((OR('Identificação da EG'!$B$7=0,'Identificação da EG'!$B$7="")),"",'Identificação da EG'!$D$7))</f>
        <v/>
      </c>
      <c r="H43" s="25" t="str">
        <f>IF(I43="","",IF(OR('Identificação da EG'!$B$7=0,'Identificação da EG'!$B$7=""),"",'Identificação da EG'!$E$7))</f>
        <v/>
      </c>
      <c r="I43" s="1" t="str">
        <f>IF(J43="","",Infraestruturas!$B$71)</f>
        <v/>
      </c>
      <c r="J43" s="1" t="str">
        <f>IF(K43="","","Fluxo")</f>
        <v/>
      </c>
      <c r="K43" s="1" t="str">
        <v/>
      </c>
      <c r="L43" s="1"/>
    </row>
    <row r="44" spans="1:12" x14ac:dyDescent="0.15">
      <c r="A44" s="14" t="str">
        <f>IF(I44="","",IF(OR('Identificação da EG'!$B$7=0,'Identificação da EG'!$B$7=""),"",Capa!$C$10))</f>
        <v/>
      </c>
      <c r="B44" s="14" t="str">
        <f>IF(I44="","",IF((OR('Identificação da EG'!$B$7=0,'Identificação da EG'!$B$7="")),"",'Identificação da EG'!$B$7))</f>
        <v/>
      </c>
      <c r="C44" s="14" t="str">
        <f>IF(I44="","",IF(B44="","",VLOOKUP(B44,Auxiliar!$BW$23:$BX$3130,2,0)))</f>
        <v/>
      </c>
      <c r="D44" s="14" t="str">
        <f>IF(I44="","",IF(OR('Identificação da EG'!$B$7=0,'Identificação da EG'!$B$7=""),"","Portugal"))</f>
        <v/>
      </c>
      <c r="E44" s="14" t="str">
        <f>IF(I44="","",IF(OR('Identificação da EG'!$B$7=0,'Identificação da EG'!$B$7=""),"",'Identificação da EG'!$C$7))</f>
        <v/>
      </c>
      <c r="F44" s="14" t="str">
        <f>IF(I44="","",IF(OR('Identificação da EG'!$B$7=0,'Identificação da EG'!$B$7=""),"",'Identificação da EG'!$F$7))</f>
        <v/>
      </c>
      <c r="G44" s="14" t="str">
        <f>IF(I44="","",IF((OR('Identificação da EG'!$B$7=0,'Identificação da EG'!$B$7="")),"",'Identificação da EG'!$D$7))</f>
        <v/>
      </c>
      <c r="H44" s="25" t="str">
        <f>IF(I44="","",IF(OR('Identificação da EG'!$B$7=0,'Identificação da EG'!$B$7=""),"",'Identificação da EG'!$E$7))</f>
        <v/>
      </c>
      <c r="I44" s="1" t="str">
        <f>IF(J44="","",Infraestruturas!$B$71)</f>
        <v/>
      </c>
      <c r="J44" s="1" t="str">
        <f>IF(K44="","","Fluxo")</f>
        <v/>
      </c>
      <c r="K44" s="1" t="str">
        <v/>
      </c>
      <c r="L44" s="1"/>
    </row>
    <row r="45" spans="1:12" x14ac:dyDescent="0.15">
      <c r="A45" s="14" t="str">
        <f>IF(I45="","",IF(OR('Identificação da EG'!$B$7=0,'Identificação da EG'!$B$7=""),"",Capa!$C$10))</f>
        <v/>
      </c>
      <c r="B45" s="14" t="str">
        <f>IF(I45="","",IF((OR('Identificação da EG'!$B$7=0,'Identificação da EG'!$B$7="")),"",'Identificação da EG'!$B$7))</f>
        <v/>
      </c>
      <c r="C45" s="14" t="str">
        <f>IF(I45="","",IF(B45="","",VLOOKUP(B45,Auxiliar!$BW$23:$BX$3130,2,0)))</f>
        <v/>
      </c>
      <c r="D45" s="14" t="str">
        <f>IF(I45="","",IF(OR('Identificação da EG'!$B$7=0,'Identificação da EG'!$B$7=""),"","Portugal"))</f>
        <v/>
      </c>
      <c r="E45" s="14" t="str">
        <f>IF(I45="","",IF(OR('Identificação da EG'!$B$7=0,'Identificação da EG'!$B$7=""),"",'Identificação da EG'!$C$7))</f>
        <v/>
      </c>
      <c r="F45" s="14" t="str">
        <f>IF(I45="","",IF(OR('Identificação da EG'!$B$7=0,'Identificação da EG'!$B$7=""),"",'Identificação da EG'!$F$7))</f>
        <v/>
      </c>
      <c r="G45" s="14" t="str">
        <f>IF(I45="","",IF((OR('Identificação da EG'!$B$7=0,'Identificação da EG'!$B$7="")),"",'Identificação da EG'!$D$7))</f>
        <v/>
      </c>
      <c r="H45" s="25" t="str">
        <f>IF(I45="","",IF(OR('Identificação da EG'!$B$7=0,'Identificação da EG'!$B$7=""),"",'Identificação da EG'!$E$7))</f>
        <v/>
      </c>
      <c r="I45" s="1" t="str">
        <f>IF(J45="","",Infraestruturas!$B$71)</f>
        <v/>
      </c>
      <c r="J45" s="1" t="str">
        <f>IF(K45="","","Fluxo")</f>
        <v/>
      </c>
      <c r="K45" s="1" t="str">
        <v/>
      </c>
      <c r="L45" s="1"/>
    </row>
    <row r="46" spans="1:12" x14ac:dyDescent="0.15">
      <c r="A46" s="14" t="str">
        <f>IF(I46="","",IF(OR('Identificação da EG'!$B$7=0,'Identificação da EG'!$B$7=""),"",Capa!$C$10))</f>
        <v/>
      </c>
      <c r="B46" s="14" t="str">
        <f>IF(I46="","",IF((OR('Identificação da EG'!$B$7=0,'Identificação da EG'!$B$7="")),"",'Identificação da EG'!$B$7))</f>
        <v/>
      </c>
      <c r="C46" s="14" t="str">
        <f>IF(I46="","",IF(B46="","",VLOOKUP(B46,Auxiliar!$BW$23:$BX$3130,2,0)))</f>
        <v/>
      </c>
      <c r="D46" s="14" t="str">
        <f>IF(I46="","",IF(OR('Identificação da EG'!$B$7=0,'Identificação da EG'!$B$7=""),"","Portugal"))</f>
        <v/>
      </c>
      <c r="E46" s="14" t="str">
        <f>IF(I46="","",IF(OR('Identificação da EG'!$B$7=0,'Identificação da EG'!$B$7=""),"",'Identificação da EG'!$C$7))</f>
        <v/>
      </c>
      <c r="F46" s="14" t="str">
        <f>IF(I46="","",IF(OR('Identificação da EG'!$B$7=0,'Identificação da EG'!$B$7=""),"",'Identificação da EG'!$F$7))</f>
        <v/>
      </c>
      <c r="G46" s="14" t="str">
        <f>IF(I46="","",IF((OR('Identificação da EG'!$B$7=0,'Identificação da EG'!$B$7="")),"",'Identificação da EG'!$D$7))</f>
        <v/>
      </c>
      <c r="H46" s="25" t="str">
        <f>IF(I46="","",IF(OR('Identificação da EG'!$B$7=0,'Identificação da EG'!$B$7=""),"",'Identificação da EG'!$E$7))</f>
        <v/>
      </c>
      <c r="I46" s="1" t="str">
        <f>IF(J46="","",Infraestruturas!$B$71)</f>
        <v/>
      </c>
      <c r="J46" s="1" t="str">
        <f>IF(K46="","","Fluxo")</f>
        <v/>
      </c>
      <c r="K46" s="1" t="str">
        <v/>
      </c>
      <c r="L46" s="1"/>
    </row>
    <row r="47" spans="1:12" x14ac:dyDescent="0.15">
      <c r="A47" s="14" t="str">
        <f>IF(I47="","",IF(OR('Identificação da EG'!$B$7=0,'Identificação da EG'!$B$7=""),"",Capa!$C$10))</f>
        <v/>
      </c>
      <c r="B47" s="14" t="str">
        <f>IF(I47="","",IF((OR('Identificação da EG'!$B$7=0,'Identificação da EG'!$B$7="")),"",'Identificação da EG'!$B$7))</f>
        <v/>
      </c>
      <c r="C47" s="14" t="str">
        <f>IF(I47="","",IF(B47="","",VLOOKUP(B47,Auxiliar!$BW$23:$BX$3130,2,0)))</f>
        <v/>
      </c>
      <c r="D47" s="14" t="str">
        <f>IF(I47="","",IF(OR('Identificação da EG'!$B$7=0,'Identificação da EG'!$B$7=""),"","Portugal"))</f>
        <v/>
      </c>
      <c r="E47" s="14" t="str">
        <f>IF(I47="","",IF(OR('Identificação da EG'!$B$7=0,'Identificação da EG'!$B$7=""),"",'Identificação da EG'!$C$7))</f>
        <v/>
      </c>
      <c r="F47" s="14" t="str">
        <f>IF(I47="","",IF(OR('Identificação da EG'!$B$7=0,'Identificação da EG'!$B$7=""),"",'Identificação da EG'!$F$7))</f>
        <v/>
      </c>
      <c r="G47" s="14" t="str">
        <f>IF(I47="","",IF((OR('Identificação da EG'!$B$7=0,'Identificação da EG'!$B$7="")),"",'Identificação da EG'!$D$7))</f>
        <v/>
      </c>
      <c r="H47" s="25" t="str">
        <f>IF(I47="","",IF(OR('Identificação da EG'!$B$7=0,'Identificação da EG'!$B$7=""),"",'Identificação da EG'!$E$7))</f>
        <v/>
      </c>
      <c r="I47" s="1" t="str">
        <f>IF(J47="","",Infraestruturas!$B$71)</f>
        <v/>
      </c>
      <c r="J47" s="1" t="str">
        <f>IF(K38="Sim","Nº total de TIC","")</f>
        <v/>
      </c>
      <c r="K47" s="1"/>
      <c r="L47" s="1" t="str">
        <f>IF(Infraestruturas!C126="","",Infraestruturas!C126)</f>
        <v/>
      </c>
    </row>
    <row r="48" spans="1:12" x14ac:dyDescent="0.15">
      <c r="A48" s="14" t="str">
        <f>IF(I48="","",IF(OR('Identificação da EG'!$B$7=0,'Identificação da EG'!$B$7=""),"",Capa!$C$10))</f>
        <v/>
      </c>
      <c r="B48" s="14" t="str">
        <f>IF(I48="","",IF((OR('Identificação da EG'!$B$7=0,'Identificação da EG'!$B$7="")),"",'Identificação da EG'!$B$7))</f>
        <v/>
      </c>
      <c r="C48" s="14" t="str">
        <f>IF(I48="","",IF(B48="","",VLOOKUP(B48,Auxiliar!$BW$23:$BX$3130,2,0)))</f>
        <v/>
      </c>
      <c r="D48" s="14" t="str">
        <f>IF(I48="","",IF(OR('Identificação da EG'!$B$7=0,'Identificação da EG'!$B$7=""),"","Portugal"))</f>
        <v/>
      </c>
      <c r="E48" s="14" t="str">
        <f>IF(I48="","",IF(OR('Identificação da EG'!$B$7=0,'Identificação da EG'!$B$7=""),"",'Identificação da EG'!$C$7))</f>
        <v/>
      </c>
      <c r="F48" s="14" t="str">
        <f>IF(I48="","",IF(OR('Identificação da EG'!$B$7=0,'Identificação da EG'!$B$7=""),"",'Identificação da EG'!$F$7))</f>
        <v/>
      </c>
      <c r="G48" s="14" t="str">
        <f>IF(I48="","",IF((OR('Identificação da EG'!$B$7=0,'Identificação da EG'!$B$7="")),"",'Identificação da EG'!$D$7))</f>
        <v/>
      </c>
      <c r="H48" s="25" t="str">
        <f>IF(I48="","",IF(OR('Identificação da EG'!$B$7=0,'Identificação da EG'!$B$7=""),"",'Identificação da EG'!$E$7))</f>
        <v/>
      </c>
      <c r="I48" s="1" t="str">
        <f>IF('Identificação da EG'!$B$7="","",Infraestruturas!$B$72)</f>
        <v/>
      </c>
      <c r="J48" s="1" t="str">
        <f>IF('Identificação da EG'!$B$7="","","Utilização TIC")</f>
        <v/>
      </c>
      <c r="K48" s="1" t="str">
        <f>IF(Infraestruturas!C72="","",Infraestruturas!C72)</f>
        <v/>
      </c>
      <c r="L48" s="1"/>
    </row>
    <row r="49" spans="1:12" x14ac:dyDescent="0.15">
      <c r="A49" s="14" t="str">
        <f>IF(I49="","",IF(OR('Identificação da EG'!$B$7=0,'Identificação da EG'!$B$7=""),"",Capa!$C$10))</f>
        <v/>
      </c>
      <c r="B49" s="14" t="str">
        <f>IF(I49="","",IF((OR('Identificação da EG'!$B$7=0,'Identificação da EG'!$B$7="")),"",'Identificação da EG'!$B$7))</f>
        <v/>
      </c>
      <c r="C49" s="14" t="str">
        <f>IF(I49="","",IF(B49="","",VLOOKUP(B49,Auxiliar!$BW$23:$BX$3130,2,0)))</f>
        <v/>
      </c>
      <c r="D49" s="14" t="str">
        <f>IF(I49="","",IF(OR('Identificação da EG'!$B$7=0,'Identificação da EG'!$B$7=""),"","Portugal"))</f>
        <v/>
      </c>
      <c r="E49" s="14" t="str">
        <f>IF(I49="","",IF(OR('Identificação da EG'!$B$7=0,'Identificação da EG'!$B$7=""),"",'Identificação da EG'!$C$7))</f>
        <v/>
      </c>
      <c r="F49" s="14" t="str">
        <f>IF(I49="","",IF(OR('Identificação da EG'!$B$7=0,'Identificação da EG'!$B$7=""),"",'Identificação da EG'!$F$7))</f>
        <v/>
      </c>
      <c r="G49" s="14" t="str">
        <f>IF(I49="","",IF((OR('Identificação da EG'!$B$7=0,'Identificação da EG'!$B$7="")),"",'Identificação da EG'!$D$7))</f>
        <v/>
      </c>
      <c r="H49" s="25" t="str">
        <f>IF(I49="","",IF(OR('Identificação da EG'!$B$7=0,'Identificação da EG'!$B$7=""),"",'Identificação da EG'!$E$7))</f>
        <v/>
      </c>
      <c r="I49" s="1" t="str">
        <f>IF(J49="","",Infraestruturas!$B$72)</f>
        <v/>
      </c>
      <c r="J49" s="1" t="str">
        <f>IF(K49="","","Objetivo do TIC")</f>
        <v/>
      </c>
      <c r="K49" s="1" t="str" cm="1">
        <f t="array" ref="K49:K51">IF(INDEX(Infraestruturas!G113:G115,INT((_xlfn.SEQUENCE(ROWS(Infraestruturas!G113:G115)*1,1,1,1)-1)/1)+1)=0,"",INDEX(Infraestruturas!G113:G115,INT((_xlfn.SEQUENCE(ROWS(Infraestruturas!G113:G115)*1,1,1,1)-1)/1)+1))</f>
        <v/>
      </c>
      <c r="L49" s="1"/>
    </row>
    <row r="50" spans="1:12" x14ac:dyDescent="0.15">
      <c r="A50" s="14" t="str">
        <f>IF(I50="","",IF(OR('Identificação da EG'!$B$7=0,'Identificação da EG'!$B$7=""),"",Capa!$C$10))</f>
        <v/>
      </c>
      <c r="B50" s="14" t="str">
        <f>IF(I50="","",IF((OR('Identificação da EG'!$B$7=0,'Identificação da EG'!$B$7="")),"",'Identificação da EG'!$B$7))</f>
        <v/>
      </c>
      <c r="C50" s="14" t="str">
        <f>IF(I50="","",IF(B50="","",VLOOKUP(B50,Auxiliar!$BW$23:$BX$3130,2,0)))</f>
        <v/>
      </c>
      <c r="D50" s="14" t="str">
        <f>IF(I50="","",IF(OR('Identificação da EG'!$B$7=0,'Identificação da EG'!$B$7=""),"","Portugal"))</f>
        <v/>
      </c>
      <c r="E50" s="14" t="str">
        <f>IF(I50="","",IF(OR('Identificação da EG'!$B$7=0,'Identificação da EG'!$B$7=""),"",'Identificação da EG'!$C$7))</f>
        <v/>
      </c>
      <c r="F50" s="14" t="str">
        <f>IF(I50="","",IF(OR('Identificação da EG'!$B$7=0,'Identificação da EG'!$B$7=""),"",'Identificação da EG'!$F$7))</f>
        <v/>
      </c>
      <c r="G50" s="14" t="str">
        <f>IF(I50="","",IF((OR('Identificação da EG'!$B$7=0,'Identificação da EG'!$B$7="")),"",'Identificação da EG'!$D$7))</f>
        <v/>
      </c>
      <c r="H50" s="25" t="str">
        <f>IF(I50="","",IF(OR('Identificação da EG'!$B$7=0,'Identificação da EG'!$B$7=""),"",'Identificação da EG'!$E$7))</f>
        <v/>
      </c>
      <c r="I50" s="1" t="str">
        <f>IF(J50="","",Infraestruturas!$B$72)</f>
        <v/>
      </c>
      <c r="J50" s="1" t="str">
        <f>IF(K50="","","Objetivo do TIC")</f>
        <v/>
      </c>
      <c r="K50" s="1" t="str">
        <v/>
      </c>
      <c r="L50" s="1"/>
    </row>
    <row r="51" spans="1:12" x14ac:dyDescent="0.15">
      <c r="A51" s="14" t="str">
        <f>IF(I51="","",IF(OR('Identificação da EG'!$B$7=0,'Identificação da EG'!$B$7=""),"",Capa!$C$10))</f>
        <v/>
      </c>
      <c r="B51" s="14" t="str">
        <f>IF(I51="","",IF((OR('Identificação da EG'!$B$7=0,'Identificação da EG'!$B$7="")),"",'Identificação da EG'!$B$7))</f>
        <v/>
      </c>
      <c r="C51" s="14" t="str">
        <f>IF(I51="","",IF(B51="","",VLOOKUP(B51,Auxiliar!$BW$23:$BX$3130,2,0)))</f>
        <v/>
      </c>
      <c r="D51" s="14" t="str">
        <f>IF(I51="","",IF(OR('Identificação da EG'!$B$7=0,'Identificação da EG'!$B$7=""),"","Portugal"))</f>
        <v/>
      </c>
      <c r="E51" s="14" t="str">
        <f>IF(I51="","",IF(OR('Identificação da EG'!$B$7=0,'Identificação da EG'!$B$7=""),"",'Identificação da EG'!$C$7))</f>
        <v/>
      </c>
      <c r="F51" s="14" t="str">
        <f>IF(I51="","",IF(OR('Identificação da EG'!$B$7=0,'Identificação da EG'!$B$7=""),"",'Identificação da EG'!$F$7))</f>
        <v/>
      </c>
      <c r="G51" s="14" t="str">
        <f>IF(I51="","",IF((OR('Identificação da EG'!$B$7=0,'Identificação da EG'!$B$7="")),"",'Identificação da EG'!$D$7))</f>
        <v/>
      </c>
      <c r="H51" s="25" t="str">
        <f>IF(I51="","",IF(OR('Identificação da EG'!$B$7=0,'Identificação da EG'!$B$7=""),"",'Identificação da EG'!$E$7))</f>
        <v/>
      </c>
      <c r="I51" s="1" t="str">
        <f>IF(J51="","",Infraestruturas!$B$72)</f>
        <v/>
      </c>
      <c r="J51" s="1" t="str">
        <f>IF(K51="","","Objetivo do TIC")</f>
        <v/>
      </c>
      <c r="K51" s="1" t="str">
        <v/>
      </c>
      <c r="L51" s="1"/>
    </row>
    <row r="52" spans="1:12" x14ac:dyDescent="0.15">
      <c r="A52" s="14" t="str">
        <f>IF(I52="","",IF(OR('Identificação da EG'!$B$7=0,'Identificação da EG'!$B$7=""),"",Capa!$C$10))</f>
        <v/>
      </c>
      <c r="B52" s="14" t="str">
        <f>IF(I52="","",IF((OR('Identificação da EG'!$B$7=0,'Identificação da EG'!$B$7="")),"",'Identificação da EG'!$B$7))</f>
        <v/>
      </c>
      <c r="C52" s="14" t="str">
        <f>IF(I52="","",IF(B52="","",VLOOKUP(B52,Auxiliar!$BW$23:$BX$3130,2,0)))</f>
        <v/>
      </c>
      <c r="D52" s="14" t="str">
        <f>IF(I52="","",IF(OR('Identificação da EG'!$B$7=0,'Identificação da EG'!$B$7=""),"","Portugal"))</f>
        <v/>
      </c>
      <c r="E52" s="14" t="str">
        <f>IF(I52="","",IF(OR('Identificação da EG'!$B$7=0,'Identificação da EG'!$B$7=""),"",'Identificação da EG'!$C$7))</f>
        <v/>
      </c>
      <c r="F52" s="14" t="str">
        <f>IF(I52="","",IF(OR('Identificação da EG'!$B$7=0,'Identificação da EG'!$B$7=""),"",'Identificação da EG'!$F$7))</f>
        <v/>
      </c>
      <c r="G52" s="14" t="str">
        <f>IF(I52="","",IF((OR('Identificação da EG'!$B$7=0,'Identificação da EG'!$B$7="")),"",'Identificação da EG'!$D$7))</f>
        <v/>
      </c>
      <c r="H52" s="25" t="str">
        <f>IF(I52="","",IF(OR('Identificação da EG'!$B$7=0,'Identificação da EG'!$B$7=""),"",'Identificação da EG'!$E$7))</f>
        <v/>
      </c>
      <c r="I52" s="1" t="str">
        <f>IF(J52="","",Infraestruturas!$B$72)</f>
        <v/>
      </c>
      <c r="J52" s="1" t="str">
        <f>IF(K52="","","Fluxo")</f>
        <v/>
      </c>
      <c r="K52" s="1" t="str" cm="1">
        <f t="array" ref="K52:K56">IF(INDEX(Infraestruturas!F119:F123,INT((_xlfn.SEQUENCE(ROWS(Infraestruturas!F119:F123)*1,1,1,1)-1)/1)+1)=0,"",INDEX(Infraestruturas!F119:F123,INT((_xlfn.SEQUENCE(ROWS(Infraestruturas!F119:F123)*1,1,1,1)-1)/1)+1))</f>
        <v/>
      </c>
      <c r="L52" s="1"/>
    </row>
    <row r="53" spans="1:12" x14ac:dyDescent="0.15">
      <c r="A53" s="14" t="str">
        <f>IF(I53="","",IF(OR('Identificação da EG'!$B$7=0,'Identificação da EG'!$B$7=""),"",Capa!$C$10))</f>
        <v/>
      </c>
      <c r="B53" s="14" t="str">
        <f>IF(I53="","",IF((OR('Identificação da EG'!$B$7=0,'Identificação da EG'!$B$7="")),"",'Identificação da EG'!$B$7))</f>
        <v/>
      </c>
      <c r="C53" s="14" t="str">
        <f>IF(I53="","",IF(B53="","",VLOOKUP(B53,Auxiliar!$BW$23:$BX$3130,2,0)))</f>
        <v/>
      </c>
      <c r="D53" s="14" t="str">
        <f>IF(I53="","",IF(OR('Identificação da EG'!$B$7=0,'Identificação da EG'!$B$7=""),"","Portugal"))</f>
        <v/>
      </c>
      <c r="E53" s="14" t="str">
        <f>IF(I53="","",IF(OR('Identificação da EG'!$B$7=0,'Identificação da EG'!$B$7=""),"",'Identificação da EG'!$C$7))</f>
        <v/>
      </c>
      <c r="F53" s="14" t="str">
        <f>IF(I53="","",IF(OR('Identificação da EG'!$B$7=0,'Identificação da EG'!$B$7=""),"",'Identificação da EG'!$F$7))</f>
        <v/>
      </c>
      <c r="G53" s="14" t="str">
        <f>IF(I53="","",IF((OR('Identificação da EG'!$B$7=0,'Identificação da EG'!$B$7="")),"",'Identificação da EG'!$D$7))</f>
        <v/>
      </c>
      <c r="H53" s="25" t="str">
        <f>IF(I53="","",IF(OR('Identificação da EG'!$B$7=0,'Identificação da EG'!$B$7=""),"",'Identificação da EG'!$E$7))</f>
        <v/>
      </c>
      <c r="I53" s="1" t="str">
        <f>IF(J53="","",Infraestruturas!$B$72)</f>
        <v/>
      </c>
      <c r="J53" s="1" t="str">
        <f>IF(K53="","","Fluxo")</f>
        <v/>
      </c>
      <c r="K53" s="1" t="str">
        <v/>
      </c>
      <c r="L53" s="1"/>
    </row>
    <row r="54" spans="1:12" x14ac:dyDescent="0.15">
      <c r="A54" s="14" t="str">
        <f>IF(I54="","",IF(OR('Identificação da EG'!$B$7=0,'Identificação da EG'!$B$7=""),"",Capa!$C$10))</f>
        <v/>
      </c>
      <c r="B54" s="14" t="str">
        <f>IF(I54="","",IF((OR('Identificação da EG'!$B$7=0,'Identificação da EG'!$B$7="")),"",'Identificação da EG'!$B$7))</f>
        <v/>
      </c>
      <c r="C54" s="14" t="str">
        <f>IF(I54="","",IF(B54="","",VLOOKUP(B54,Auxiliar!$BW$23:$BX$3130,2,0)))</f>
        <v/>
      </c>
      <c r="D54" s="14" t="str">
        <f>IF(I54="","",IF(OR('Identificação da EG'!$B$7=0,'Identificação da EG'!$B$7=""),"","Portugal"))</f>
        <v/>
      </c>
      <c r="E54" s="14" t="str">
        <f>IF(I54="","",IF(OR('Identificação da EG'!$B$7=0,'Identificação da EG'!$B$7=""),"",'Identificação da EG'!$C$7))</f>
        <v/>
      </c>
      <c r="F54" s="14" t="str">
        <f>IF(I54="","",IF(OR('Identificação da EG'!$B$7=0,'Identificação da EG'!$B$7=""),"",'Identificação da EG'!$F$7))</f>
        <v/>
      </c>
      <c r="G54" s="14" t="str">
        <f>IF(I54="","",IF((OR('Identificação da EG'!$B$7=0,'Identificação da EG'!$B$7="")),"",'Identificação da EG'!$D$7))</f>
        <v/>
      </c>
      <c r="H54" s="25" t="str">
        <f>IF(I54="","",IF(OR('Identificação da EG'!$B$7=0,'Identificação da EG'!$B$7=""),"",'Identificação da EG'!$E$7))</f>
        <v/>
      </c>
      <c r="I54" s="1" t="str">
        <f>IF(J54="","",Infraestruturas!$B$72)</f>
        <v/>
      </c>
      <c r="J54" s="1" t="str">
        <f>IF(K54="","","Fluxo")</f>
        <v/>
      </c>
      <c r="K54" s="1" t="str">
        <v/>
      </c>
      <c r="L54" s="1"/>
    </row>
    <row r="55" spans="1:12" x14ac:dyDescent="0.15">
      <c r="A55" s="14" t="str">
        <f>IF(I55="","",IF(OR('Identificação da EG'!$B$7=0,'Identificação da EG'!$B$7=""),"",Capa!$C$10))</f>
        <v/>
      </c>
      <c r="B55" s="14" t="str">
        <f>IF(I55="","",IF((OR('Identificação da EG'!$B$7=0,'Identificação da EG'!$B$7="")),"",'Identificação da EG'!$B$7))</f>
        <v/>
      </c>
      <c r="C55" s="14" t="str">
        <f>IF(I55="","",IF(B55="","",VLOOKUP(B55,Auxiliar!$BW$23:$BX$3130,2,0)))</f>
        <v/>
      </c>
      <c r="D55" s="14" t="str">
        <f>IF(I55="","",IF(OR('Identificação da EG'!$B$7=0,'Identificação da EG'!$B$7=""),"","Portugal"))</f>
        <v/>
      </c>
      <c r="E55" s="14" t="str">
        <f>IF(I55="","",IF(OR('Identificação da EG'!$B$7=0,'Identificação da EG'!$B$7=""),"",'Identificação da EG'!$C$7))</f>
        <v/>
      </c>
      <c r="F55" s="14" t="str">
        <f>IF(I55="","",IF(OR('Identificação da EG'!$B$7=0,'Identificação da EG'!$B$7=""),"",'Identificação da EG'!$F$7))</f>
        <v/>
      </c>
      <c r="G55" s="14" t="str">
        <f>IF(I55="","",IF((OR('Identificação da EG'!$B$7=0,'Identificação da EG'!$B$7="")),"",'Identificação da EG'!$D$7))</f>
        <v/>
      </c>
      <c r="H55" s="25" t="str">
        <f>IF(I55="","",IF(OR('Identificação da EG'!$B$7=0,'Identificação da EG'!$B$7=""),"",'Identificação da EG'!$E$7))</f>
        <v/>
      </c>
      <c r="I55" s="1" t="str">
        <f>IF(J55="","",Infraestruturas!$B$72)</f>
        <v/>
      </c>
      <c r="J55" s="1" t="str">
        <f>IF(K55="","","Fluxo")</f>
        <v/>
      </c>
      <c r="K55" s="1" t="str">
        <v/>
      </c>
      <c r="L55" s="1"/>
    </row>
    <row r="56" spans="1:12" x14ac:dyDescent="0.15">
      <c r="A56" s="14" t="str">
        <f>IF(I56="","",IF(OR('Identificação da EG'!$B$7=0,'Identificação da EG'!$B$7=""),"",Capa!$C$10))</f>
        <v/>
      </c>
      <c r="B56" s="14" t="str">
        <f>IF(I56="","",IF((OR('Identificação da EG'!$B$7=0,'Identificação da EG'!$B$7="")),"",'Identificação da EG'!$B$7))</f>
        <v/>
      </c>
      <c r="C56" s="14" t="str">
        <f>IF(I56="","",IF(B56="","",VLOOKUP(B56,Auxiliar!$BW$23:$BX$3130,2,0)))</f>
        <v/>
      </c>
      <c r="D56" s="14" t="str">
        <f>IF(I56="","",IF(OR('Identificação da EG'!$B$7=0,'Identificação da EG'!$B$7=""),"","Portugal"))</f>
        <v/>
      </c>
      <c r="E56" s="14" t="str">
        <f>IF(I56="","",IF(OR('Identificação da EG'!$B$7=0,'Identificação da EG'!$B$7=""),"",'Identificação da EG'!$C$7))</f>
        <v/>
      </c>
      <c r="F56" s="14" t="str">
        <f>IF(I56="","",IF(OR('Identificação da EG'!$B$7=0,'Identificação da EG'!$B$7=""),"",'Identificação da EG'!$F$7))</f>
        <v/>
      </c>
      <c r="G56" s="14" t="str">
        <f>IF(I56="","",IF((OR('Identificação da EG'!$B$7=0,'Identificação da EG'!$B$7="")),"",'Identificação da EG'!$D$7))</f>
        <v/>
      </c>
      <c r="H56" s="25" t="str">
        <f>IF(I56="","",IF(OR('Identificação da EG'!$B$7=0,'Identificação da EG'!$B$7=""),"",'Identificação da EG'!$E$7))</f>
        <v/>
      </c>
      <c r="I56" s="1" t="str">
        <f>IF(J56="","",Infraestruturas!$B$72)</f>
        <v/>
      </c>
      <c r="J56" s="1" t="str">
        <f>IF(K56="","","Fluxo")</f>
        <v/>
      </c>
      <c r="K56" s="1" t="str">
        <v/>
      </c>
      <c r="L56" s="1"/>
    </row>
    <row r="57" spans="1:12" x14ac:dyDescent="0.15">
      <c r="A57" s="14" t="str">
        <f>IF(I57="","",IF(OR('Identificação da EG'!$B$7=0,'Identificação da EG'!$B$7=""),"",Capa!$C$10))</f>
        <v/>
      </c>
      <c r="B57" s="14" t="str">
        <f>IF(I57="","",IF((OR('Identificação da EG'!$B$7=0,'Identificação da EG'!$B$7="")),"",'Identificação da EG'!$B$7))</f>
        <v/>
      </c>
      <c r="C57" s="14" t="str">
        <f>IF(I57="","",IF(B57="","",VLOOKUP(B57,Auxiliar!$BW$23:$BX$3130,2,0)))</f>
        <v/>
      </c>
      <c r="D57" s="14" t="str">
        <f>IF(I57="","",IF(OR('Identificação da EG'!$B$7=0,'Identificação da EG'!$B$7=""),"","Portugal"))</f>
        <v/>
      </c>
      <c r="E57" s="14" t="str">
        <f>IF(I57="","",IF(OR('Identificação da EG'!$B$7=0,'Identificação da EG'!$B$7=""),"",'Identificação da EG'!$C$7))</f>
        <v/>
      </c>
      <c r="F57" s="14" t="str">
        <f>IF(I57="","",IF(OR('Identificação da EG'!$B$7=0,'Identificação da EG'!$B$7=""),"",'Identificação da EG'!$F$7))</f>
        <v/>
      </c>
      <c r="G57" s="14" t="str">
        <f>IF(I57="","",IF((OR('Identificação da EG'!$B$7=0,'Identificação da EG'!$B$7="")),"",'Identificação da EG'!$D$7))</f>
        <v/>
      </c>
      <c r="H57" s="25" t="str">
        <f>IF(I57="","",IF(OR('Identificação da EG'!$B$7=0,'Identificação da EG'!$B$7=""),"",'Identificação da EG'!$E$7))</f>
        <v/>
      </c>
      <c r="I57" s="1" t="str">
        <f>IF(J57="","",Infraestruturas!$B$72)</f>
        <v/>
      </c>
      <c r="J57" s="1" t="str">
        <f>IF(K48="Sim","Nº total de TIC","")</f>
        <v/>
      </c>
      <c r="K57" s="1"/>
      <c r="L57" s="1" t="str">
        <f>IF(Infraestruturas!G126="","",Infraestruturas!G126)</f>
        <v/>
      </c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97256-DAA7-44B7-950F-1315668318B1}">
  <sheetPr codeName="Folha7">
    <tabColor rgb="FF37B896"/>
  </sheetPr>
  <dimension ref="A1:CY54"/>
  <sheetViews>
    <sheetView zoomScaleNormal="100" workbookViewId="0">
      <selection activeCell="B1" sqref="B1"/>
    </sheetView>
  </sheetViews>
  <sheetFormatPr baseColWidth="10" defaultColWidth="0" defaultRowHeight="15" zeroHeight="1" x14ac:dyDescent="0.2"/>
  <cols>
    <col min="1" max="1" width="1.83203125" style="228" customWidth="1"/>
    <col min="2" max="2" width="24.1640625" style="228" customWidth="1"/>
    <col min="3" max="7" width="20" style="228" customWidth="1"/>
    <col min="8" max="9" width="13.33203125" style="228" customWidth="1"/>
    <col min="10" max="10" width="2.5" style="228" customWidth="1"/>
    <col min="11" max="11" width="1.83203125" style="228" customWidth="1"/>
    <col min="12" max="12" width="24.1640625" style="228" customWidth="1"/>
    <col min="13" max="17" width="19.83203125" style="228" customWidth="1"/>
    <col min="18" max="18" width="13.33203125" style="228" customWidth="1"/>
    <col min="19" max="19" width="12.5" style="228" customWidth="1"/>
    <col min="20" max="20" width="2.5" style="228" customWidth="1"/>
    <col min="21" max="21" width="1.83203125" style="228" customWidth="1"/>
    <col min="22" max="22" width="24.1640625" style="228" customWidth="1"/>
    <col min="23" max="27" width="19.83203125" style="228" customWidth="1"/>
    <col min="28" max="29" width="13.33203125" style="228" customWidth="1"/>
    <col min="30" max="30" width="2.5" style="228" customWidth="1"/>
    <col min="31" max="31" width="1.83203125" style="228" customWidth="1"/>
    <col min="32" max="32" width="24.1640625" style="228" customWidth="1"/>
    <col min="33" max="37" width="19.83203125" style="228" customWidth="1"/>
    <col min="38" max="39" width="13.1640625" style="228" customWidth="1"/>
    <col min="40" max="40" width="2.5" style="228" customWidth="1"/>
    <col min="41" max="41" width="1.83203125" style="228" customWidth="1"/>
    <col min="42" max="42" width="24.1640625" style="228" customWidth="1"/>
    <col min="43" max="43" width="20.5" style="228" customWidth="1"/>
    <col min="44" max="47" width="19.83203125" style="228" customWidth="1"/>
    <col min="48" max="49" width="13.1640625" style="228" customWidth="1"/>
    <col min="50" max="50" width="2.5" style="228" customWidth="1"/>
    <col min="51" max="51" width="1.83203125" style="228" customWidth="1"/>
    <col min="52" max="52" width="24.1640625" style="228" customWidth="1"/>
    <col min="53" max="53" width="20.83203125" style="228" customWidth="1"/>
    <col min="54" max="57" width="19.83203125" style="228" customWidth="1"/>
    <col min="58" max="59" width="13.1640625" style="228" customWidth="1"/>
    <col min="60" max="60" width="2.5" style="228" customWidth="1"/>
    <col min="61" max="61" width="1.83203125" style="228" customWidth="1"/>
    <col min="62" max="62" width="24.1640625" style="228" customWidth="1"/>
    <col min="63" max="63" width="20.1640625" style="228" customWidth="1"/>
    <col min="64" max="67" width="19.83203125" style="228" customWidth="1"/>
    <col min="68" max="69" width="13.1640625" style="228" customWidth="1"/>
    <col min="70" max="70" width="2.5" style="228" customWidth="1"/>
    <col min="71" max="71" width="1.83203125" style="228" customWidth="1"/>
    <col min="72" max="72" width="24.1640625" style="228" customWidth="1"/>
    <col min="73" max="77" width="19.83203125" style="228" customWidth="1"/>
    <col min="78" max="79" width="13.1640625" style="228" customWidth="1"/>
    <col min="80" max="80" width="2.5" style="228" customWidth="1"/>
    <col min="81" max="81" width="1.83203125" style="228" customWidth="1"/>
    <col min="82" max="82" width="24.1640625" style="228" customWidth="1"/>
    <col min="83" max="87" width="20" style="228" customWidth="1"/>
    <col min="88" max="89" width="13.1640625" style="228" customWidth="1"/>
    <col min="90" max="90" width="2.1640625" style="228" customWidth="1"/>
    <col min="91" max="91" width="1.83203125" style="228" customWidth="1"/>
    <col min="92" max="92" width="24.1640625" style="228" customWidth="1"/>
    <col min="93" max="97" width="19.83203125" style="228" customWidth="1"/>
    <col min="98" max="99" width="13.1640625" style="228" customWidth="1"/>
    <col min="100" max="100" width="2.5" style="228" customWidth="1"/>
    <col min="101" max="103" width="10.83203125" style="228" customWidth="1"/>
    <col min="104" max="16384" width="10.83203125" style="228" hidden="1"/>
  </cols>
  <sheetData>
    <row r="1" spans="1:100" s="297" customFormat="1" ht="16" thickBot="1" x14ac:dyDescent="0.2">
      <c r="B1" s="298" t="s">
        <v>2688</v>
      </c>
    </row>
    <row r="2" spans="1:100" s="308" customFormat="1" x14ac:dyDescent="0.2">
      <c r="A2" s="306"/>
      <c r="B2" s="300" t="s">
        <v>2877</v>
      </c>
      <c r="C2" s="307"/>
      <c r="D2" s="307"/>
      <c r="E2" s="307"/>
      <c r="F2" s="307"/>
      <c r="G2" s="307"/>
      <c r="H2" s="307"/>
      <c r="I2" s="307"/>
      <c r="J2" s="301"/>
      <c r="K2" s="306"/>
      <c r="L2" s="307"/>
      <c r="M2" s="307"/>
      <c r="N2" s="307"/>
      <c r="O2" s="307"/>
      <c r="P2" s="307"/>
      <c r="Q2" s="307"/>
      <c r="R2" s="307"/>
      <c r="S2" s="307"/>
      <c r="T2" s="301"/>
      <c r="U2" s="306"/>
      <c r="V2" s="307"/>
      <c r="W2" s="307"/>
      <c r="X2" s="307"/>
      <c r="Y2" s="307"/>
      <c r="Z2" s="307"/>
      <c r="AA2" s="307"/>
      <c r="AB2" s="307"/>
      <c r="AC2" s="307"/>
      <c r="AD2" s="301"/>
      <c r="AE2" s="306"/>
      <c r="AF2" s="307"/>
      <c r="AG2" s="307"/>
      <c r="AH2" s="307"/>
      <c r="AI2" s="307"/>
      <c r="AJ2" s="307"/>
      <c r="AK2" s="307"/>
      <c r="AL2" s="307"/>
      <c r="AM2" s="307"/>
      <c r="AN2" s="301"/>
      <c r="AO2" s="306"/>
      <c r="AP2" s="307"/>
      <c r="AQ2" s="307"/>
      <c r="AR2" s="307"/>
      <c r="AS2" s="307"/>
      <c r="AT2" s="307"/>
      <c r="AU2" s="307"/>
      <c r="AV2" s="307"/>
      <c r="AW2" s="307"/>
      <c r="AX2" s="301"/>
      <c r="AY2" s="306"/>
      <c r="AZ2" s="307"/>
      <c r="BA2" s="307"/>
      <c r="BB2" s="307"/>
      <c r="BC2" s="307"/>
      <c r="BD2" s="307"/>
      <c r="BE2" s="307"/>
      <c r="BF2" s="307"/>
      <c r="BG2" s="307"/>
      <c r="BH2" s="301"/>
      <c r="BI2" s="306"/>
      <c r="BJ2" s="307"/>
      <c r="BK2" s="307"/>
      <c r="BL2" s="307"/>
      <c r="BM2" s="307"/>
      <c r="BN2" s="307"/>
      <c r="BO2" s="307"/>
      <c r="BP2" s="307"/>
      <c r="BQ2" s="307"/>
      <c r="BR2" s="301"/>
      <c r="BS2" s="306"/>
      <c r="BT2" s="307"/>
      <c r="BU2" s="307"/>
      <c r="BV2" s="307"/>
      <c r="BW2" s="307"/>
      <c r="BX2" s="307"/>
      <c r="BY2" s="307"/>
      <c r="BZ2" s="307"/>
      <c r="CA2" s="307"/>
      <c r="CB2" s="301"/>
      <c r="CC2" s="306"/>
      <c r="CD2" s="307"/>
      <c r="CE2" s="307"/>
      <c r="CF2" s="307"/>
      <c r="CG2" s="307"/>
      <c r="CH2" s="307"/>
      <c r="CI2" s="307"/>
      <c r="CJ2" s="307"/>
      <c r="CK2" s="307"/>
      <c r="CL2" s="301"/>
      <c r="CM2" s="306"/>
      <c r="CN2" s="307"/>
      <c r="CO2" s="307"/>
      <c r="CP2" s="307"/>
      <c r="CQ2" s="307"/>
      <c r="CR2" s="307"/>
      <c r="CS2" s="307"/>
      <c r="CT2" s="307"/>
      <c r="CU2" s="307"/>
      <c r="CV2" s="301"/>
    </row>
    <row r="3" spans="1:100" s="178" customFormat="1" ht="15" customHeight="1" x14ac:dyDescent="0.2">
      <c r="A3" s="175"/>
      <c r="B3" s="187"/>
      <c r="C3" s="187"/>
      <c r="D3" s="187"/>
      <c r="E3" s="187"/>
      <c r="F3" s="187"/>
      <c r="G3" s="187"/>
      <c r="H3" s="187"/>
      <c r="I3" s="187"/>
      <c r="J3" s="120"/>
      <c r="K3" s="175"/>
      <c r="L3" s="187"/>
      <c r="M3" s="187"/>
      <c r="N3" s="187"/>
      <c r="O3" s="187"/>
      <c r="P3" s="187"/>
      <c r="Q3" s="187"/>
      <c r="R3" s="187"/>
      <c r="S3" s="187"/>
      <c r="T3" s="120"/>
      <c r="U3" s="175"/>
      <c r="V3" s="187"/>
      <c r="W3" s="187"/>
      <c r="X3" s="187"/>
      <c r="Y3" s="187"/>
      <c r="Z3" s="187"/>
      <c r="AA3" s="187"/>
      <c r="AB3" s="187"/>
      <c r="AC3" s="187"/>
      <c r="AD3" s="120"/>
      <c r="AE3" s="175"/>
      <c r="AF3" s="187"/>
      <c r="AG3" s="187"/>
      <c r="AH3" s="187"/>
      <c r="AI3" s="187"/>
      <c r="AJ3" s="187"/>
      <c r="AK3" s="187"/>
      <c r="AL3" s="187"/>
      <c r="AM3" s="187"/>
      <c r="AN3" s="120"/>
      <c r="AO3" s="175"/>
      <c r="AP3" s="187"/>
      <c r="AQ3" s="187"/>
      <c r="AR3" s="187"/>
      <c r="AS3" s="187"/>
      <c r="AT3" s="187"/>
      <c r="AU3" s="187"/>
      <c r="AV3" s="187"/>
      <c r="AW3" s="187"/>
      <c r="AX3" s="120"/>
      <c r="AY3" s="175"/>
      <c r="AZ3" s="187"/>
      <c r="BA3" s="187"/>
      <c r="BB3" s="187"/>
      <c r="BC3" s="187"/>
      <c r="BD3" s="187"/>
      <c r="BE3" s="187"/>
      <c r="BF3" s="187"/>
      <c r="BG3" s="187"/>
      <c r="BH3" s="120"/>
      <c r="BI3" s="175"/>
      <c r="BJ3" s="187"/>
      <c r="BK3" s="187"/>
      <c r="BL3" s="187"/>
      <c r="BM3" s="187"/>
      <c r="BN3" s="187"/>
      <c r="BO3" s="187"/>
      <c r="BP3" s="187"/>
      <c r="BQ3" s="187"/>
      <c r="BR3" s="120"/>
      <c r="BS3" s="175"/>
      <c r="BT3" s="187"/>
      <c r="BU3" s="187"/>
      <c r="BV3" s="187"/>
      <c r="BW3" s="187"/>
      <c r="BX3" s="187"/>
      <c r="BY3" s="187"/>
      <c r="BZ3" s="187"/>
      <c r="CA3" s="187"/>
      <c r="CB3" s="120"/>
      <c r="CC3" s="175"/>
      <c r="CD3" s="187"/>
      <c r="CE3" s="187"/>
      <c r="CF3" s="187"/>
      <c r="CG3" s="187"/>
      <c r="CH3" s="187"/>
      <c r="CI3" s="187"/>
      <c r="CJ3" s="187"/>
      <c r="CK3" s="187"/>
      <c r="CL3" s="120"/>
      <c r="CM3" s="175"/>
      <c r="CN3" s="187"/>
      <c r="CO3" s="187"/>
      <c r="CP3" s="187"/>
      <c r="CQ3" s="187"/>
      <c r="CR3" s="187"/>
      <c r="CS3" s="187"/>
      <c r="CT3" s="187"/>
      <c r="CU3" s="187"/>
      <c r="CV3" s="120"/>
    </row>
    <row r="4" spans="1:100" x14ac:dyDescent="0.2">
      <c r="A4" s="229"/>
      <c r="B4" s="154" t="s">
        <v>2748</v>
      </c>
      <c r="C4" s="230"/>
      <c r="E4" s="230"/>
      <c r="F4" s="230"/>
      <c r="G4" s="230"/>
      <c r="H4" s="230"/>
      <c r="I4" s="230"/>
      <c r="J4" s="120"/>
      <c r="K4" s="229"/>
      <c r="L4" s="154" t="s">
        <v>2748</v>
      </c>
      <c r="M4" s="230"/>
      <c r="O4" s="230"/>
      <c r="P4" s="230"/>
      <c r="Q4" s="230"/>
      <c r="R4" s="230"/>
      <c r="S4" s="230"/>
      <c r="T4" s="120"/>
      <c r="U4" s="229"/>
      <c r="V4" s="154" t="s">
        <v>2748</v>
      </c>
      <c r="W4" s="230"/>
      <c r="Y4" s="230"/>
      <c r="Z4" s="230"/>
      <c r="AA4" s="230"/>
      <c r="AB4" s="230"/>
      <c r="AC4" s="230"/>
      <c r="AD4" s="120"/>
      <c r="AE4" s="229"/>
      <c r="AF4" s="154" t="s">
        <v>2748</v>
      </c>
      <c r="AG4" s="230"/>
      <c r="AI4" s="230"/>
      <c r="AJ4" s="230"/>
      <c r="AK4" s="230"/>
      <c r="AL4" s="230"/>
      <c r="AM4" s="230"/>
      <c r="AN4" s="120"/>
      <c r="AO4" s="229"/>
      <c r="AP4" s="154" t="s">
        <v>2748</v>
      </c>
      <c r="AQ4" s="230"/>
      <c r="AS4" s="230"/>
      <c r="AT4" s="230"/>
      <c r="AU4" s="230"/>
      <c r="AV4" s="230"/>
      <c r="AW4" s="230"/>
      <c r="AX4" s="120"/>
      <c r="AY4" s="229"/>
      <c r="AZ4" s="154" t="s">
        <v>2748</v>
      </c>
      <c r="BA4" s="230"/>
      <c r="BC4" s="230"/>
      <c r="BD4" s="230"/>
      <c r="BE4" s="230"/>
      <c r="BF4" s="230"/>
      <c r="BG4" s="230"/>
      <c r="BH4" s="120"/>
      <c r="BI4" s="229"/>
      <c r="BJ4" s="154" t="s">
        <v>2748</v>
      </c>
      <c r="BK4" s="230"/>
      <c r="BM4" s="230"/>
      <c r="BN4" s="230"/>
      <c r="BO4" s="230"/>
      <c r="BP4" s="230"/>
      <c r="BQ4" s="230"/>
      <c r="BR4" s="120"/>
      <c r="BS4" s="229"/>
      <c r="BT4" s="154" t="s">
        <v>2748</v>
      </c>
      <c r="BU4" s="230"/>
      <c r="BW4" s="230"/>
      <c r="BX4" s="230"/>
      <c r="BY4" s="230"/>
      <c r="BZ4" s="230"/>
      <c r="CA4" s="230"/>
      <c r="CB4" s="120"/>
      <c r="CC4" s="229"/>
      <c r="CD4" s="154" t="s">
        <v>2748</v>
      </c>
      <c r="CE4" s="230"/>
      <c r="CI4" s="230"/>
      <c r="CJ4" s="230"/>
      <c r="CK4" s="230"/>
      <c r="CL4" s="120"/>
      <c r="CM4" s="229"/>
      <c r="CN4" s="154" t="s">
        <v>2748</v>
      </c>
      <c r="CO4" s="230"/>
      <c r="CQ4" s="230"/>
      <c r="CR4" s="230"/>
      <c r="CS4" s="230"/>
      <c r="CT4" s="230"/>
      <c r="CU4" s="230"/>
      <c r="CV4" s="120"/>
    </row>
    <row r="5" spans="1:100" x14ac:dyDescent="0.2">
      <c r="A5" s="229"/>
      <c r="B5" s="230" t="s">
        <v>137</v>
      </c>
      <c r="C5" s="230"/>
      <c r="E5" s="230"/>
      <c r="F5" s="230"/>
      <c r="G5" s="230"/>
      <c r="H5" s="230"/>
      <c r="I5" s="230"/>
      <c r="J5" s="120"/>
      <c r="K5" s="229"/>
      <c r="L5" s="230" t="s">
        <v>137</v>
      </c>
      <c r="M5" s="230"/>
      <c r="O5" s="230"/>
      <c r="P5" s="230"/>
      <c r="Q5" s="230"/>
      <c r="R5" s="230"/>
      <c r="S5" s="230"/>
      <c r="T5" s="120"/>
      <c r="U5" s="229"/>
      <c r="V5" s="230" t="s">
        <v>137</v>
      </c>
      <c r="W5" s="230"/>
      <c r="Y5" s="230"/>
      <c r="Z5" s="230"/>
      <c r="AA5" s="230"/>
      <c r="AB5" s="230"/>
      <c r="AC5" s="230"/>
      <c r="AD5" s="120"/>
      <c r="AE5" s="229"/>
      <c r="AF5" s="230" t="s">
        <v>137</v>
      </c>
      <c r="AG5" s="230"/>
      <c r="AI5" s="230"/>
      <c r="AJ5" s="230"/>
      <c r="AK5" s="230"/>
      <c r="AL5" s="230"/>
      <c r="AM5" s="230"/>
      <c r="AN5" s="120"/>
      <c r="AO5" s="229"/>
      <c r="AP5" s="230" t="s">
        <v>137</v>
      </c>
      <c r="AQ5" s="230"/>
      <c r="AS5" s="230"/>
      <c r="AT5" s="230"/>
      <c r="AU5" s="230"/>
      <c r="AV5" s="230"/>
      <c r="AW5" s="230"/>
      <c r="AX5" s="120"/>
      <c r="AY5" s="229"/>
      <c r="AZ5" s="230" t="s">
        <v>137</v>
      </c>
      <c r="BA5" s="230"/>
      <c r="BC5" s="230"/>
      <c r="BD5" s="230"/>
      <c r="BE5" s="230"/>
      <c r="BF5" s="230"/>
      <c r="BG5" s="230"/>
      <c r="BH5" s="120"/>
      <c r="BI5" s="229"/>
      <c r="BJ5" s="230" t="s">
        <v>137</v>
      </c>
      <c r="BK5" s="230"/>
      <c r="BM5" s="230"/>
      <c r="BN5" s="230"/>
      <c r="BO5" s="230"/>
      <c r="BP5" s="230"/>
      <c r="BQ5" s="230"/>
      <c r="BR5" s="120"/>
      <c r="BS5" s="229"/>
      <c r="BT5" s="230" t="s">
        <v>137</v>
      </c>
      <c r="BU5" s="230"/>
      <c r="BW5" s="230"/>
      <c r="BX5" s="230"/>
      <c r="BY5" s="230"/>
      <c r="BZ5" s="230"/>
      <c r="CA5" s="230"/>
      <c r="CB5" s="120"/>
      <c r="CC5" s="229"/>
      <c r="CD5" s="230" t="s">
        <v>137</v>
      </c>
      <c r="CE5" s="230"/>
      <c r="CI5" s="230"/>
      <c r="CJ5" s="230"/>
      <c r="CK5" s="230"/>
      <c r="CL5" s="120"/>
      <c r="CM5" s="229"/>
      <c r="CN5" s="230" t="s">
        <v>137</v>
      </c>
      <c r="CO5" s="230"/>
      <c r="CQ5" s="230"/>
      <c r="CR5" s="230"/>
      <c r="CS5" s="230"/>
      <c r="CT5" s="230"/>
      <c r="CU5" s="230"/>
      <c r="CV5" s="120"/>
    </row>
    <row r="6" spans="1:100" x14ac:dyDescent="0.2">
      <c r="A6" s="230"/>
      <c r="B6" s="185" t="s">
        <v>2748</v>
      </c>
      <c r="C6" s="65" t="s">
        <v>2830</v>
      </c>
      <c r="D6" s="148"/>
      <c r="E6" s="148"/>
      <c r="F6" s="148"/>
      <c r="G6" s="148"/>
      <c r="H6" s="148"/>
      <c r="I6" s="171"/>
      <c r="J6" s="120"/>
      <c r="K6" s="230"/>
      <c r="L6" s="185" t="s">
        <v>2748</v>
      </c>
      <c r="M6" s="65" t="s">
        <v>2830</v>
      </c>
      <c r="N6" s="148"/>
      <c r="O6" s="148"/>
      <c r="P6" s="148"/>
      <c r="Q6" s="148"/>
      <c r="R6" s="148"/>
      <c r="S6" s="171"/>
      <c r="T6" s="120"/>
      <c r="U6" s="230"/>
      <c r="V6" s="185" t="s">
        <v>2748</v>
      </c>
      <c r="W6" s="65" t="s">
        <v>2830</v>
      </c>
      <c r="X6" s="148"/>
      <c r="Y6" s="148"/>
      <c r="Z6" s="148"/>
      <c r="AA6" s="148"/>
      <c r="AB6" s="148"/>
      <c r="AC6" s="171"/>
      <c r="AD6" s="120"/>
      <c r="AE6" s="230"/>
      <c r="AF6" s="185" t="s">
        <v>2748</v>
      </c>
      <c r="AG6" s="65" t="s">
        <v>2830</v>
      </c>
      <c r="AH6" s="148"/>
      <c r="AI6" s="148"/>
      <c r="AJ6" s="148"/>
      <c r="AK6" s="148"/>
      <c r="AL6" s="148"/>
      <c r="AM6" s="171"/>
      <c r="AN6" s="120"/>
      <c r="AO6" s="230"/>
      <c r="AP6" s="185" t="s">
        <v>2748</v>
      </c>
      <c r="AQ6" s="65" t="s">
        <v>2830</v>
      </c>
      <c r="AR6" s="148"/>
      <c r="AS6" s="148"/>
      <c r="AT6" s="148"/>
      <c r="AU6" s="148"/>
      <c r="AV6" s="148"/>
      <c r="AW6" s="171"/>
      <c r="AX6" s="120"/>
      <c r="AY6" s="230"/>
      <c r="AZ6" s="185" t="s">
        <v>2748</v>
      </c>
      <c r="BA6" s="65" t="s">
        <v>2830</v>
      </c>
      <c r="BB6" s="148"/>
      <c r="BC6" s="148"/>
      <c r="BD6" s="148"/>
      <c r="BE6" s="148"/>
      <c r="BF6" s="148"/>
      <c r="BG6" s="171"/>
      <c r="BH6" s="120"/>
      <c r="BI6" s="230"/>
      <c r="BJ6" s="185" t="s">
        <v>2748</v>
      </c>
      <c r="BK6" s="65" t="s">
        <v>2830</v>
      </c>
      <c r="BL6" s="148"/>
      <c r="BM6" s="148"/>
      <c r="BN6" s="148"/>
      <c r="BO6" s="148"/>
      <c r="BP6" s="148"/>
      <c r="BQ6" s="171"/>
      <c r="BR6" s="120"/>
      <c r="BS6" s="230"/>
      <c r="BT6" s="185" t="s">
        <v>2748</v>
      </c>
      <c r="BU6" s="65" t="s">
        <v>2830</v>
      </c>
      <c r="BV6" s="148"/>
      <c r="BW6" s="148"/>
      <c r="BX6" s="148"/>
      <c r="BY6" s="148"/>
      <c r="BZ6" s="148"/>
      <c r="CA6" s="171"/>
      <c r="CB6" s="120"/>
      <c r="CC6" s="230"/>
      <c r="CD6" s="185" t="s">
        <v>2748</v>
      </c>
      <c r="CE6" s="65" t="s">
        <v>2830</v>
      </c>
      <c r="CF6" s="148"/>
      <c r="CG6" s="148"/>
      <c r="CH6" s="148"/>
      <c r="CI6" s="148"/>
      <c r="CJ6" s="148"/>
      <c r="CK6" s="171"/>
      <c r="CL6" s="120"/>
      <c r="CM6" s="230"/>
      <c r="CN6" s="185" t="s">
        <v>2748</v>
      </c>
      <c r="CO6" s="65" t="s">
        <v>2830</v>
      </c>
      <c r="CP6" s="148"/>
      <c r="CQ6" s="148"/>
      <c r="CR6" s="148"/>
      <c r="CS6" s="148"/>
      <c r="CT6" s="148"/>
      <c r="CU6" s="171"/>
      <c r="CV6" s="120"/>
    </row>
    <row r="7" spans="1:100" x14ac:dyDescent="0.2">
      <c r="A7" s="229"/>
      <c r="E7" s="230"/>
      <c r="F7" s="230"/>
      <c r="G7" s="230"/>
      <c r="H7" s="230"/>
      <c r="I7" s="230"/>
      <c r="J7" s="120"/>
      <c r="K7" s="229"/>
      <c r="O7" s="230"/>
      <c r="P7" s="230"/>
      <c r="Q7" s="230"/>
      <c r="R7" s="230"/>
      <c r="S7" s="230"/>
      <c r="T7" s="120"/>
      <c r="U7" s="229"/>
      <c r="Y7" s="230"/>
      <c r="Z7" s="230"/>
      <c r="AA7" s="230"/>
      <c r="AB7" s="230"/>
      <c r="AC7" s="230"/>
      <c r="AD7" s="120"/>
      <c r="AE7" s="229"/>
      <c r="AI7" s="230"/>
      <c r="AJ7" s="230"/>
      <c r="AK7" s="230"/>
      <c r="AL7" s="230"/>
      <c r="AM7" s="230"/>
      <c r="AN7" s="120"/>
      <c r="AO7" s="229"/>
      <c r="AS7" s="230"/>
      <c r="AT7" s="230"/>
      <c r="AU7" s="230"/>
      <c r="AV7" s="230"/>
      <c r="AW7" s="230"/>
      <c r="AX7" s="120"/>
      <c r="AY7" s="229"/>
      <c r="BC7" s="230"/>
      <c r="BD7" s="230"/>
      <c r="BE7" s="230"/>
      <c r="BF7" s="230"/>
      <c r="BG7" s="230"/>
      <c r="BH7" s="120"/>
      <c r="BI7" s="229"/>
      <c r="BM7" s="230"/>
      <c r="BN7" s="230"/>
      <c r="BO7" s="230"/>
      <c r="BP7" s="230"/>
      <c r="BQ7" s="230"/>
      <c r="BR7" s="120"/>
      <c r="BS7" s="229"/>
      <c r="BW7" s="230"/>
      <c r="BX7" s="230"/>
      <c r="BY7" s="230"/>
      <c r="BZ7" s="230"/>
      <c r="CA7" s="230"/>
      <c r="CB7" s="120"/>
      <c r="CC7" s="229"/>
      <c r="CI7" s="230"/>
      <c r="CJ7" s="230"/>
      <c r="CK7" s="230"/>
      <c r="CL7" s="120"/>
      <c r="CM7" s="229"/>
      <c r="CQ7" s="230"/>
      <c r="CR7" s="230"/>
      <c r="CS7" s="230"/>
      <c r="CT7" s="230"/>
      <c r="CU7" s="230"/>
      <c r="CV7" s="120"/>
    </row>
    <row r="8" spans="1:100" x14ac:dyDescent="0.2">
      <c r="A8" s="229"/>
      <c r="B8" s="155" t="s">
        <v>154</v>
      </c>
      <c r="E8" s="230"/>
      <c r="F8" s="230"/>
      <c r="G8" s="230"/>
      <c r="H8" s="187"/>
      <c r="I8" s="187"/>
      <c r="J8" s="120"/>
      <c r="K8" s="229"/>
      <c r="L8" s="155" t="s">
        <v>154</v>
      </c>
      <c r="O8" s="230"/>
      <c r="P8" s="230"/>
      <c r="Q8" s="230"/>
      <c r="R8" s="187"/>
      <c r="S8" s="187"/>
      <c r="T8" s="120"/>
      <c r="U8" s="229"/>
      <c r="V8" s="155" t="s">
        <v>154</v>
      </c>
      <c r="Y8" s="230"/>
      <c r="Z8" s="230"/>
      <c r="AA8" s="230"/>
      <c r="AB8" s="187"/>
      <c r="AC8" s="187"/>
      <c r="AD8" s="120"/>
      <c r="AE8" s="229"/>
      <c r="AF8" s="155" t="s">
        <v>154</v>
      </c>
      <c r="AI8" s="230"/>
      <c r="AJ8" s="230"/>
      <c r="AK8" s="230"/>
      <c r="AL8" s="187"/>
      <c r="AM8" s="187"/>
      <c r="AN8" s="120"/>
      <c r="AO8" s="229"/>
      <c r="AP8" s="155" t="s">
        <v>154</v>
      </c>
      <c r="AS8" s="230"/>
      <c r="AT8" s="230"/>
      <c r="AU8" s="230"/>
      <c r="AV8" s="187"/>
      <c r="AW8" s="187"/>
      <c r="AX8" s="120"/>
      <c r="AY8" s="229"/>
      <c r="AZ8" s="155" t="s">
        <v>154</v>
      </c>
      <c r="BC8" s="230"/>
      <c r="BD8" s="230"/>
      <c r="BE8" s="230"/>
      <c r="BF8" s="187"/>
      <c r="BG8" s="187"/>
      <c r="BH8" s="120"/>
      <c r="BI8" s="229"/>
      <c r="BJ8" s="155" t="s">
        <v>154</v>
      </c>
      <c r="BM8" s="230"/>
      <c r="BN8" s="230"/>
      <c r="BO8" s="230"/>
      <c r="BP8" s="187"/>
      <c r="BQ8" s="187"/>
      <c r="BR8" s="120"/>
      <c r="BS8" s="229"/>
      <c r="BT8" s="155" t="s">
        <v>154</v>
      </c>
      <c r="BW8" s="230"/>
      <c r="BX8" s="230"/>
      <c r="BY8" s="230"/>
      <c r="BZ8" s="187"/>
      <c r="CA8" s="187"/>
      <c r="CB8" s="120"/>
      <c r="CC8" s="229"/>
      <c r="CD8" s="155" t="s">
        <v>154</v>
      </c>
      <c r="CI8" s="187"/>
      <c r="CJ8" s="187"/>
      <c r="CK8" s="187"/>
      <c r="CL8" s="120"/>
      <c r="CM8" s="229"/>
      <c r="CN8" s="155" t="s">
        <v>154</v>
      </c>
      <c r="CQ8" s="230"/>
      <c r="CR8" s="230"/>
      <c r="CS8" s="230"/>
      <c r="CT8" s="187"/>
      <c r="CU8" s="187"/>
      <c r="CV8" s="120"/>
    </row>
    <row r="9" spans="1:100" x14ac:dyDescent="0.2">
      <c r="A9" s="229"/>
      <c r="B9" s="185" t="s">
        <v>155</v>
      </c>
      <c r="C9" s="74"/>
      <c r="E9" s="230"/>
      <c r="F9" s="230"/>
      <c r="G9" s="230"/>
      <c r="H9" s="187"/>
      <c r="I9" s="187"/>
      <c r="J9" s="193"/>
      <c r="K9" s="229"/>
      <c r="L9" s="185" t="s">
        <v>155</v>
      </c>
      <c r="M9" s="74"/>
      <c r="O9" s="230"/>
      <c r="P9" s="230"/>
      <c r="Q9" s="230"/>
      <c r="R9" s="187"/>
      <c r="S9" s="187"/>
      <c r="T9" s="193"/>
      <c r="U9" s="229"/>
      <c r="V9" s="185" t="s">
        <v>155</v>
      </c>
      <c r="W9" s="74"/>
      <c r="Y9" s="230"/>
      <c r="Z9" s="230"/>
      <c r="AA9" s="230"/>
      <c r="AB9" s="187"/>
      <c r="AC9" s="187"/>
      <c r="AD9" s="193"/>
      <c r="AE9" s="229"/>
      <c r="AF9" s="185" t="s">
        <v>155</v>
      </c>
      <c r="AG9" s="74"/>
      <c r="AI9" s="230"/>
      <c r="AJ9" s="230"/>
      <c r="AK9" s="230"/>
      <c r="AL9" s="187"/>
      <c r="AM9" s="187"/>
      <c r="AN9" s="193"/>
      <c r="AO9" s="229"/>
      <c r="AP9" s="185" t="s">
        <v>155</v>
      </c>
      <c r="AQ9" s="74"/>
      <c r="AS9" s="230"/>
      <c r="AT9" s="230"/>
      <c r="AU9" s="230"/>
      <c r="AV9" s="187"/>
      <c r="AW9" s="187"/>
      <c r="AX9" s="193"/>
      <c r="AY9" s="229"/>
      <c r="AZ9" s="185" t="s">
        <v>155</v>
      </c>
      <c r="BA9" s="74"/>
      <c r="BC9" s="230"/>
      <c r="BD9" s="230"/>
      <c r="BE9" s="230"/>
      <c r="BF9" s="187"/>
      <c r="BG9" s="187"/>
      <c r="BH9" s="193"/>
      <c r="BI9" s="229"/>
      <c r="BJ9" s="185" t="s">
        <v>155</v>
      </c>
      <c r="BK9" s="74"/>
      <c r="BM9" s="230"/>
      <c r="BN9" s="230"/>
      <c r="BO9" s="230"/>
      <c r="BP9" s="187"/>
      <c r="BQ9" s="187"/>
      <c r="BR9" s="193"/>
      <c r="BS9" s="229"/>
      <c r="BT9" s="185" t="s">
        <v>155</v>
      </c>
      <c r="BU9" s="74"/>
      <c r="BW9" s="230"/>
      <c r="BX9" s="230"/>
      <c r="BY9" s="230"/>
      <c r="BZ9" s="187"/>
      <c r="CA9" s="187"/>
      <c r="CB9" s="193"/>
      <c r="CC9" s="229"/>
      <c r="CD9" s="185" t="s">
        <v>155</v>
      </c>
      <c r="CE9" s="74"/>
      <c r="CI9" s="187"/>
      <c r="CJ9" s="187"/>
      <c r="CK9" s="187"/>
      <c r="CL9" s="193"/>
      <c r="CM9" s="229"/>
      <c r="CN9" s="185" t="s">
        <v>155</v>
      </c>
      <c r="CO9" s="74"/>
      <c r="CQ9" s="230"/>
      <c r="CR9" s="230"/>
      <c r="CS9" s="230"/>
      <c r="CT9" s="187"/>
      <c r="CU9" s="187"/>
      <c r="CV9" s="193"/>
    </row>
    <row r="10" spans="1:100" x14ac:dyDescent="0.2">
      <c r="A10" s="229"/>
      <c r="B10" s="230"/>
      <c r="C10" s="230"/>
      <c r="E10" s="230"/>
      <c r="F10" s="230"/>
      <c r="G10" s="230"/>
      <c r="H10" s="187"/>
      <c r="I10" s="187"/>
      <c r="J10" s="120"/>
      <c r="K10" s="229"/>
      <c r="L10" s="230"/>
      <c r="M10" s="230"/>
      <c r="O10" s="230"/>
      <c r="P10" s="230"/>
      <c r="Q10" s="230"/>
      <c r="R10" s="187"/>
      <c r="S10" s="187"/>
      <c r="T10" s="120"/>
      <c r="U10" s="229"/>
      <c r="V10" s="230"/>
      <c r="W10" s="230"/>
      <c r="Y10" s="230"/>
      <c r="Z10" s="230"/>
      <c r="AA10" s="230"/>
      <c r="AB10" s="187"/>
      <c r="AC10" s="187"/>
      <c r="AD10" s="120"/>
      <c r="AE10" s="229"/>
      <c r="AF10" s="230"/>
      <c r="AG10" s="230"/>
      <c r="AI10" s="230"/>
      <c r="AJ10" s="230"/>
      <c r="AK10" s="230"/>
      <c r="AL10" s="187"/>
      <c r="AM10" s="187"/>
      <c r="AN10" s="120"/>
      <c r="AO10" s="229"/>
      <c r="AP10" s="230"/>
      <c r="AQ10" s="230"/>
      <c r="AS10" s="230"/>
      <c r="AT10" s="230"/>
      <c r="AU10" s="230"/>
      <c r="AV10" s="187"/>
      <c r="AW10" s="187"/>
      <c r="AX10" s="120"/>
      <c r="AY10" s="229"/>
      <c r="AZ10" s="230"/>
      <c r="BA10" s="230"/>
      <c r="BC10" s="230"/>
      <c r="BD10" s="230"/>
      <c r="BE10" s="230"/>
      <c r="BF10" s="187"/>
      <c r="BG10" s="187"/>
      <c r="BH10" s="120"/>
      <c r="BI10" s="229"/>
      <c r="BJ10" s="230"/>
      <c r="BK10" s="230"/>
      <c r="BM10" s="230"/>
      <c r="BN10" s="230"/>
      <c r="BO10" s="230"/>
      <c r="BP10" s="187"/>
      <c r="BQ10" s="187"/>
      <c r="BR10" s="120"/>
      <c r="BS10" s="229"/>
      <c r="BT10" s="230"/>
      <c r="BU10" s="230"/>
      <c r="BW10" s="230"/>
      <c r="BX10" s="230"/>
      <c r="BY10" s="230"/>
      <c r="BZ10" s="187"/>
      <c r="CA10" s="187"/>
      <c r="CB10" s="120"/>
      <c r="CC10" s="229"/>
      <c r="CD10" s="230"/>
      <c r="CE10" s="230"/>
      <c r="CI10" s="187"/>
      <c r="CJ10" s="187"/>
      <c r="CK10" s="187"/>
      <c r="CL10" s="120"/>
      <c r="CM10" s="229"/>
      <c r="CN10" s="230"/>
      <c r="CO10" s="230"/>
      <c r="CQ10" s="230"/>
      <c r="CR10" s="230"/>
      <c r="CS10" s="230"/>
      <c r="CT10" s="187"/>
      <c r="CU10" s="187"/>
      <c r="CV10" s="120"/>
    </row>
    <row r="11" spans="1:100" x14ac:dyDescent="0.2">
      <c r="A11" s="229"/>
      <c r="B11" s="155" t="s">
        <v>156</v>
      </c>
      <c r="C11" s="230"/>
      <c r="E11" s="230"/>
      <c r="F11" s="230"/>
      <c r="G11" s="230"/>
      <c r="H11" s="187"/>
      <c r="I11" s="187"/>
      <c r="J11" s="120"/>
      <c r="K11" s="229"/>
      <c r="L11" s="155" t="s">
        <v>156</v>
      </c>
      <c r="M11" s="230"/>
      <c r="O11" s="230"/>
      <c r="P11" s="230"/>
      <c r="Q11" s="230"/>
      <c r="R11" s="187"/>
      <c r="S11" s="187"/>
      <c r="T11" s="120"/>
      <c r="U11" s="229"/>
      <c r="V11" s="155" t="s">
        <v>156</v>
      </c>
      <c r="W11" s="230"/>
      <c r="Y11" s="230"/>
      <c r="Z11" s="230"/>
      <c r="AA11" s="230"/>
      <c r="AB11" s="187"/>
      <c r="AC11" s="187"/>
      <c r="AD11" s="120"/>
      <c r="AE11" s="229"/>
      <c r="AF11" s="155" t="s">
        <v>156</v>
      </c>
      <c r="AG11" s="230"/>
      <c r="AI11" s="230"/>
      <c r="AJ11" s="230"/>
      <c r="AK11" s="230"/>
      <c r="AL11" s="187"/>
      <c r="AM11" s="187"/>
      <c r="AN11" s="120"/>
      <c r="AO11" s="229"/>
      <c r="AP11" s="155" t="s">
        <v>156</v>
      </c>
      <c r="AQ11" s="230"/>
      <c r="AS11" s="230"/>
      <c r="AT11" s="230"/>
      <c r="AU11" s="230"/>
      <c r="AV11" s="187"/>
      <c r="AW11" s="187"/>
      <c r="AX11" s="120"/>
      <c r="AY11" s="229"/>
      <c r="AZ11" s="155" t="s">
        <v>156</v>
      </c>
      <c r="BA11" s="230"/>
      <c r="BC11" s="230"/>
      <c r="BD11" s="230"/>
      <c r="BE11" s="230"/>
      <c r="BF11" s="187"/>
      <c r="BG11" s="187"/>
      <c r="BH11" s="120"/>
      <c r="BI11" s="229"/>
      <c r="BJ11" s="155" t="s">
        <v>156</v>
      </c>
      <c r="BK11" s="230"/>
      <c r="BM11" s="230"/>
      <c r="BN11" s="230"/>
      <c r="BO11" s="230"/>
      <c r="BP11" s="187"/>
      <c r="BQ11" s="187"/>
      <c r="BR11" s="120"/>
      <c r="BS11" s="229"/>
      <c r="BT11" s="155" t="s">
        <v>156</v>
      </c>
      <c r="BU11" s="230"/>
      <c r="BW11" s="230"/>
      <c r="BX11" s="230"/>
      <c r="BY11" s="230"/>
      <c r="BZ11" s="187"/>
      <c r="CA11" s="187"/>
      <c r="CB11" s="120"/>
      <c r="CC11" s="229"/>
      <c r="CD11" s="155" t="s">
        <v>156</v>
      </c>
      <c r="CE11" s="230"/>
      <c r="CI11" s="187"/>
      <c r="CJ11" s="187"/>
      <c r="CK11" s="187"/>
      <c r="CL11" s="120"/>
      <c r="CM11" s="229"/>
      <c r="CN11" s="155" t="s">
        <v>156</v>
      </c>
      <c r="CO11" s="230"/>
      <c r="CQ11" s="230"/>
      <c r="CR11" s="230"/>
      <c r="CS11" s="230"/>
      <c r="CT11" s="187"/>
      <c r="CU11" s="187"/>
      <c r="CV11" s="120"/>
    </row>
    <row r="12" spans="1:100" x14ac:dyDescent="0.2">
      <c r="A12" s="229"/>
      <c r="B12" s="185" t="s">
        <v>157</v>
      </c>
      <c r="C12" s="74"/>
      <c r="E12" s="230"/>
      <c r="F12" s="230"/>
      <c r="G12" s="230"/>
      <c r="H12" s="187"/>
      <c r="I12" s="187"/>
      <c r="J12" s="120"/>
      <c r="K12" s="229"/>
      <c r="L12" s="185" t="s">
        <v>157</v>
      </c>
      <c r="M12" s="74"/>
      <c r="O12" s="230"/>
      <c r="P12" s="230"/>
      <c r="Q12" s="230"/>
      <c r="R12" s="187"/>
      <c r="S12" s="187"/>
      <c r="T12" s="120"/>
      <c r="U12" s="229"/>
      <c r="V12" s="185" t="s">
        <v>157</v>
      </c>
      <c r="W12" s="74"/>
      <c r="Y12" s="230"/>
      <c r="Z12" s="230"/>
      <c r="AA12" s="230"/>
      <c r="AB12" s="187"/>
      <c r="AC12" s="187"/>
      <c r="AD12" s="120"/>
      <c r="AE12" s="229"/>
      <c r="AF12" s="185" t="s">
        <v>157</v>
      </c>
      <c r="AG12" s="74"/>
      <c r="AI12" s="230"/>
      <c r="AJ12" s="230"/>
      <c r="AK12" s="230"/>
      <c r="AL12" s="187"/>
      <c r="AM12" s="187"/>
      <c r="AN12" s="120"/>
      <c r="AO12" s="229"/>
      <c r="AP12" s="185" t="s">
        <v>157</v>
      </c>
      <c r="AQ12" s="74"/>
      <c r="AS12" s="230"/>
      <c r="AT12" s="230"/>
      <c r="AU12" s="230"/>
      <c r="AV12" s="187"/>
      <c r="AW12" s="187"/>
      <c r="AX12" s="120"/>
      <c r="AY12" s="229"/>
      <c r="AZ12" s="185" t="s">
        <v>157</v>
      </c>
      <c r="BA12" s="74"/>
      <c r="BC12" s="230"/>
      <c r="BD12" s="230"/>
      <c r="BE12" s="230"/>
      <c r="BF12" s="187"/>
      <c r="BG12" s="187"/>
      <c r="BH12" s="120"/>
      <c r="BI12" s="229"/>
      <c r="BJ12" s="185" t="s">
        <v>157</v>
      </c>
      <c r="BK12" s="74"/>
      <c r="BM12" s="230"/>
      <c r="BN12" s="230"/>
      <c r="BO12" s="230"/>
      <c r="BP12" s="187"/>
      <c r="BQ12" s="187"/>
      <c r="BR12" s="120"/>
      <c r="BS12" s="229"/>
      <c r="BT12" s="185" t="s">
        <v>157</v>
      </c>
      <c r="BU12" s="74"/>
      <c r="BW12" s="230"/>
      <c r="BX12" s="230"/>
      <c r="BY12" s="230"/>
      <c r="BZ12" s="187"/>
      <c r="CA12" s="187"/>
      <c r="CB12" s="120"/>
      <c r="CC12" s="229"/>
      <c r="CD12" s="185" t="s">
        <v>157</v>
      </c>
      <c r="CE12" s="74"/>
      <c r="CI12" s="187"/>
      <c r="CJ12" s="187"/>
      <c r="CK12" s="187"/>
      <c r="CL12" s="120"/>
      <c r="CM12" s="229"/>
      <c r="CN12" s="185" t="s">
        <v>157</v>
      </c>
      <c r="CO12" s="74"/>
      <c r="CQ12" s="230"/>
      <c r="CR12" s="230"/>
      <c r="CS12" s="230"/>
      <c r="CT12" s="187"/>
      <c r="CU12" s="187"/>
      <c r="CV12" s="120"/>
    </row>
    <row r="13" spans="1:100" x14ac:dyDescent="0.2">
      <c r="A13" s="229"/>
      <c r="B13" s="230"/>
      <c r="C13" s="230"/>
      <c r="E13" s="230"/>
      <c r="F13" s="230"/>
      <c r="G13" s="230"/>
      <c r="H13" s="187"/>
      <c r="I13" s="187"/>
      <c r="J13" s="120"/>
      <c r="K13" s="229"/>
      <c r="L13" s="230"/>
      <c r="M13" s="230"/>
      <c r="O13" s="230"/>
      <c r="P13" s="230"/>
      <c r="Q13" s="230"/>
      <c r="R13" s="187"/>
      <c r="S13" s="187"/>
      <c r="T13" s="120"/>
      <c r="U13" s="229"/>
      <c r="V13" s="230"/>
      <c r="W13" s="230"/>
      <c r="Y13" s="230"/>
      <c r="Z13" s="230"/>
      <c r="AA13" s="230"/>
      <c r="AB13" s="187"/>
      <c r="AC13" s="187"/>
      <c r="AD13" s="120"/>
      <c r="AE13" s="229"/>
      <c r="AF13" s="230"/>
      <c r="AG13" s="230"/>
      <c r="AI13" s="230"/>
      <c r="AJ13" s="230"/>
      <c r="AK13" s="230"/>
      <c r="AL13" s="187"/>
      <c r="AM13" s="187"/>
      <c r="AN13" s="120"/>
      <c r="AO13" s="229"/>
      <c r="AP13" s="230"/>
      <c r="AQ13" s="230"/>
      <c r="AS13" s="230"/>
      <c r="AT13" s="230"/>
      <c r="AU13" s="230"/>
      <c r="AV13" s="187"/>
      <c r="AW13" s="187"/>
      <c r="AX13" s="120"/>
      <c r="AY13" s="229"/>
      <c r="AZ13" s="230"/>
      <c r="BA13" s="230"/>
      <c r="BC13" s="230"/>
      <c r="BD13" s="230"/>
      <c r="BE13" s="230"/>
      <c r="BF13" s="187"/>
      <c r="BG13" s="187"/>
      <c r="BH13" s="120"/>
      <c r="BI13" s="229"/>
      <c r="BJ13" s="230"/>
      <c r="BK13" s="230"/>
      <c r="BM13" s="230"/>
      <c r="BN13" s="230"/>
      <c r="BO13" s="230"/>
      <c r="BP13" s="187"/>
      <c r="BQ13" s="187"/>
      <c r="BR13" s="120"/>
      <c r="BS13" s="229"/>
      <c r="BT13" s="230"/>
      <c r="BU13" s="230"/>
      <c r="BW13" s="230"/>
      <c r="BX13" s="230"/>
      <c r="BY13" s="230"/>
      <c r="BZ13" s="187"/>
      <c r="CA13" s="187"/>
      <c r="CB13" s="120"/>
      <c r="CC13" s="229"/>
      <c r="CD13" s="230"/>
      <c r="CE13" s="230"/>
      <c r="CI13" s="187"/>
      <c r="CJ13" s="187"/>
      <c r="CK13" s="187"/>
      <c r="CL13" s="120"/>
      <c r="CM13" s="229"/>
      <c r="CN13" s="230"/>
      <c r="CO13" s="230"/>
      <c r="CQ13" s="230"/>
      <c r="CR13" s="230"/>
      <c r="CS13" s="230"/>
      <c r="CT13" s="187"/>
      <c r="CU13" s="187"/>
      <c r="CV13" s="120"/>
    </row>
    <row r="14" spans="1:100" x14ac:dyDescent="0.2">
      <c r="A14" s="229"/>
      <c r="B14" s="155" t="s">
        <v>158</v>
      </c>
      <c r="C14" s="230"/>
      <c r="E14" s="230"/>
      <c r="F14" s="230"/>
      <c r="G14" s="230"/>
      <c r="H14" s="187"/>
      <c r="I14" s="187"/>
      <c r="J14" s="120"/>
      <c r="K14" s="229"/>
      <c r="L14" s="155" t="s">
        <v>158</v>
      </c>
      <c r="M14" s="230"/>
      <c r="O14" s="230"/>
      <c r="P14" s="230"/>
      <c r="Q14" s="230"/>
      <c r="R14" s="187"/>
      <c r="S14" s="187"/>
      <c r="T14" s="120"/>
      <c r="U14" s="229"/>
      <c r="V14" s="155" t="s">
        <v>158</v>
      </c>
      <c r="W14" s="230"/>
      <c r="Y14" s="230"/>
      <c r="Z14" s="230"/>
      <c r="AA14" s="230"/>
      <c r="AB14" s="187"/>
      <c r="AC14" s="187"/>
      <c r="AD14" s="120"/>
      <c r="AE14" s="229"/>
      <c r="AF14" s="155" t="s">
        <v>158</v>
      </c>
      <c r="AG14" s="230"/>
      <c r="AI14" s="230"/>
      <c r="AJ14" s="230"/>
      <c r="AK14" s="230"/>
      <c r="AL14" s="187"/>
      <c r="AM14" s="187"/>
      <c r="AN14" s="120"/>
      <c r="AO14" s="229"/>
      <c r="AP14" s="155" t="s">
        <v>158</v>
      </c>
      <c r="AQ14" s="230"/>
      <c r="AS14" s="230"/>
      <c r="AT14" s="230"/>
      <c r="AU14" s="230"/>
      <c r="AV14" s="187"/>
      <c r="AW14" s="187"/>
      <c r="AX14" s="120"/>
      <c r="AY14" s="229"/>
      <c r="AZ14" s="155" t="s">
        <v>158</v>
      </c>
      <c r="BA14" s="230"/>
      <c r="BC14" s="230"/>
      <c r="BD14" s="230"/>
      <c r="BE14" s="230"/>
      <c r="BF14" s="187"/>
      <c r="BG14" s="187"/>
      <c r="BH14" s="120"/>
      <c r="BI14" s="229"/>
      <c r="BJ14" s="155" t="s">
        <v>158</v>
      </c>
      <c r="BK14" s="230"/>
      <c r="BM14" s="230"/>
      <c r="BN14" s="230"/>
      <c r="BO14" s="230"/>
      <c r="BP14" s="187"/>
      <c r="BQ14" s="187"/>
      <c r="BR14" s="120"/>
      <c r="BS14" s="229"/>
      <c r="BT14" s="155" t="s">
        <v>158</v>
      </c>
      <c r="BU14" s="230"/>
      <c r="BW14" s="230"/>
      <c r="BX14" s="230"/>
      <c r="BY14" s="230"/>
      <c r="BZ14" s="187"/>
      <c r="CA14" s="187"/>
      <c r="CB14" s="120"/>
      <c r="CC14" s="229"/>
      <c r="CD14" s="155" t="s">
        <v>158</v>
      </c>
      <c r="CE14" s="230"/>
      <c r="CI14" s="187"/>
      <c r="CJ14" s="187"/>
      <c r="CK14" s="187"/>
      <c r="CL14" s="120"/>
      <c r="CM14" s="229"/>
      <c r="CN14" s="155" t="s">
        <v>158</v>
      </c>
      <c r="CO14" s="230"/>
      <c r="CQ14" s="230"/>
      <c r="CR14" s="230"/>
      <c r="CS14" s="230"/>
      <c r="CT14" s="187"/>
      <c r="CU14" s="187"/>
      <c r="CV14" s="120"/>
    </row>
    <row r="15" spans="1:100" x14ac:dyDescent="0.2">
      <c r="A15" s="229"/>
      <c r="B15" s="185" t="s">
        <v>68</v>
      </c>
      <c r="C15" s="65" t="s">
        <v>70</v>
      </c>
      <c r="D15" s="148"/>
      <c r="E15" s="148"/>
      <c r="F15" s="148"/>
      <c r="G15" s="148"/>
      <c r="H15" s="148"/>
      <c r="I15" s="171"/>
      <c r="J15" s="120"/>
      <c r="K15" s="229"/>
      <c r="L15" s="185" t="s">
        <v>68</v>
      </c>
      <c r="M15" s="65" t="s">
        <v>70</v>
      </c>
      <c r="N15" s="148"/>
      <c r="O15" s="148"/>
      <c r="P15" s="148"/>
      <c r="Q15" s="148"/>
      <c r="R15" s="148"/>
      <c r="S15" s="171"/>
      <c r="T15" s="120"/>
      <c r="U15" s="229"/>
      <c r="V15" s="185" t="s">
        <v>68</v>
      </c>
      <c r="W15" s="65" t="s">
        <v>70</v>
      </c>
      <c r="X15" s="148"/>
      <c r="Y15" s="148"/>
      <c r="Z15" s="148"/>
      <c r="AA15" s="148"/>
      <c r="AB15" s="148"/>
      <c r="AC15" s="171"/>
      <c r="AD15" s="120"/>
      <c r="AE15" s="229"/>
      <c r="AF15" s="185" t="s">
        <v>68</v>
      </c>
      <c r="AG15" s="65" t="s">
        <v>70</v>
      </c>
      <c r="AH15" s="234"/>
      <c r="AI15" s="234"/>
      <c r="AJ15" s="234"/>
      <c r="AK15" s="234"/>
      <c r="AL15" s="234"/>
      <c r="AM15" s="235"/>
      <c r="AN15" s="120"/>
      <c r="AO15" s="229"/>
      <c r="AP15" s="185" t="s">
        <v>68</v>
      </c>
      <c r="AQ15" s="65" t="s">
        <v>70</v>
      </c>
      <c r="AR15" s="234"/>
      <c r="AS15" s="234"/>
      <c r="AT15" s="234"/>
      <c r="AU15" s="234"/>
      <c r="AV15" s="234"/>
      <c r="AW15" s="235"/>
      <c r="AX15" s="120"/>
      <c r="AY15" s="229"/>
      <c r="AZ15" s="185" t="s">
        <v>68</v>
      </c>
      <c r="BA15" s="65" t="s">
        <v>70</v>
      </c>
      <c r="BB15" s="234"/>
      <c r="BC15" s="234"/>
      <c r="BD15" s="234"/>
      <c r="BE15" s="234"/>
      <c r="BF15" s="234"/>
      <c r="BG15" s="235"/>
      <c r="BH15" s="120"/>
      <c r="BI15" s="229"/>
      <c r="BJ15" s="185" t="s">
        <v>68</v>
      </c>
      <c r="BK15" s="65" t="s">
        <v>70</v>
      </c>
      <c r="BL15" s="234"/>
      <c r="BM15" s="234"/>
      <c r="BN15" s="234"/>
      <c r="BO15" s="234"/>
      <c r="BP15" s="234"/>
      <c r="BQ15" s="235"/>
      <c r="BR15" s="120"/>
      <c r="BS15" s="229"/>
      <c r="BT15" s="185" t="s">
        <v>68</v>
      </c>
      <c r="BU15" s="65" t="s">
        <v>70</v>
      </c>
      <c r="BV15" s="234"/>
      <c r="BW15" s="234"/>
      <c r="BX15" s="234"/>
      <c r="BY15" s="234"/>
      <c r="BZ15" s="234"/>
      <c r="CA15" s="235"/>
      <c r="CB15" s="120"/>
      <c r="CC15" s="229"/>
      <c r="CD15" s="185" t="s">
        <v>68</v>
      </c>
      <c r="CE15" s="65" t="s">
        <v>70</v>
      </c>
      <c r="CF15" s="234"/>
      <c r="CG15" s="234"/>
      <c r="CH15" s="234"/>
      <c r="CI15" s="234"/>
      <c r="CJ15" s="234"/>
      <c r="CK15" s="235"/>
      <c r="CL15" s="120"/>
      <c r="CM15" s="229"/>
      <c r="CN15" s="185" t="s">
        <v>68</v>
      </c>
      <c r="CO15" s="65" t="s">
        <v>70</v>
      </c>
      <c r="CP15" s="234"/>
      <c r="CQ15" s="234"/>
      <c r="CR15" s="234"/>
      <c r="CS15" s="234"/>
      <c r="CT15" s="234"/>
      <c r="CU15" s="235"/>
      <c r="CV15" s="120"/>
    </row>
    <row r="16" spans="1:100" x14ac:dyDescent="0.2">
      <c r="A16" s="229"/>
      <c r="E16" s="230"/>
      <c r="F16" s="230"/>
      <c r="G16" s="230"/>
      <c r="H16" s="187"/>
      <c r="I16" s="187"/>
      <c r="J16" s="120"/>
      <c r="K16" s="229"/>
      <c r="O16" s="230"/>
      <c r="P16" s="230"/>
      <c r="Q16" s="230"/>
      <c r="R16" s="187"/>
      <c r="S16" s="187"/>
      <c r="T16" s="120"/>
      <c r="U16" s="229"/>
      <c r="Y16" s="230"/>
      <c r="Z16" s="230"/>
      <c r="AA16" s="230"/>
      <c r="AB16" s="187"/>
      <c r="AC16" s="187"/>
      <c r="AD16" s="120"/>
      <c r="AE16" s="229"/>
      <c r="AI16" s="230"/>
      <c r="AJ16" s="230"/>
      <c r="AK16" s="230"/>
      <c r="AL16" s="187"/>
      <c r="AM16" s="187"/>
      <c r="AN16" s="120"/>
      <c r="AO16" s="229"/>
      <c r="AS16" s="230"/>
      <c r="AT16" s="230"/>
      <c r="AU16" s="230"/>
      <c r="AV16" s="187"/>
      <c r="AW16" s="187"/>
      <c r="AX16" s="120"/>
      <c r="AY16" s="229"/>
      <c r="BC16" s="230"/>
      <c r="BD16" s="230"/>
      <c r="BE16" s="230"/>
      <c r="BF16" s="187"/>
      <c r="BG16" s="187"/>
      <c r="BH16" s="120"/>
      <c r="BI16" s="229"/>
      <c r="BM16" s="230"/>
      <c r="BN16" s="230"/>
      <c r="BO16" s="230"/>
      <c r="BP16" s="187"/>
      <c r="BQ16" s="187"/>
      <c r="BR16" s="120"/>
      <c r="BS16" s="229"/>
      <c r="BW16" s="230"/>
      <c r="BX16" s="230"/>
      <c r="BY16" s="230"/>
      <c r="BZ16" s="187"/>
      <c r="CA16" s="187"/>
      <c r="CB16" s="120"/>
      <c r="CC16" s="229"/>
      <c r="CI16" s="187"/>
      <c r="CJ16" s="187"/>
      <c r="CK16" s="187"/>
      <c r="CL16" s="120"/>
      <c r="CM16" s="229"/>
      <c r="CQ16" s="230"/>
      <c r="CR16" s="230"/>
      <c r="CS16" s="230"/>
      <c r="CT16" s="187"/>
      <c r="CU16" s="187"/>
      <c r="CV16" s="120"/>
    </row>
    <row r="17" spans="1:100" x14ac:dyDescent="0.2">
      <c r="A17" s="229"/>
      <c r="B17" s="154" t="s">
        <v>2757</v>
      </c>
      <c r="E17" s="154"/>
      <c r="F17" s="230"/>
      <c r="G17" s="230"/>
      <c r="H17" s="230"/>
      <c r="I17" s="230"/>
      <c r="J17" s="120"/>
      <c r="K17" s="229"/>
      <c r="L17" s="154" t="s">
        <v>2757</v>
      </c>
      <c r="O17" s="154"/>
      <c r="P17" s="230"/>
      <c r="Q17" s="230"/>
      <c r="R17" s="230"/>
      <c r="S17" s="230"/>
      <c r="T17" s="120"/>
      <c r="U17" s="229"/>
      <c r="V17" s="154" t="s">
        <v>2757</v>
      </c>
      <c r="Y17" s="154"/>
      <c r="Z17" s="230"/>
      <c r="AA17" s="230"/>
      <c r="AB17" s="230"/>
      <c r="AC17" s="230"/>
      <c r="AD17" s="120"/>
      <c r="AE17" s="229"/>
      <c r="AF17" s="154" t="s">
        <v>2757</v>
      </c>
      <c r="AI17" s="154"/>
      <c r="AJ17" s="230"/>
      <c r="AK17" s="230"/>
      <c r="AL17" s="230"/>
      <c r="AM17" s="230"/>
      <c r="AN17" s="120"/>
      <c r="AO17" s="229"/>
      <c r="AP17" s="154" t="s">
        <v>2757</v>
      </c>
      <c r="AS17" s="154"/>
      <c r="AT17" s="230"/>
      <c r="AU17" s="230"/>
      <c r="AV17" s="230"/>
      <c r="AW17" s="230"/>
      <c r="AX17" s="120"/>
      <c r="AY17" s="229"/>
      <c r="AZ17" s="154" t="s">
        <v>2757</v>
      </c>
      <c r="BC17" s="154"/>
      <c r="BD17" s="230"/>
      <c r="BE17" s="230"/>
      <c r="BF17" s="230"/>
      <c r="BG17" s="230"/>
      <c r="BH17" s="120"/>
      <c r="BI17" s="229"/>
      <c r="BJ17" s="154" t="s">
        <v>2757</v>
      </c>
      <c r="BM17" s="154"/>
      <c r="BN17" s="230"/>
      <c r="BO17" s="230"/>
      <c r="BP17" s="230"/>
      <c r="BQ17" s="230"/>
      <c r="BR17" s="120"/>
      <c r="BS17" s="229"/>
      <c r="BT17" s="154" t="s">
        <v>2757</v>
      </c>
      <c r="BW17" s="154"/>
      <c r="BX17" s="230"/>
      <c r="BY17" s="230"/>
      <c r="BZ17" s="230"/>
      <c r="CA17" s="230"/>
      <c r="CB17" s="120"/>
      <c r="CC17" s="229"/>
      <c r="CD17" s="154" t="s">
        <v>2757</v>
      </c>
      <c r="CE17" s="230"/>
      <c r="CI17" s="230"/>
      <c r="CJ17" s="230"/>
      <c r="CK17" s="230"/>
      <c r="CL17" s="120"/>
      <c r="CM17" s="229"/>
      <c r="CN17" s="154" t="s">
        <v>2757</v>
      </c>
      <c r="CQ17" s="154"/>
      <c r="CR17" s="230"/>
      <c r="CS17" s="230"/>
      <c r="CT17" s="230"/>
      <c r="CU17" s="230"/>
      <c r="CV17" s="120"/>
    </row>
    <row r="18" spans="1:100" x14ac:dyDescent="0.2">
      <c r="A18" s="229"/>
      <c r="B18" s="231" t="s">
        <v>2758</v>
      </c>
      <c r="E18" s="231"/>
      <c r="F18" s="230"/>
      <c r="G18" s="230"/>
      <c r="H18" s="230"/>
      <c r="I18" s="230"/>
      <c r="J18" s="120"/>
      <c r="K18" s="229"/>
      <c r="L18" s="231" t="s">
        <v>2758</v>
      </c>
      <c r="O18" s="231"/>
      <c r="P18" s="230"/>
      <c r="Q18" s="230"/>
      <c r="R18" s="230"/>
      <c r="S18" s="230"/>
      <c r="T18" s="120"/>
      <c r="U18" s="229"/>
      <c r="V18" s="231" t="s">
        <v>2758</v>
      </c>
      <c r="Y18" s="231"/>
      <c r="Z18" s="230"/>
      <c r="AA18" s="230"/>
      <c r="AB18" s="230"/>
      <c r="AC18" s="230"/>
      <c r="AD18" s="120"/>
      <c r="AE18" s="229"/>
      <c r="AF18" s="231" t="s">
        <v>2758</v>
      </c>
      <c r="AI18" s="231"/>
      <c r="AJ18" s="230"/>
      <c r="AK18" s="230"/>
      <c r="AL18" s="230"/>
      <c r="AM18" s="230"/>
      <c r="AN18" s="120"/>
      <c r="AO18" s="229"/>
      <c r="AP18" s="231" t="s">
        <v>2758</v>
      </c>
      <c r="AS18" s="231"/>
      <c r="AT18" s="230"/>
      <c r="AU18" s="230"/>
      <c r="AV18" s="230"/>
      <c r="AW18" s="230"/>
      <c r="AX18" s="120"/>
      <c r="AY18" s="229"/>
      <c r="AZ18" s="231" t="s">
        <v>2758</v>
      </c>
      <c r="BC18" s="231"/>
      <c r="BD18" s="230"/>
      <c r="BE18" s="230"/>
      <c r="BF18" s="230"/>
      <c r="BG18" s="230"/>
      <c r="BH18" s="120"/>
      <c r="BI18" s="229"/>
      <c r="BJ18" s="231" t="s">
        <v>2758</v>
      </c>
      <c r="BM18" s="231"/>
      <c r="BN18" s="230"/>
      <c r="BO18" s="230"/>
      <c r="BP18" s="230"/>
      <c r="BQ18" s="230"/>
      <c r="BR18" s="120"/>
      <c r="BS18" s="229"/>
      <c r="BT18" s="231" t="s">
        <v>2758</v>
      </c>
      <c r="BW18" s="231"/>
      <c r="BX18" s="230"/>
      <c r="BY18" s="230"/>
      <c r="BZ18" s="230"/>
      <c r="CA18" s="230"/>
      <c r="CB18" s="120"/>
      <c r="CC18" s="229"/>
      <c r="CD18" s="231" t="s">
        <v>2758</v>
      </c>
      <c r="CE18" s="230"/>
      <c r="CI18" s="230"/>
      <c r="CJ18" s="230"/>
      <c r="CK18" s="230"/>
      <c r="CL18" s="120"/>
      <c r="CM18" s="229"/>
      <c r="CN18" s="231" t="s">
        <v>2758</v>
      </c>
      <c r="CQ18" s="231"/>
      <c r="CR18" s="230"/>
      <c r="CS18" s="230"/>
      <c r="CT18" s="230"/>
      <c r="CU18" s="230"/>
      <c r="CV18" s="120"/>
    </row>
    <row r="19" spans="1:100" s="233" customFormat="1" ht="30" x14ac:dyDescent="0.2">
      <c r="A19" s="232"/>
      <c r="B19" s="181" t="s">
        <v>2720</v>
      </c>
      <c r="C19" s="181" t="s">
        <v>138</v>
      </c>
      <c r="D19" s="181" t="s">
        <v>139</v>
      </c>
      <c r="E19" s="288" t="s">
        <v>145</v>
      </c>
      <c r="F19" s="288" t="s">
        <v>146</v>
      </c>
      <c r="G19" s="288" t="s">
        <v>147</v>
      </c>
      <c r="H19" s="288" t="s">
        <v>148</v>
      </c>
      <c r="I19" s="288" t="s">
        <v>149</v>
      </c>
      <c r="J19" s="183"/>
      <c r="K19" s="248"/>
      <c r="L19" s="181" t="s">
        <v>2720</v>
      </c>
      <c r="M19" s="181" t="s">
        <v>138</v>
      </c>
      <c r="N19" s="181" t="s">
        <v>139</v>
      </c>
      <c r="O19" s="288" t="s">
        <v>145</v>
      </c>
      <c r="P19" s="288" t="s">
        <v>146</v>
      </c>
      <c r="Q19" s="288" t="s">
        <v>147</v>
      </c>
      <c r="R19" s="288" t="s">
        <v>148</v>
      </c>
      <c r="S19" s="288" t="s">
        <v>149</v>
      </c>
      <c r="T19" s="183"/>
      <c r="U19" s="248"/>
      <c r="V19" s="181" t="s">
        <v>2720</v>
      </c>
      <c r="W19" s="181" t="s">
        <v>138</v>
      </c>
      <c r="X19" s="181" t="s">
        <v>139</v>
      </c>
      <c r="Y19" s="288" t="s">
        <v>145</v>
      </c>
      <c r="Z19" s="288" t="s">
        <v>146</v>
      </c>
      <c r="AA19" s="288" t="s">
        <v>147</v>
      </c>
      <c r="AB19" s="288" t="s">
        <v>148</v>
      </c>
      <c r="AC19" s="288" t="s">
        <v>149</v>
      </c>
      <c r="AD19" s="183"/>
      <c r="AE19" s="248"/>
      <c r="AF19" s="181" t="s">
        <v>2720</v>
      </c>
      <c r="AG19" s="181" t="s">
        <v>138</v>
      </c>
      <c r="AH19" s="181" t="s">
        <v>139</v>
      </c>
      <c r="AI19" s="288" t="s">
        <v>145</v>
      </c>
      <c r="AJ19" s="288" t="s">
        <v>146</v>
      </c>
      <c r="AK19" s="288" t="s">
        <v>147</v>
      </c>
      <c r="AL19" s="288" t="s">
        <v>148</v>
      </c>
      <c r="AM19" s="288" t="s">
        <v>149</v>
      </c>
      <c r="AN19" s="183"/>
      <c r="AO19" s="248"/>
      <c r="AP19" s="181" t="s">
        <v>2720</v>
      </c>
      <c r="AQ19" s="181" t="s">
        <v>138</v>
      </c>
      <c r="AR19" s="181" t="s">
        <v>139</v>
      </c>
      <c r="AS19" s="288" t="s">
        <v>145</v>
      </c>
      <c r="AT19" s="288" t="s">
        <v>146</v>
      </c>
      <c r="AU19" s="288" t="s">
        <v>147</v>
      </c>
      <c r="AV19" s="288" t="s">
        <v>148</v>
      </c>
      <c r="AW19" s="288" t="s">
        <v>149</v>
      </c>
      <c r="AX19" s="183"/>
      <c r="AY19" s="248"/>
      <c r="AZ19" s="181" t="s">
        <v>2720</v>
      </c>
      <c r="BA19" s="181" t="s">
        <v>138</v>
      </c>
      <c r="BB19" s="181" t="s">
        <v>139</v>
      </c>
      <c r="BC19" s="288" t="s">
        <v>145</v>
      </c>
      <c r="BD19" s="288" t="s">
        <v>146</v>
      </c>
      <c r="BE19" s="288" t="s">
        <v>147</v>
      </c>
      <c r="BF19" s="288" t="s">
        <v>148</v>
      </c>
      <c r="BG19" s="288" t="s">
        <v>149</v>
      </c>
      <c r="BH19" s="183"/>
      <c r="BI19" s="248"/>
      <c r="BJ19" s="181" t="s">
        <v>2720</v>
      </c>
      <c r="BK19" s="181" t="s">
        <v>138</v>
      </c>
      <c r="BL19" s="181" t="s">
        <v>139</v>
      </c>
      <c r="BM19" s="288" t="s">
        <v>145</v>
      </c>
      <c r="BN19" s="288" t="s">
        <v>146</v>
      </c>
      <c r="BO19" s="288" t="s">
        <v>147</v>
      </c>
      <c r="BP19" s="288" t="s">
        <v>148</v>
      </c>
      <c r="BQ19" s="288" t="s">
        <v>149</v>
      </c>
      <c r="BR19" s="183"/>
      <c r="BS19" s="248"/>
      <c r="BT19" s="181" t="s">
        <v>2720</v>
      </c>
      <c r="BU19" s="181" t="s">
        <v>138</v>
      </c>
      <c r="BV19" s="181" t="s">
        <v>139</v>
      </c>
      <c r="BW19" s="288" t="s">
        <v>145</v>
      </c>
      <c r="BX19" s="288" t="s">
        <v>146</v>
      </c>
      <c r="BY19" s="288" t="s">
        <v>147</v>
      </c>
      <c r="BZ19" s="288" t="s">
        <v>148</v>
      </c>
      <c r="CA19" s="288" t="s">
        <v>149</v>
      </c>
      <c r="CB19" s="183"/>
      <c r="CC19" s="248"/>
      <c r="CD19" s="181" t="s">
        <v>2720</v>
      </c>
      <c r="CE19" s="181" t="s">
        <v>138</v>
      </c>
      <c r="CF19" s="181" t="s">
        <v>139</v>
      </c>
      <c r="CG19" s="288" t="s">
        <v>145</v>
      </c>
      <c r="CH19" s="288" t="s">
        <v>146</v>
      </c>
      <c r="CI19" s="288" t="s">
        <v>147</v>
      </c>
      <c r="CJ19" s="288" t="s">
        <v>148</v>
      </c>
      <c r="CK19" s="288" t="s">
        <v>149</v>
      </c>
      <c r="CL19" s="183"/>
      <c r="CM19" s="248"/>
      <c r="CN19" s="181" t="s">
        <v>2720</v>
      </c>
      <c r="CO19" s="181" t="s">
        <v>138</v>
      </c>
      <c r="CP19" s="181" t="s">
        <v>139</v>
      </c>
      <c r="CQ19" s="288" t="s">
        <v>145</v>
      </c>
      <c r="CR19" s="288" t="s">
        <v>146</v>
      </c>
      <c r="CS19" s="288" t="s">
        <v>147</v>
      </c>
      <c r="CT19" s="288" t="s">
        <v>148</v>
      </c>
      <c r="CU19" s="288" t="s">
        <v>149</v>
      </c>
      <c r="CV19" s="183"/>
    </row>
    <row r="20" spans="1:100" x14ac:dyDescent="0.2">
      <c r="A20" s="229"/>
      <c r="B20" s="16"/>
      <c r="C20" s="16"/>
      <c r="D20" s="16"/>
      <c r="E20" s="16"/>
      <c r="F20" s="76"/>
      <c r="G20" s="76"/>
      <c r="H20" s="74"/>
      <c r="I20" s="74"/>
      <c r="J20" s="120"/>
      <c r="K20" s="229"/>
      <c r="L20" s="16"/>
      <c r="M20" s="16"/>
      <c r="N20" s="16"/>
      <c r="O20" s="16"/>
      <c r="P20" s="76"/>
      <c r="Q20" s="76"/>
      <c r="R20" s="74"/>
      <c r="S20" s="74"/>
      <c r="T20" s="120"/>
      <c r="U20" s="229"/>
      <c r="V20" s="16"/>
      <c r="W20" s="16"/>
      <c r="X20" s="16"/>
      <c r="Y20" s="16"/>
      <c r="Z20" s="76"/>
      <c r="AA20" s="76"/>
      <c r="AB20" s="74"/>
      <c r="AC20" s="74"/>
      <c r="AD20" s="120"/>
      <c r="AE20" s="229"/>
      <c r="AF20" s="16"/>
      <c r="AG20" s="16"/>
      <c r="AH20" s="16"/>
      <c r="AI20" s="16"/>
      <c r="AJ20" s="76"/>
      <c r="AK20" s="76"/>
      <c r="AL20" s="74"/>
      <c r="AM20" s="74"/>
      <c r="AN20" s="120"/>
      <c r="AO20" s="229"/>
      <c r="AP20" s="16"/>
      <c r="AQ20" s="16"/>
      <c r="AR20" s="16"/>
      <c r="AS20" s="16"/>
      <c r="AT20" s="76"/>
      <c r="AU20" s="76"/>
      <c r="AV20" s="74"/>
      <c r="AW20" s="74"/>
      <c r="AX20" s="120"/>
      <c r="AY20" s="229"/>
      <c r="AZ20" s="16"/>
      <c r="BA20" s="16"/>
      <c r="BB20" s="16"/>
      <c r="BC20" s="16"/>
      <c r="BD20" s="76"/>
      <c r="BE20" s="76"/>
      <c r="BF20" s="74"/>
      <c r="BG20" s="74"/>
      <c r="BH20" s="120"/>
      <c r="BI20" s="229"/>
      <c r="BJ20" s="16"/>
      <c r="BK20" s="16"/>
      <c r="BL20" s="16"/>
      <c r="BM20" s="16"/>
      <c r="BN20" s="76"/>
      <c r="BO20" s="76"/>
      <c r="BP20" s="74"/>
      <c r="BQ20" s="74"/>
      <c r="BR20" s="120"/>
      <c r="BS20" s="229"/>
      <c r="BT20" s="16"/>
      <c r="BU20" s="16"/>
      <c r="BV20" s="16"/>
      <c r="BW20" s="16"/>
      <c r="BX20" s="76"/>
      <c r="BY20" s="76"/>
      <c r="BZ20" s="74"/>
      <c r="CA20" s="74"/>
      <c r="CB20" s="120"/>
      <c r="CC20" s="229"/>
      <c r="CD20" s="16"/>
      <c r="CE20" s="16"/>
      <c r="CF20" s="16"/>
      <c r="CG20" s="16"/>
      <c r="CH20" s="76"/>
      <c r="CI20" s="76"/>
      <c r="CJ20" s="74"/>
      <c r="CK20" s="74"/>
      <c r="CL20" s="120"/>
      <c r="CM20" s="229"/>
      <c r="CN20" s="16"/>
      <c r="CO20" s="16"/>
      <c r="CP20" s="16"/>
      <c r="CQ20" s="16"/>
      <c r="CR20" s="76"/>
      <c r="CS20" s="76"/>
      <c r="CT20" s="74"/>
      <c r="CU20" s="74"/>
      <c r="CV20" s="120"/>
    </row>
    <row r="21" spans="1:100" x14ac:dyDescent="0.2">
      <c r="A21" s="229"/>
      <c r="B21" s="16"/>
      <c r="C21" s="16"/>
      <c r="D21" s="16"/>
      <c r="E21" s="16"/>
      <c r="F21" s="76"/>
      <c r="G21" s="76"/>
      <c r="H21" s="74"/>
      <c r="I21" s="74"/>
      <c r="J21" s="120"/>
      <c r="K21" s="229"/>
      <c r="L21" s="16"/>
      <c r="M21" s="16"/>
      <c r="N21" s="16"/>
      <c r="O21" s="16"/>
      <c r="P21" s="76"/>
      <c r="Q21" s="76"/>
      <c r="R21" s="74"/>
      <c r="S21" s="74"/>
      <c r="T21" s="120"/>
      <c r="U21" s="229"/>
      <c r="V21" s="16"/>
      <c r="W21" s="16"/>
      <c r="X21" s="16"/>
      <c r="Y21" s="16"/>
      <c r="Z21" s="76"/>
      <c r="AA21" s="76"/>
      <c r="AB21" s="74"/>
      <c r="AC21" s="74"/>
      <c r="AD21" s="120"/>
      <c r="AE21" s="229"/>
      <c r="AF21" s="16"/>
      <c r="AG21" s="16"/>
      <c r="AH21" s="16"/>
      <c r="AI21" s="16"/>
      <c r="AJ21" s="76"/>
      <c r="AK21" s="76"/>
      <c r="AL21" s="74"/>
      <c r="AM21" s="74"/>
      <c r="AN21" s="120"/>
      <c r="AO21" s="229"/>
      <c r="AP21" s="16"/>
      <c r="AQ21" s="16"/>
      <c r="AR21" s="16"/>
      <c r="AS21" s="16"/>
      <c r="AT21" s="76"/>
      <c r="AU21" s="76"/>
      <c r="AV21" s="74"/>
      <c r="AW21" s="74"/>
      <c r="AX21" s="120"/>
      <c r="AY21" s="229"/>
      <c r="AZ21" s="16"/>
      <c r="BA21" s="16"/>
      <c r="BB21" s="16"/>
      <c r="BC21" s="16"/>
      <c r="BD21" s="76"/>
      <c r="BE21" s="76"/>
      <c r="BF21" s="74"/>
      <c r="BG21" s="74"/>
      <c r="BH21" s="120"/>
      <c r="BI21" s="229"/>
      <c r="BJ21" s="16"/>
      <c r="BK21" s="16"/>
      <c r="BL21" s="16"/>
      <c r="BM21" s="16"/>
      <c r="BN21" s="76"/>
      <c r="BO21" s="76"/>
      <c r="BP21" s="74"/>
      <c r="BQ21" s="74"/>
      <c r="BR21" s="120"/>
      <c r="BS21" s="229"/>
      <c r="BT21" s="16"/>
      <c r="BU21" s="16"/>
      <c r="BV21" s="16"/>
      <c r="BW21" s="16"/>
      <c r="BX21" s="76"/>
      <c r="BY21" s="76"/>
      <c r="BZ21" s="74"/>
      <c r="CA21" s="74"/>
      <c r="CB21" s="120"/>
      <c r="CC21" s="229"/>
      <c r="CD21" s="16"/>
      <c r="CE21" s="16"/>
      <c r="CF21" s="16"/>
      <c r="CG21" s="16"/>
      <c r="CH21" s="76"/>
      <c r="CI21" s="76"/>
      <c r="CJ21" s="74"/>
      <c r="CK21" s="74"/>
      <c r="CL21" s="120"/>
      <c r="CM21" s="229"/>
      <c r="CN21" s="16"/>
      <c r="CO21" s="16"/>
      <c r="CP21" s="16"/>
      <c r="CQ21" s="16"/>
      <c r="CR21" s="76"/>
      <c r="CS21" s="76"/>
      <c r="CT21" s="74"/>
      <c r="CU21" s="74"/>
      <c r="CV21" s="120"/>
    </row>
    <row r="22" spans="1:100" x14ac:dyDescent="0.2">
      <c r="A22" s="229"/>
      <c r="B22" s="16"/>
      <c r="C22" s="16"/>
      <c r="D22" s="16"/>
      <c r="E22" s="16"/>
      <c r="F22" s="76"/>
      <c r="G22" s="76"/>
      <c r="H22" s="74"/>
      <c r="I22" s="74"/>
      <c r="J22" s="120"/>
      <c r="K22" s="229"/>
      <c r="L22" s="16"/>
      <c r="M22" s="16"/>
      <c r="N22" s="16"/>
      <c r="O22" s="16"/>
      <c r="P22" s="76"/>
      <c r="Q22" s="76"/>
      <c r="R22" s="74"/>
      <c r="S22" s="74"/>
      <c r="T22" s="120"/>
      <c r="U22" s="229"/>
      <c r="V22" s="16"/>
      <c r="W22" s="16"/>
      <c r="X22" s="16"/>
      <c r="Y22" s="16"/>
      <c r="Z22" s="76"/>
      <c r="AA22" s="76"/>
      <c r="AB22" s="74"/>
      <c r="AC22" s="74"/>
      <c r="AD22" s="120"/>
      <c r="AE22" s="229"/>
      <c r="AF22" s="16"/>
      <c r="AG22" s="16"/>
      <c r="AH22" s="16"/>
      <c r="AI22" s="16"/>
      <c r="AJ22" s="76"/>
      <c r="AK22" s="76"/>
      <c r="AL22" s="74"/>
      <c r="AM22" s="74"/>
      <c r="AN22" s="120"/>
      <c r="AO22" s="229"/>
      <c r="AP22" s="16"/>
      <c r="AQ22" s="16"/>
      <c r="AR22" s="16"/>
      <c r="AS22" s="16"/>
      <c r="AT22" s="76"/>
      <c r="AU22" s="76"/>
      <c r="AV22" s="74"/>
      <c r="AW22" s="74"/>
      <c r="AX22" s="120"/>
      <c r="AY22" s="229"/>
      <c r="AZ22" s="16"/>
      <c r="BA22" s="16"/>
      <c r="BB22" s="16"/>
      <c r="BC22" s="16"/>
      <c r="BD22" s="76"/>
      <c r="BE22" s="76"/>
      <c r="BF22" s="74"/>
      <c r="BG22" s="74"/>
      <c r="BH22" s="120"/>
      <c r="BI22" s="229"/>
      <c r="BJ22" s="16"/>
      <c r="BK22" s="16"/>
      <c r="BL22" s="16"/>
      <c r="BM22" s="16"/>
      <c r="BN22" s="76"/>
      <c r="BO22" s="76"/>
      <c r="BP22" s="74"/>
      <c r="BQ22" s="74"/>
      <c r="BR22" s="120"/>
      <c r="BS22" s="229"/>
      <c r="BT22" s="16"/>
      <c r="BU22" s="16"/>
      <c r="BV22" s="16"/>
      <c r="BW22" s="16"/>
      <c r="BX22" s="76"/>
      <c r="BY22" s="76"/>
      <c r="BZ22" s="74"/>
      <c r="CA22" s="74"/>
      <c r="CB22" s="120"/>
      <c r="CC22" s="229"/>
      <c r="CD22" s="16"/>
      <c r="CE22" s="16"/>
      <c r="CF22" s="16"/>
      <c r="CG22" s="16"/>
      <c r="CH22" s="76"/>
      <c r="CI22" s="76"/>
      <c r="CJ22" s="74"/>
      <c r="CK22" s="74"/>
      <c r="CL22" s="120"/>
      <c r="CM22" s="229"/>
      <c r="CN22" s="16"/>
      <c r="CO22" s="16"/>
      <c r="CP22" s="16"/>
      <c r="CQ22" s="16"/>
      <c r="CR22" s="76"/>
      <c r="CS22" s="76"/>
      <c r="CT22" s="74"/>
      <c r="CU22" s="74"/>
      <c r="CV22" s="120"/>
    </row>
    <row r="23" spans="1:100" x14ac:dyDescent="0.2">
      <c r="A23" s="229"/>
      <c r="B23" s="16"/>
      <c r="C23" s="16"/>
      <c r="D23" s="16"/>
      <c r="E23" s="16"/>
      <c r="F23" s="76"/>
      <c r="G23" s="76"/>
      <c r="H23" s="74"/>
      <c r="I23" s="74"/>
      <c r="J23" s="120"/>
      <c r="K23" s="229"/>
      <c r="L23" s="16"/>
      <c r="M23" s="16"/>
      <c r="N23" s="16"/>
      <c r="O23" s="16"/>
      <c r="P23" s="76"/>
      <c r="Q23" s="76"/>
      <c r="R23" s="74"/>
      <c r="S23" s="74"/>
      <c r="T23" s="120"/>
      <c r="U23" s="229"/>
      <c r="V23" s="16"/>
      <c r="W23" s="16"/>
      <c r="X23" s="16"/>
      <c r="Y23" s="16"/>
      <c r="Z23" s="76"/>
      <c r="AA23" s="76"/>
      <c r="AB23" s="74"/>
      <c r="AC23" s="74"/>
      <c r="AD23" s="120"/>
      <c r="AE23" s="229"/>
      <c r="AF23" s="16"/>
      <c r="AG23" s="16"/>
      <c r="AH23" s="16"/>
      <c r="AI23" s="16"/>
      <c r="AJ23" s="76"/>
      <c r="AK23" s="76"/>
      <c r="AL23" s="74"/>
      <c r="AM23" s="74"/>
      <c r="AN23" s="120"/>
      <c r="AO23" s="229"/>
      <c r="AP23" s="16"/>
      <c r="AQ23" s="16"/>
      <c r="AR23" s="16"/>
      <c r="AS23" s="16"/>
      <c r="AT23" s="76"/>
      <c r="AU23" s="76"/>
      <c r="AV23" s="74"/>
      <c r="AW23" s="74"/>
      <c r="AX23" s="120"/>
      <c r="AY23" s="229"/>
      <c r="AZ23" s="16"/>
      <c r="BA23" s="16"/>
      <c r="BB23" s="16"/>
      <c r="BC23" s="16"/>
      <c r="BD23" s="76"/>
      <c r="BE23" s="76"/>
      <c r="BF23" s="74"/>
      <c r="BG23" s="74"/>
      <c r="BH23" s="120"/>
      <c r="BI23" s="229"/>
      <c r="BJ23" s="16"/>
      <c r="BK23" s="16"/>
      <c r="BL23" s="16"/>
      <c r="BM23" s="16"/>
      <c r="BN23" s="76"/>
      <c r="BO23" s="76"/>
      <c r="BP23" s="74"/>
      <c r="BQ23" s="74"/>
      <c r="BR23" s="120"/>
      <c r="BS23" s="229"/>
      <c r="BT23" s="16"/>
      <c r="BU23" s="16"/>
      <c r="BV23" s="16"/>
      <c r="BW23" s="16"/>
      <c r="BX23" s="76"/>
      <c r="BY23" s="76"/>
      <c r="BZ23" s="74"/>
      <c r="CA23" s="74"/>
      <c r="CB23" s="120"/>
      <c r="CC23" s="229"/>
      <c r="CD23" s="16"/>
      <c r="CE23" s="16"/>
      <c r="CF23" s="16"/>
      <c r="CG23" s="16"/>
      <c r="CH23" s="76"/>
      <c r="CI23" s="76"/>
      <c r="CJ23" s="74"/>
      <c r="CK23" s="74"/>
      <c r="CL23" s="120"/>
      <c r="CM23" s="229"/>
      <c r="CN23" s="16"/>
      <c r="CO23" s="16"/>
      <c r="CP23" s="16"/>
      <c r="CQ23" s="16"/>
      <c r="CR23" s="76"/>
      <c r="CS23" s="76"/>
      <c r="CT23" s="74"/>
      <c r="CU23" s="74"/>
      <c r="CV23" s="120"/>
    </row>
    <row r="24" spans="1:100" x14ac:dyDescent="0.2">
      <c r="A24" s="229"/>
      <c r="B24" s="16"/>
      <c r="C24" s="16"/>
      <c r="D24" s="16"/>
      <c r="E24" s="16"/>
      <c r="F24" s="76"/>
      <c r="G24" s="76"/>
      <c r="H24" s="74"/>
      <c r="I24" s="74"/>
      <c r="J24" s="120"/>
      <c r="K24" s="229"/>
      <c r="L24" s="16"/>
      <c r="M24" s="16"/>
      <c r="N24" s="16"/>
      <c r="O24" s="16"/>
      <c r="P24" s="76"/>
      <c r="Q24" s="76"/>
      <c r="R24" s="74"/>
      <c r="S24" s="74"/>
      <c r="T24" s="120"/>
      <c r="U24" s="229"/>
      <c r="V24" s="16"/>
      <c r="W24" s="16"/>
      <c r="X24" s="16"/>
      <c r="Y24" s="16"/>
      <c r="Z24" s="76"/>
      <c r="AA24" s="76"/>
      <c r="AB24" s="74"/>
      <c r="AC24" s="74"/>
      <c r="AD24" s="120"/>
      <c r="AE24" s="229"/>
      <c r="AF24" s="16"/>
      <c r="AG24" s="16"/>
      <c r="AH24" s="16"/>
      <c r="AI24" s="16"/>
      <c r="AJ24" s="76"/>
      <c r="AK24" s="76"/>
      <c r="AL24" s="74"/>
      <c r="AM24" s="74"/>
      <c r="AN24" s="120"/>
      <c r="AO24" s="229"/>
      <c r="AP24" s="16"/>
      <c r="AQ24" s="16"/>
      <c r="AR24" s="16"/>
      <c r="AS24" s="16"/>
      <c r="AT24" s="76"/>
      <c r="AU24" s="76"/>
      <c r="AV24" s="74"/>
      <c r="AW24" s="74"/>
      <c r="AX24" s="120"/>
      <c r="AY24" s="229"/>
      <c r="AZ24" s="16"/>
      <c r="BA24" s="16"/>
      <c r="BB24" s="16"/>
      <c r="BC24" s="16"/>
      <c r="BD24" s="76"/>
      <c r="BE24" s="76"/>
      <c r="BF24" s="74"/>
      <c r="BG24" s="74"/>
      <c r="BH24" s="120"/>
      <c r="BI24" s="229"/>
      <c r="BJ24" s="16"/>
      <c r="BK24" s="16"/>
      <c r="BL24" s="16"/>
      <c r="BM24" s="16"/>
      <c r="BN24" s="76"/>
      <c r="BO24" s="76"/>
      <c r="BP24" s="74"/>
      <c r="BQ24" s="74"/>
      <c r="BR24" s="120"/>
      <c r="BS24" s="229"/>
      <c r="BT24" s="16"/>
      <c r="BU24" s="16"/>
      <c r="BV24" s="16"/>
      <c r="BW24" s="16"/>
      <c r="BX24" s="76"/>
      <c r="BY24" s="76"/>
      <c r="BZ24" s="74"/>
      <c r="CA24" s="74"/>
      <c r="CB24" s="120"/>
      <c r="CC24" s="229"/>
      <c r="CD24" s="16"/>
      <c r="CE24" s="16"/>
      <c r="CF24" s="16"/>
      <c r="CG24" s="16"/>
      <c r="CH24" s="76"/>
      <c r="CI24" s="76"/>
      <c r="CJ24" s="74"/>
      <c r="CK24" s="74"/>
      <c r="CL24" s="120"/>
      <c r="CM24" s="229"/>
      <c r="CN24" s="16"/>
      <c r="CO24" s="16"/>
      <c r="CP24" s="16"/>
      <c r="CQ24" s="16"/>
      <c r="CR24" s="76"/>
      <c r="CS24" s="76"/>
      <c r="CT24" s="74"/>
      <c r="CU24" s="74"/>
      <c r="CV24" s="120"/>
    </row>
    <row r="25" spans="1:100" x14ac:dyDescent="0.2">
      <c r="A25" s="229"/>
      <c r="B25" s="16"/>
      <c r="C25" s="16"/>
      <c r="D25" s="16"/>
      <c r="E25" s="16"/>
      <c r="F25" s="76"/>
      <c r="G25" s="76"/>
      <c r="H25" s="74"/>
      <c r="I25" s="74"/>
      <c r="J25" s="120"/>
      <c r="K25" s="229"/>
      <c r="L25" s="16"/>
      <c r="M25" s="16"/>
      <c r="N25" s="16"/>
      <c r="O25" s="16"/>
      <c r="P25" s="76"/>
      <c r="Q25" s="76"/>
      <c r="R25" s="74"/>
      <c r="S25" s="74"/>
      <c r="T25" s="120"/>
      <c r="U25" s="229"/>
      <c r="V25" s="16"/>
      <c r="W25" s="16"/>
      <c r="X25" s="16"/>
      <c r="Y25" s="16"/>
      <c r="Z25" s="76"/>
      <c r="AA25" s="76"/>
      <c r="AB25" s="74"/>
      <c r="AC25" s="74"/>
      <c r="AD25" s="120"/>
      <c r="AE25" s="229"/>
      <c r="AF25" s="16"/>
      <c r="AG25" s="16"/>
      <c r="AH25" s="16"/>
      <c r="AI25" s="16"/>
      <c r="AJ25" s="76"/>
      <c r="AK25" s="76"/>
      <c r="AL25" s="74"/>
      <c r="AM25" s="74"/>
      <c r="AN25" s="120"/>
      <c r="AO25" s="229"/>
      <c r="AP25" s="16"/>
      <c r="AQ25" s="16"/>
      <c r="AR25" s="16"/>
      <c r="AS25" s="16"/>
      <c r="AT25" s="76"/>
      <c r="AU25" s="76"/>
      <c r="AV25" s="74"/>
      <c r="AW25" s="74"/>
      <c r="AX25" s="120"/>
      <c r="AY25" s="229"/>
      <c r="AZ25" s="16"/>
      <c r="BA25" s="16"/>
      <c r="BB25" s="16"/>
      <c r="BC25" s="16"/>
      <c r="BD25" s="76"/>
      <c r="BE25" s="76"/>
      <c r="BF25" s="74"/>
      <c r="BG25" s="74"/>
      <c r="BH25" s="120"/>
      <c r="BI25" s="229"/>
      <c r="BJ25" s="16"/>
      <c r="BK25" s="16"/>
      <c r="BL25" s="16"/>
      <c r="BM25" s="16"/>
      <c r="BN25" s="76"/>
      <c r="BO25" s="76"/>
      <c r="BP25" s="74"/>
      <c r="BQ25" s="74"/>
      <c r="BR25" s="120"/>
      <c r="BS25" s="229"/>
      <c r="BT25" s="16"/>
      <c r="BU25" s="16"/>
      <c r="BV25" s="16"/>
      <c r="BW25" s="16"/>
      <c r="BX25" s="76"/>
      <c r="BY25" s="76"/>
      <c r="BZ25" s="74"/>
      <c r="CA25" s="74"/>
      <c r="CB25" s="120"/>
      <c r="CC25" s="229"/>
      <c r="CD25" s="16"/>
      <c r="CE25" s="16"/>
      <c r="CF25" s="16"/>
      <c r="CG25" s="16"/>
      <c r="CH25" s="76"/>
      <c r="CI25" s="76"/>
      <c r="CJ25" s="74"/>
      <c r="CK25" s="74"/>
      <c r="CL25" s="120"/>
      <c r="CM25" s="229"/>
      <c r="CN25" s="16"/>
      <c r="CO25" s="16"/>
      <c r="CP25" s="16"/>
      <c r="CQ25" s="16"/>
      <c r="CR25" s="76"/>
      <c r="CS25" s="76"/>
      <c r="CT25" s="74"/>
      <c r="CU25" s="74"/>
      <c r="CV25" s="120"/>
    </row>
    <row r="26" spans="1:100" x14ac:dyDescent="0.2">
      <c r="A26" s="229"/>
      <c r="B26" s="16"/>
      <c r="C26" s="16"/>
      <c r="D26" s="16"/>
      <c r="E26" s="16"/>
      <c r="F26" s="76"/>
      <c r="G26" s="76"/>
      <c r="H26" s="74"/>
      <c r="I26" s="74"/>
      <c r="J26" s="120"/>
      <c r="K26" s="229"/>
      <c r="L26" s="16"/>
      <c r="M26" s="16"/>
      <c r="N26" s="16"/>
      <c r="O26" s="16"/>
      <c r="P26" s="76"/>
      <c r="Q26" s="76"/>
      <c r="R26" s="74"/>
      <c r="S26" s="74"/>
      <c r="T26" s="120"/>
      <c r="U26" s="229"/>
      <c r="V26" s="16"/>
      <c r="W26" s="16"/>
      <c r="X26" s="16"/>
      <c r="Y26" s="16"/>
      <c r="Z26" s="76"/>
      <c r="AA26" s="76"/>
      <c r="AB26" s="74"/>
      <c r="AC26" s="74"/>
      <c r="AD26" s="120"/>
      <c r="AE26" s="229"/>
      <c r="AF26" s="16"/>
      <c r="AG26" s="16"/>
      <c r="AH26" s="16"/>
      <c r="AI26" s="16"/>
      <c r="AJ26" s="76"/>
      <c r="AK26" s="76"/>
      <c r="AL26" s="74"/>
      <c r="AM26" s="74"/>
      <c r="AN26" s="120"/>
      <c r="AO26" s="229"/>
      <c r="AP26" s="16"/>
      <c r="AQ26" s="16"/>
      <c r="AR26" s="16"/>
      <c r="AS26" s="16"/>
      <c r="AT26" s="76"/>
      <c r="AU26" s="76"/>
      <c r="AV26" s="74"/>
      <c r="AW26" s="74"/>
      <c r="AX26" s="120"/>
      <c r="AY26" s="229"/>
      <c r="AZ26" s="16"/>
      <c r="BA26" s="16"/>
      <c r="BB26" s="16"/>
      <c r="BC26" s="16"/>
      <c r="BD26" s="76"/>
      <c r="BE26" s="76"/>
      <c r="BF26" s="74"/>
      <c r="BG26" s="74"/>
      <c r="BH26" s="120"/>
      <c r="BI26" s="229"/>
      <c r="BJ26" s="16"/>
      <c r="BK26" s="16"/>
      <c r="BL26" s="16"/>
      <c r="BM26" s="16"/>
      <c r="BN26" s="76"/>
      <c r="BO26" s="76"/>
      <c r="BP26" s="74"/>
      <c r="BQ26" s="74"/>
      <c r="BR26" s="120"/>
      <c r="BS26" s="229"/>
      <c r="BT26" s="16"/>
      <c r="BU26" s="16"/>
      <c r="BV26" s="16"/>
      <c r="BW26" s="16"/>
      <c r="BX26" s="76"/>
      <c r="BY26" s="76"/>
      <c r="BZ26" s="74"/>
      <c r="CA26" s="74"/>
      <c r="CB26" s="120"/>
      <c r="CC26" s="229"/>
      <c r="CD26" s="16"/>
      <c r="CE26" s="16"/>
      <c r="CF26" s="16"/>
      <c r="CG26" s="16"/>
      <c r="CH26" s="76"/>
      <c r="CI26" s="76"/>
      <c r="CJ26" s="74"/>
      <c r="CK26" s="74"/>
      <c r="CL26" s="120"/>
      <c r="CM26" s="229"/>
      <c r="CN26" s="16"/>
      <c r="CO26" s="16"/>
      <c r="CP26" s="16"/>
      <c r="CQ26" s="16"/>
      <c r="CR26" s="76"/>
      <c r="CS26" s="76"/>
      <c r="CT26" s="74"/>
      <c r="CU26" s="74"/>
      <c r="CV26" s="120"/>
    </row>
    <row r="27" spans="1:100" x14ac:dyDescent="0.2">
      <c r="A27" s="229"/>
      <c r="B27" s="16"/>
      <c r="C27" s="16"/>
      <c r="D27" s="16"/>
      <c r="E27" s="16"/>
      <c r="F27" s="76"/>
      <c r="G27" s="76"/>
      <c r="H27" s="74"/>
      <c r="I27" s="74"/>
      <c r="J27" s="120"/>
      <c r="K27" s="229"/>
      <c r="L27" s="16"/>
      <c r="M27" s="16"/>
      <c r="N27" s="16"/>
      <c r="O27" s="16"/>
      <c r="P27" s="76"/>
      <c r="Q27" s="76"/>
      <c r="R27" s="74"/>
      <c r="S27" s="74"/>
      <c r="T27" s="120"/>
      <c r="U27" s="229"/>
      <c r="V27" s="16"/>
      <c r="W27" s="16"/>
      <c r="X27" s="16"/>
      <c r="Y27" s="16"/>
      <c r="Z27" s="76"/>
      <c r="AA27" s="76"/>
      <c r="AB27" s="74"/>
      <c r="AC27" s="74"/>
      <c r="AD27" s="120"/>
      <c r="AE27" s="229"/>
      <c r="AF27" s="16"/>
      <c r="AG27" s="16"/>
      <c r="AH27" s="16"/>
      <c r="AI27" s="16"/>
      <c r="AJ27" s="76"/>
      <c r="AK27" s="76"/>
      <c r="AL27" s="74"/>
      <c r="AM27" s="74"/>
      <c r="AN27" s="120"/>
      <c r="AO27" s="229"/>
      <c r="AP27" s="16"/>
      <c r="AQ27" s="16"/>
      <c r="AR27" s="16"/>
      <c r="AS27" s="16"/>
      <c r="AT27" s="76"/>
      <c r="AU27" s="76"/>
      <c r="AV27" s="74"/>
      <c r="AW27" s="74"/>
      <c r="AX27" s="120"/>
      <c r="AY27" s="229"/>
      <c r="AZ27" s="16"/>
      <c r="BA27" s="16"/>
      <c r="BB27" s="16"/>
      <c r="BC27" s="16"/>
      <c r="BD27" s="76"/>
      <c r="BE27" s="76"/>
      <c r="BF27" s="74"/>
      <c r="BG27" s="74"/>
      <c r="BH27" s="120"/>
      <c r="BI27" s="229"/>
      <c r="BJ27" s="16"/>
      <c r="BK27" s="16"/>
      <c r="BL27" s="16"/>
      <c r="BM27" s="16"/>
      <c r="BN27" s="76"/>
      <c r="BO27" s="76"/>
      <c r="BP27" s="74"/>
      <c r="BQ27" s="74"/>
      <c r="BR27" s="120"/>
      <c r="BS27" s="229"/>
      <c r="BT27" s="16"/>
      <c r="BU27" s="16"/>
      <c r="BV27" s="16"/>
      <c r="BW27" s="16"/>
      <c r="BX27" s="76"/>
      <c r="BY27" s="76"/>
      <c r="BZ27" s="74"/>
      <c r="CA27" s="74"/>
      <c r="CB27" s="120"/>
      <c r="CC27" s="229"/>
      <c r="CD27" s="16"/>
      <c r="CE27" s="16"/>
      <c r="CF27" s="16"/>
      <c r="CG27" s="16"/>
      <c r="CH27" s="76"/>
      <c r="CI27" s="76"/>
      <c r="CJ27" s="74"/>
      <c r="CK27" s="74"/>
      <c r="CL27" s="120"/>
      <c r="CM27" s="229"/>
      <c r="CN27" s="16"/>
      <c r="CO27" s="16"/>
      <c r="CP27" s="16"/>
      <c r="CQ27" s="16"/>
      <c r="CR27" s="76"/>
      <c r="CS27" s="76"/>
      <c r="CT27" s="74"/>
      <c r="CU27" s="74"/>
      <c r="CV27" s="120"/>
    </row>
    <row r="28" spans="1:100" x14ac:dyDescent="0.2">
      <c r="A28" s="229"/>
      <c r="B28" s="16"/>
      <c r="C28" s="16"/>
      <c r="D28" s="16"/>
      <c r="E28" s="16"/>
      <c r="F28" s="76"/>
      <c r="G28" s="76"/>
      <c r="H28" s="74"/>
      <c r="I28" s="74"/>
      <c r="J28" s="120"/>
      <c r="K28" s="229"/>
      <c r="L28" s="16"/>
      <c r="M28" s="16"/>
      <c r="N28" s="16"/>
      <c r="O28" s="16"/>
      <c r="P28" s="76"/>
      <c r="Q28" s="76"/>
      <c r="R28" s="74"/>
      <c r="S28" s="74"/>
      <c r="T28" s="120"/>
      <c r="U28" s="229"/>
      <c r="V28" s="16"/>
      <c r="W28" s="16"/>
      <c r="X28" s="16"/>
      <c r="Y28" s="16"/>
      <c r="Z28" s="76"/>
      <c r="AA28" s="76"/>
      <c r="AB28" s="74"/>
      <c r="AC28" s="74"/>
      <c r="AD28" s="120"/>
      <c r="AE28" s="229"/>
      <c r="AF28" s="16"/>
      <c r="AG28" s="16"/>
      <c r="AH28" s="16"/>
      <c r="AI28" s="16"/>
      <c r="AJ28" s="76"/>
      <c r="AK28" s="76"/>
      <c r="AL28" s="74"/>
      <c r="AM28" s="74"/>
      <c r="AN28" s="120"/>
      <c r="AO28" s="229"/>
      <c r="AP28" s="16"/>
      <c r="AQ28" s="16"/>
      <c r="AR28" s="16"/>
      <c r="AS28" s="16"/>
      <c r="AT28" s="76"/>
      <c r="AU28" s="76"/>
      <c r="AV28" s="74"/>
      <c r="AW28" s="74"/>
      <c r="AX28" s="120"/>
      <c r="AY28" s="229"/>
      <c r="AZ28" s="16"/>
      <c r="BA28" s="16"/>
      <c r="BB28" s="16"/>
      <c r="BC28" s="16"/>
      <c r="BD28" s="76"/>
      <c r="BE28" s="76"/>
      <c r="BF28" s="74"/>
      <c r="BG28" s="74"/>
      <c r="BH28" s="120"/>
      <c r="BI28" s="229"/>
      <c r="BJ28" s="16"/>
      <c r="BK28" s="16"/>
      <c r="BL28" s="16"/>
      <c r="BM28" s="16"/>
      <c r="BN28" s="76"/>
      <c r="BO28" s="76"/>
      <c r="BP28" s="74"/>
      <c r="BQ28" s="74"/>
      <c r="BR28" s="120"/>
      <c r="BS28" s="229"/>
      <c r="BT28" s="16"/>
      <c r="BU28" s="16"/>
      <c r="BV28" s="16"/>
      <c r="BW28" s="16"/>
      <c r="BX28" s="76"/>
      <c r="BY28" s="76"/>
      <c r="BZ28" s="74"/>
      <c r="CA28" s="74"/>
      <c r="CB28" s="120"/>
      <c r="CC28" s="229"/>
      <c r="CD28" s="16"/>
      <c r="CE28" s="16"/>
      <c r="CF28" s="16"/>
      <c r="CG28" s="16"/>
      <c r="CH28" s="76"/>
      <c r="CI28" s="76"/>
      <c r="CJ28" s="74"/>
      <c r="CK28" s="74"/>
      <c r="CL28" s="120"/>
      <c r="CM28" s="229"/>
      <c r="CN28" s="16"/>
      <c r="CO28" s="16"/>
      <c r="CP28" s="16"/>
      <c r="CQ28" s="16"/>
      <c r="CR28" s="76"/>
      <c r="CS28" s="76"/>
      <c r="CT28" s="74"/>
      <c r="CU28" s="74"/>
      <c r="CV28" s="120"/>
    </row>
    <row r="29" spans="1:100" x14ac:dyDescent="0.2">
      <c r="A29" s="229"/>
      <c r="B29" s="16"/>
      <c r="C29" s="16"/>
      <c r="D29" s="16"/>
      <c r="E29" s="16"/>
      <c r="F29" s="76"/>
      <c r="G29" s="76"/>
      <c r="H29" s="74"/>
      <c r="I29" s="74"/>
      <c r="J29" s="120"/>
      <c r="K29" s="229"/>
      <c r="L29" s="16"/>
      <c r="M29" s="16"/>
      <c r="N29" s="16"/>
      <c r="O29" s="16"/>
      <c r="P29" s="76"/>
      <c r="Q29" s="76"/>
      <c r="R29" s="74"/>
      <c r="S29" s="74"/>
      <c r="T29" s="120"/>
      <c r="U29" s="229"/>
      <c r="V29" s="16"/>
      <c r="W29" s="16"/>
      <c r="X29" s="16"/>
      <c r="Y29" s="16"/>
      <c r="Z29" s="76"/>
      <c r="AA29" s="76"/>
      <c r="AB29" s="74"/>
      <c r="AC29" s="74"/>
      <c r="AD29" s="120"/>
      <c r="AE29" s="229"/>
      <c r="AF29" s="16"/>
      <c r="AG29" s="16"/>
      <c r="AH29" s="16"/>
      <c r="AI29" s="16"/>
      <c r="AJ29" s="76"/>
      <c r="AK29" s="76"/>
      <c r="AL29" s="74"/>
      <c r="AM29" s="74"/>
      <c r="AN29" s="120"/>
      <c r="AO29" s="229"/>
      <c r="AP29" s="16"/>
      <c r="AQ29" s="16"/>
      <c r="AR29" s="16"/>
      <c r="AS29" s="16"/>
      <c r="AT29" s="76"/>
      <c r="AU29" s="76"/>
      <c r="AV29" s="74"/>
      <c r="AW29" s="74"/>
      <c r="AX29" s="120"/>
      <c r="AY29" s="229"/>
      <c r="AZ29" s="16"/>
      <c r="BA29" s="16"/>
      <c r="BB29" s="16"/>
      <c r="BC29" s="16"/>
      <c r="BD29" s="76"/>
      <c r="BE29" s="76"/>
      <c r="BF29" s="74"/>
      <c r="BG29" s="74"/>
      <c r="BH29" s="120"/>
      <c r="BI29" s="229"/>
      <c r="BJ29" s="16"/>
      <c r="BK29" s="16"/>
      <c r="BL29" s="16"/>
      <c r="BM29" s="16"/>
      <c r="BN29" s="76"/>
      <c r="BO29" s="76"/>
      <c r="BP29" s="74"/>
      <c r="BQ29" s="74"/>
      <c r="BR29" s="120"/>
      <c r="BS29" s="229"/>
      <c r="BT29" s="16"/>
      <c r="BU29" s="16"/>
      <c r="BV29" s="16"/>
      <c r="BW29" s="16"/>
      <c r="BX29" s="76"/>
      <c r="BY29" s="76"/>
      <c r="BZ29" s="74"/>
      <c r="CA29" s="74"/>
      <c r="CB29" s="120"/>
      <c r="CC29" s="229"/>
      <c r="CD29" s="16"/>
      <c r="CE29" s="16"/>
      <c r="CF29" s="16"/>
      <c r="CG29" s="16"/>
      <c r="CH29" s="76"/>
      <c r="CI29" s="76"/>
      <c r="CJ29" s="74"/>
      <c r="CK29" s="74"/>
      <c r="CL29" s="120"/>
      <c r="CM29" s="229"/>
      <c r="CN29" s="16"/>
      <c r="CO29" s="16"/>
      <c r="CP29" s="16"/>
      <c r="CQ29" s="16"/>
      <c r="CR29" s="76"/>
      <c r="CS29" s="76"/>
      <c r="CT29" s="74"/>
      <c r="CU29" s="74"/>
      <c r="CV29" s="120"/>
    </row>
    <row r="30" spans="1:100" x14ac:dyDescent="0.2">
      <c r="A30" s="229"/>
      <c r="B30" s="16"/>
      <c r="C30" s="16"/>
      <c r="D30" s="16"/>
      <c r="E30" s="16"/>
      <c r="F30" s="76"/>
      <c r="G30" s="76"/>
      <c r="H30" s="74"/>
      <c r="I30" s="74"/>
      <c r="J30" s="120"/>
      <c r="K30" s="229"/>
      <c r="L30" s="16"/>
      <c r="M30" s="16"/>
      <c r="N30" s="16"/>
      <c r="O30" s="16"/>
      <c r="P30" s="76"/>
      <c r="Q30" s="76"/>
      <c r="R30" s="74"/>
      <c r="S30" s="74"/>
      <c r="T30" s="120"/>
      <c r="U30" s="229"/>
      <c r="V30" s="16"/>
      <c r="W30" s="16"/>
      <c r="X30" s="16"/>
      <c r="Y30" s="16"/>
      <c r="Z30" s="76"/>
      <c r="AA30" s="76"/>
      <c r="AB30" s="74"/>
      <c r="AC30" s="74"/>
      <c r="AD30" s="120"/>
      <c r="AE30" s="229"/>
      <c r="AF30" s="16"/>
      <c r="AG30" s="16"/>
      <c r="AH30" s="16"/>
      <c r="AI30" s="16"/>
      <c r="AJ30" s="76"/>
      <c r="AK30" s="76"/>
      <c r="AL30" s="74"/>
      <c r="AM30" s="74"/>
      <c r="AN30" s="120"/>
      <c r="AO30" s="229"/>
      <c r="AP30" s="16"/>
      <c r="AQ30" s="16"/>
      <c r="AR30" s="16"/>
      <c r="AS30" s="16"/>
      <c r="AT30" s="76"/>
      <c r="AU30" s="76"/>
      <c r="AV30" s="74"/>
      <c r="AW30" s="74"/>
      <c r="AX30" s="120"/>
      <c r="AY30" s="229"/>
      <c r="AZ30" s="16"/>
      <c r="BA30" s="16"/>
      <c r="BB30" s="16"/>
      <c r="BC30" s="16"/>
      <c r="BD30" s="76"/>
      <c r="BE30" s="76"/>
      <c r="BF30" s="74"/>
      <c r="BG30" s="74"/>
      <c r="BH30" s="120"/>
      <c r="BI30" s="229"/>
      <c r="BJ30" s="16"/>
      <c r="BK30" s="16"/>
      <c r="BL30" s="16"/>
      <c r="BM30" s="16"/>
      <c r="BN30" s="76"/>
      <c r="BO30" s="76"/>
      <c r="BP30" s="74"/>
      <c r="BQ30" s="74"/>
      <c r="BR30" s="120"/>
      <c r="BS30" s="229"/>
      <c r="BT30" s="16"/>
      <c r="BU30" s="16"/>
      <c r="BV30" s="16"/>
      <c r="BW30" s="16"/>
      <c r="BX30" s="76"/>
      <c r="BY30" s="76"/>
      <c r="BZ30" s="74"/>
      <c r="CA30" s="74"/>
      <c r="CB30" s="120"/>
      <c r="CC30" s="229"/>
      <c r="CD30" s="16"/>
      <c r="CE30" s="16"/>
      <c r="CF30" s="16"/>
      <c r="CG30" s="16"/>
      <c r="CH30" s="76"/>
      <c r="CI30" s="76"/>
      <c r="CJ30" s="74"/>
      <c r="CK30" s="74"/>
      <c r="CL30" s="120"/>
      <c r="CM30" s="229"/>
      <c r="CN30" s="16"/>
      <c r="CO30" s="16"/>
      <c r="CP30" s="16"/>
      <c r="CQ30" s="16"/>
      <c r="CR30" s="76"/>
      <c r="CS30" s="76"/>
      <c r="CT30" s="74"/>
      <c r="CU30" s="74"/>
      <c r="CV30" s="120"/>
    </row>
    <row r="31" spans="1:100" x14ac:dyDescent="0.2">
      <c r="A31" s="229"/>
      <c r="B31" s="16"/>
      <c r="C31" s="16"/>
      <c r="D31" s="16"/>
      <c r="E31" s="16"/>
      <c r="F31" s="76"/>
      <c r="G31" s="76"/>
      <c r="H31" s="74"/>
      <c r="I31" s="74"/>
      <c r="J31" s="120"/>
      <c r="K31" s="229"/>
      <c r="L31" s="16"/>
      <c r="M31" s="16"/>
      <c r="N31" s="16"/>
      <c r="O31" s="16"/>
      <c r="P31" s="76"/>
      <c r="Q31" s="76"/>
      <c r="R31" s="74"/>
      <c r="S31" s="74"/>
      <c r="T31" s="120"/>
      <c r="U31" s="229"/>
      <c r="V31" s="16"/>
      <c r="W31" s="16"/>
      <c r="X31" s="16"/>
      <c r="Y31" s="16"/>
      <c r="Z31" s="76"/>
      <c r="AA31" s="76"/>
      <c r="AB31" s="74"/>
      <c r="AC31" s="74"/>
      <c r="AD31" s="120"/>
      <c r="AE31" s="229"/>
      <c r="AF31" s="16"/>
      <c r="AG31" s="16"/>
      <c r="AH31" s="16"/>
      <c r="AI31" s="16"/>
      <c r="AJ31" s="76"/>
      <c r="AK31" s="76"/>
      <c r="AL31" s="74"/>
      <c r="AM31" s="74"/>
      <c r="AN31" s="120"/>
      <c r="AO31" s="229"/>
      <c r="AP31" s="16"/>
      <c r="AQ31" s="16"/>
      <c r="AR31" s="16"/>
      <c r="AS31" s="16"/>
      <c r="AT31" s="76"/>
      <c r="AU31" s="76"/>
      <c r="AV31" s="74"/>
      <c r="AW31" s="74"/>
      <c r="AX31" s="120"/>
      <c r="AY31" s="229"/>
      <c r="AZ31" s="16"/>
      <c r="BA31" s="16"/>
      <c r="BB31" s="16"/>
      <c r="BC31" s="16"/>
      <c r="BD31" s="76"/>
      <c r="BE31" s="76"/>
      <c r="BF31" s="74"/>
      <c r="BG31" s="74"/>
      <c r="BH31" s="120"/>
      <c r="BI31" s="229"/>
      <c r="BJ31" s="16"/>
      <c r="BK31" s="16"/>
      <c r="BL31" s="16"/>
      <c r="BM31" s="16"/>
      <c r="BN31" s="76"/>
      <c r="BO31" s="76"/>
      <c r="BP31" s="74"/>
      <c r="BQ31" s="74"/>
      <c r="BR31" s="120"/>
      <c r="BS31" s="229"/>
      <c r="BT31" s="16"/>
      <c r="BU31" s="16"/>
      <c r="BV31" s="16"/>
      <c r="BW31" s="16"/>
      <c r="BX31" s="76"/>
      <c r="BY31" s="76"/>
      <c r="BZ31" s="74"/>
      <c r="CA31" s="74"/>
      <c r="CB31" s="120"/>
      <c r="CC31" s="229"/>
      <c r="CD31" s="16"/>
      <c r="CE31" s="16"/>
      <c r="CF31" s="16"/>
      <c r="CG31" s="16"/>
      <c r="CH31" s="76"/>
      <c r="CI31" s="76"/>
      <c r="CJ31" s="74"/>
      <c r="CK31" s="74"/>
      <c r="CL31" s="120"/>
      <c r="CM31" s="229"/>
      <c r="CN31" s="16"/>
      <c r="CO31" s="16"/>
      <c r="CP31" s="16"/>
      <c r="CQ31" s="16"/>
      <c r="CR31" s="76"/>
      <c r="CS31" s="76"/>
      <c r="CT31" s="74"/>
      <c r="CU31" s="74"/>
      <c r="CV31" s="120"/>
    </row>
    <row r="32" spans="1:100" x14ac:dyDescent="0.2">
      <c r="A32" s="229"/>
      <c r="B32" s="16"/>
      <c r="C32" s="16"/>
      <c r="D32" s="16"/>
      <c r="E32" s="16"/>
      <c r="F32" s="76"/>
      <c r="G32" s="76"/>
      <c r="H32" s="74"/>
      <c r="I32" s="74"/>
      <c r="J32" s="120"/>
      <c r="K32" s="229"/>
      <c r="L32" s="16"/>
      <c r="M32" s="16"/>
      <c r="N32" s="16"/>
      <c r="O32" s="16"/>
      <c r="P32" s="76"/>
      <c r="Q32" s="76"/>
      <c r="R32" s="74"/>
      <c r="S32" s="74"/>
      <c r="T32" s="120"/>
      <c r="U32" s="229"/>
      <c r="V32" s="16"/>
      <c r="W32" s="16"/>
      <c r="X32" s="16"/>
      <c r="Y32" s="16"/>
      <c r="Z32" s="76"/>
      <c r="AA32" s="76"/>
      <c r="AB32" s="74"/>
      <c r="AC32" s="74"/>
      <c r="AD32" s="120"/>
      <c r="AE32" s="229"/>
      <c r="AF32" s="16"/>
      <c r="AG32" s="16"/>
      <c r="AH32" s="16"/>
      <c r="AI32" s="16"/>
      <c r="AJ32" s="76"/>
      <c r="AK32" s="76"/>
      <c r="AL32" s="74"/>
      <c r="AM32" s="74"/>
      <c r="AN32" s="120"/>
      <c r="AO32" s="229"/>
      <c r="AP32" s="16"/>
      <c r="AQ32" s="16"/>
      <c r="AR32" s="16"/>
      <c r="AS32" s="16"/>
      <c r="AT32" s="76"/>
      <c r="AU32" s="76"/>
      <c r="AV32" s="74"/>
      <c r="AW32" s="74"/>
      <c r="AX32" s="120"/>
      <c r="AY32" s="229"/>
      <c r="AZ32" s="16"/>
      <c r="BA32" s="16"/>
      <c r="BB32" s="16"/>
      <c r="BC32" s="16"/>
      <c r="BD32" s="76"/>
      <c r="BE32" s="76"/>
      <c r="BF32" s="74"/>
      <c r="BG32" s="74"/>
      <c r="BH32" s="120"/>
      <c r="BI32" s="229"/>
      <c r="BJ32" s="16"/>
      <c r="BK32" s="16"/>
      <c r="BL32" s="16"/>
      <c r="BM32" s="16"/>
      <c r="BN32" s="76"/>
      <c r="BO32" s="76"/>
      <c r="BP32" s="74"/>
      <c r="BQ32" s="74"/>
      <c r="BR32" s="120"/>
      <c r="BS32" s="229"/>
      <c r="BT32" s="16"/>
      <c r="BU32" s="16"/>
      <c r="BV32" s="16"/>
      <c r="BW32" s="16"/>
      <c r="BX32" s="76"/>
      <c r="BY32" s="76"/>
      <c r="BZ32" s="74"/>
      <c r="CA32" s="74"/>
      <c r="CB32" s="120"/>
      <c r="CC32" s="229"/>
      <c r="CD32" s="16"/>
      <c r="CE32" s="16"/>
      <c r="CF32" s="16"/>
      <c r="CG32" s="16"/>
      <c r="CH32" s="76"/>
      <c r="CI32" s="76"/>
      <c r="CJ32" s="74"/>
      <c r="CK32" s="74"/>
      <c r="CL32" s="120"/>
      <c r="CM32" s="229"/>
      <c r="CN32" s="16"/>
      <c r="CO32" s="16"/>
      <c r="CP32" s="16"/>
      <c r="CQ32" s="16"/>
      <c r="CR32" s="76"/>
      <c r="CS32" s="76"/>
      <c r="CT32" s="74"/>
      <c r="CU32" s="74"/>
      <c r="CV32" s="120"/>
    </row>
    <row r="33" spans="1:100" x14ac:dyDescent="0.2">
      <c r="A33" s="229"/>
      <c r="B33" s="16"/>
      <c r="C33" s="16"/>
      <c r="D33" s="16"/>
      <c r="E33" s="16"/>
      <c r="F33" s="76"/>
      <c r="G33" s="76"/>
      <c r="H33" s="74"/>
      <c r="I33" s="74"/>
      <c r="J33" s="120"/>
      <c r="K33" s="229"/>
      <c r="L33" s="16"/>
      <c r="M33" s="16"/>
      <c r="N33" s="16"/>
      <c r="O33" s="16"/>
      <c r="P33" s="76"/>
      <c r="Q33" s="76"/>
      <c r="R33" s="74"/>
      <c r="S33" s="74"/>
      <c r="T33" s="120"/>
      <c r="U33" s="229"/>
      <c r="V33" s="16"/>
      <c r="W33" s="16"/>
      <c r="X33" s="16"/>
      <c r="Y33" s="16"/>
      <c r="Z33" s="76"/>
      <c r="AA33" s="76"/>
      <c r="AB33" s="74"/>
      <c r="AC33" s="74"/>
      <c r="AD33" s="120"/>
      <c r="AE33" s="229"/>
      <c r="AF33" s="16"/>
      <c r="AG33" s="16"/>
      <c r="AH33" s="16"/>
      <c r="AI33" s="16"/>
      <c r="AJ33" s="76"/>
      <c r="AK33" s="76"/>
      <c r="AL33" s="74"/>
      <c r="AM33" s="74"/>
      <c r="AN33" s="120"/>
      <c r="AO33" s="229"/>
      <c r="AP33" s="16"/>
      <c r="AQ33" s="16"/>
      <c r="AR33" s="16"/>
      <c r="AS33" s="16"/>
      <c r="AT33" s="76"/>
      <c r="AU33" s="76"/>
      <c r="AV33" s="74"/>
      <c r="AW33" s="74"/>
      <c r="AX33" s="120"/>
      <c r="AY33" s="229"/>
      <c r="AZ33" s="16"/>
      <c r="BA33" s="16"/>
      <c r="BB33" s="16"/>
      <c r="BC33" s="16"/>
      <c r="BD33" s="76"/>
      <c r="BE33" s="76"/>
      <c r="BF33" s="74"/>
      <c r="BG33" s="74"/>
      <c r="BH33" s="120"/>
      <c r="BI33" s="229"/>
      <c r="BJ33" s="16"/>
      <c r="BK33" s="16"/>
      <c r="BL33" s="16"/>
      <c r="BM33" s="16"/>
      <c r="BN33" s="76"/>
      <c r="BO33" s="76"/>
      <c r="BP33" s="74"/>
      <c r="BQ33" s="74"/>
      <c r="BR33" s="120"/>
      <c r="BS33" s="229"/>
      <c r="BT33" s="16"/>
      <c r="BU33" s="16"/>
      <c r="BV33" s="16"/>
      <c r="BW33" s="16"/>
      <c r="BX33" s="76"/>
      <c r="BY33" s="76"/>
      <c r="BZ33" s="74"/>
      <c r="CA33" s="74"/>
      <c r="CB33" s="120"/>
      <c r="CC33" s="229"/>
      <c r="CD33" s="16"/>
      <c r="CE33" s="16"/>
      <c r="CF33" s="16"/>
      <c r="CG33" s="16"/>
      <c r="CH33" s="76"/>
      <c r="CI33" s="76"/>
      <c r="CJ33" s="74"/>
      <c r="CK33" s="74"/>
      <c r="CL33" s="120"/>
      <c r="CM33" s="229"/>
      <c r="CN33" s="16"/>
      <c r="CO33" s="16"/>
      <c r="CP33" s="16"/>
      <c r="CQ33" s="16"/>
      <c r="CR33" s="76"/>
      <c r="CS33" s="76"/>
      <c r="CT33" s="74"/>
      <c r="CU33" s="74"/>
      <c r="CV33" s="120"/>
    </row>
    <row r="34" spans="1:100" x14ac:dyDescent="0.2">
      <c r="A34" s="229"/>
      <c r="B34" s="16"/>
      <c r="C34" s="16"/>
      <c r="D34" s="16"/>
      <c r="E34" s="16"/>
      <c r="F34" s="76"/>
      <c r="G34" s="76"/>
      <c r="H34" s="74"/>
      <c r="I34" s="74"/>
      <c r="J34" s="120"/>
      <c r="K34" s="229"/>
      <c r="L34" s="16"/>
      <c r="M34" s="16"/>
      <c r="N34" s="16"/>
      <c r="O34" s="16"/>
      <c r="P34" s="76"/>
      <c r="Q34" s="76"/>
      <c r="R34" s="74"/>
      <c r="S34" s="74"/>
      <c r="T34" s="120"/>
      <c r="U34" s="229"/>
      <c r="V34" s="16"/>
      <c r="W34" s="16"/>
      <c r="X34" s="16"/>
      <c r="Y34" s="16"/>
      <c r="Z34" s="76"/>
      <c r="AA34" s="76"/>
      <c r="AB34" s="74"/>
      <c r="AC34" s="74"/>
      <c r="AD34" s="120"/>
      <c r="AE34" s="229"/>
      <c r="AF34" s="16"/>
      <c r="AG34" s="16"/>
      <c r="AH34" s="16"/>
      <c r="AI34" s="16"/>
      <c r="AJ34" s="76"/>
      <c r="AK34" s="76"/>
      <c r="AL34" s="74"/>
      <c r="AM34" s="74"/>
      <c r="AN34" s="120"/>
      <c r="AO34" s="229"/>
      <c r="AP34" s="16"/>
      <c r="AQ34" s="16"/>
      <c r="AR34" s="16"/>
      <c r="AS34" s="16"/>
      <c r="AT34" s="76"/>
      <c r="AU34" s="76"/>
      <c r="AV34" s="74"/>
      <c r="AW34" s="74"/>
      <c r="AX34" s="120"/>
      <c r="AY34" s="229"/>
      <c r="AZ34" s="16"/>
      <c r="BA34" s="16"/>
      <c r="BB34" s="16"/>
      <c r="BC34" s="16"/>
      <c r="BD34" s="76"/>
      <c r="BE34" s="76"/>
      <c r="BF34" s="74"/>
      <c r="BG34" s="74"/>
      <c r="BH34" s="120"/>
      <c r="BI34" s="229"/>
      <c r="BJ34" s="16"/>
      <c r="BK34" s="16"/>
      <c r="BL34" s="16"/>
      <c r="BM34" s="16"/>
      <c r="BN34" s="76"/>
      <c r="BO34" s="76"/>
      <c r="BP34" s="74"/>
      <c r="BQ34" s="74"/>
      <c r="BR34" s="120"/>
      <c r="BS34" s="229"/>
      <c r="BT34" s="16"/>
      <c r="BU34" s="16"/>
      <c r="BV34" s="16"/>
      <c r="BW34" s="16"/>
      <c r="BX34" s="76"/>
      <c r="BY34" s="76"/>
      <c r="BZ34" s="74"/>
      <c r="CA34" s="74"/>
      <c r="CB34" s="120"/>
      <c r="CC34" s="229"/>
      <c r="CD34" s="16"/>
      <c r="CE34" s="16"/>
      <c r="CF34" s="16"/>
      <c r="CG34" s="16"/>
      <c r="CH34" s="76"/>
      <c r="CI34" s="76"/>
      <c r="CJ34" s="74"/>
      <c r="CK34" s="74"/>
      <c r="CL34" s="120"/>
      <c r="CM34" s="229"/>
      <c r="CN34" s="16"/>
      <c r="CO34" s="16"/>
      <c r="CP34" s="16"/>
      <c r="CQ34" s="16"/>
      <c r="CR34" s="76"/>
      <c r="CS34" s="76"/>
      <c r="CT34" s="74"/>
      <c r="CU34" s="74"/>
      <c r="CV34" s="120"/>
    </row>
    <row r="35" spans="1:100" x14ac:dyDescent="0.2">
      <c r="A35" s="229"/>
      <c r="B35" s="16"/>
      <c r="C35" s="16"/>
      <c r="D35" s="16"/>
      <c r="E35" s="16"/>
      <c r="F35" s="76"/>
      <c r="G35" s="76"/>
      <c r="H35" s="74"/>
      <c r="I35" s="74"/>
      <c r="J35" s="120"/>
      <c r="K35" s="229"/>
      <c r="L35" s="16"/>
      <c r="M35" s="16"/>
      <c r="N35" s="16"/>
      <c r="O35" s="16"/>
      <c r="P35" s="76"/>
      <c r="Q35" s="76"/>
      <c r="R35" s="74"/>
      <c r="S35" s="74"/>
      <c r="T35" s="120"/>
      <c r="U35" s="229"/>
      <c r="V35" s="16"/>
      <c r="W35" s="16"/>
      <c r="X35" s="16"/>
      <c r="Y35" s="16"/>
      <c r="Z35" s="76"/>
      <c r="AA35" s="76"/>
      <c r="AB35" s="74"/>
      <c r="AC35" s="74"/>
      <c r="AD35" s="120"/>
      <c r="AE35" s="229"/>
      <c r="AF35" s="16"/>
      <c r="AG35" s="16"/>
      <c r="AH35" s="16"/>
      <c r="AI35" s="16"/>
      <c r="AJ35" s="76"/>
      <c r="AK35" s="76"/>
      <c r="AL35" s="74"/>
      <c r="AM35" s="74"/>
      <c r="AN35" s="120"/>
      <c r="AO35" s="229"/>
      <c r="AP35" s="16"/>
      <c r="AQ35" s="16"/>
      <c r="AR35" s="16"/>
      <c r="AS35" s="16"/>
      <c r="AT35" s="76"/>
      <c r="AU35" s="76"/>
      <c r="AV35" s="74"/>
      <c r="AW35" s="74"/>
      <c r="AX35" s="120"/>
      <c r="AY35" s="229"/>
      <c r="AZ35" s="16"/>
      <c r="BA35" s="16"/>
      <c r="BB35" s="16"/>
      <c r="BC35" s="16"/>
      <c r="BD35" s="76"/>
      <c r="BE35" s="76"/>
      <c r="BF35" s="74"/>
      <c r="BG35" s="74"/>
      <c r="BH35" s="120"/>
      <c r="BI35" s="229"/>
      <c r="BJ35" s="16"/>
      <c r="BK35" s="16"/>
      <c r="BL35" s="16"/>
      <c r="BM35" s="16"/>
      <c r="BN35" s="76"/>
      <c r="BO35" s="76"/>
      <c r="BP35" s="74"/>
      <c r="BQ35" s="74"/>
      <c r="BR35" s="120"/>
      <c r="BS35" s="229"/>
      <c r="BT35" s="16"/>
      <c r="BU35" s="16"/>
      <c r="BV35" s="16"/>
      <c r="BW35" s="16"/>
      <c r="BX35" s="76"/>
      <c r="BY35" s="76"/>
      <c r="BZ35" s="74"/>
      <c r="CA35" s="74"/>
      <c r="CB35" s="120"/>
      <c r="CC35" s="229"/>
      <c r="CD35" s="16"/>
      <c r="CE35" s="16"/>
      <c r="CF35" s="16"/>
      <c r="CG35" s="16"/>
      <c r="CH35" s="76"/>
      <c r="CI35" s="76"/>
      <c r="CJ35" s="74"/>
      <c r="CK35" s="74"/>
      <c r="CL35" s="120"/>
      <c r="CM35" s="229"/>
      <c r="CN35" s="16"/>
      <c r="CO35" s="16"/>
      <c r="CP35" s="16"/>
      <c r="CQ35" s="16"/>
      <c r="CR35" s="76"/>
      <c r="CS35" s="76"/>
      <c r="CT35" s="74"/>
      <c r="CU35" s="74"/>
      <c r="CV35" s="120"/>
    </row>
    <row r="36" spans="1:100" x14ac:dyDescent="0.2">
      <c r="A36" s="229"/>
      <c r="B36" s="16"/>
      <c r="C36" s="16"/>
      <c r="D36" s="16"/>
      <c r="E36" s="16"/>
      <c r="F36" s="76"/>
      <c r="G36" s="76"/>
      <c r="H36" s="74"/>
      <c r="I36" s="74"/>
      <c r="J36" s="120"/>
      <c r="K36" s="229"/>
      <c r="L36" s="16"/>
      <c r="M36" s="16"/>
      <c r="N36" s="16"/>
      <c r="O36" s="16"/>
      <c r="P36" s="76"/>
      <c r="Q36" s="76"/>
      <c r="R36" s="74"/>
      <c r="S36" s="74"/>
      <c r="T36" s="120"/>
      <c r="U36" s="229"/>
      <c r="V36" s="16"/>
      <c r="W36" s="16"/>
      <c r="X36" s="16"/>
      <c r="Y36" s="16"/>
      <c r="Z36" s="76"/>
      <c r="AA36" s="76"/>
      <c r="AB36" s="74"/>
      <c r="AC36" s="74"/>
      <c r="AD36" s="120"/>
      <c r="AE36" s="229"/>
      <c r="AF36" s="16"/>
      <c r="AG36" s="16"/>
      <c r="AH36" s="16"/>
      <c r="AI36" s="16"/>
      <c r="AJ36" s="76"/>
      <c r="AK36" s="76"/>
      <c r="AL36" s="74"/>
      <c r="AM36" s="74"/>
      <c r="AN36" s="120"/>
      <c r="AO36" s="229"/>
      <c r="AP36" s="16"/>
      <c r="AQ36" s="16"/>
      <c r="AR36" s="16"/>
      <c r="AS36" s="16"/>
      <c r="AT36" s="76"/>
      <c r="AU36" s="76"/>
      <c r="AV36" s="74"/>
      <c r="AW36" s="74"/>
      <c r="AX36" s="120"/>
      <c r="AY36" s="229"/>
      <c r="AZ36" s="16"/>
      <c r="BA36" s="16"/>
      <c r="BB36" s="16"/>
      <c r="BC36" s="16"/>
      <c r="BD36" s="76"/>
      <c r="BE36" s="76"/>
      <c r="BF36" s="74"/>
      <c r="BG36" s="74"/>
      <c r="BH36" s="120"/>
      <c r="BI36" s="229"/>
      <c r="BJ36" s="16"/>
      <c r="BK36" s="16"/>
      <c r="BL36" s="16"/>
      <c r="BM36" s="16"/>
      <c r="BN36" s="76"/>
      <c r="BO36" s="76"/>
      <c r="BP36" s="74"/>
      <c r="BQ36" s="74"/>
      <c r="BR36" s="120"/>
      <c r="BS36" s="229"/>
      <c r="BT36" s="16"/>
      <c r="BU36" s="16"/>
      <c r="BV36" s="16"/>
      <c r="BW36" s="16"/>
      <c r="BX36" s="76"/>
      <c r="BY36" s="76"/>
      <c r="BZ36" s="74"/>
      <c r="CA36" s="74"/>
      <c r="CB36" s="120"/>
      <c r="CC36" s="229"/>
      <c r="CD36" s="16"/>
      <c r="CE36" s="16"/>
      <c r="CF36" s="16"/>
      <c r="CG36" s="16"/>
      <c r="CH36" s="76"/>
      <c r="CI36" s="76"/>
      <c r="CJ36" s="74"/>
      <c r="CK36" s="74"/>
      <c r="CL36" s="120"/>
      <c r="CM36" s="229"/>
      <c r="CN36" s="16"/>
      <c r="CO36" s="16"/>
      <c r="CP36" s="16"/>
      <c r="CQ36" s="16"/>
      <c r="CR36" s="76"/>
      <c r="CS36" s="76"/>
      <c r="CT36" s="74"/>
      <c r="CU36" s="74"/>
      <c r="CV36" s="120"/>
    </row>
    <row r="37" spans="1:100" x14ac:dyDescent="0.2">
      <c r="A37" s="229"/>
      <c r="B37" s="16"/>
      <c r="C37" s="16"/>
      <c r="D37" s="16"/>
      <c r="E37" s="16"/>
      <c r="F37" s="76"/>
      <c r="G37" s="76"/>
      <c r="H37" s="74"/>
      <c r="I37" s="74"/>
      <c r="J37" s="120"/>
      <c r="K37" s="229"/>
      <c r="L37" s="16"/>
      <c r="M37" s="16"/>
      <c r="N37" s="16"/>
      <c r="O37" s="16"/>
      <c r="P37" s="76"/>
      <c r="Q37" s="76"/>
      <c r="R37" s="74"/>
      <c r="S37" s="74"/>
      <c r="T37" s="120"/>
      <c r="U37" s="229"/>
      <c r="V37" s="16"/>
      <c r="W37" s="16"/>
      <c r="X37" s="16"/>
      <c r="Y37" s="16"/>
      <c r="Z37" s="76"/>
      <c r="AA37" s="76"/>
      <c r="AB37" s="74"/>
      <c r="AC37" s="74"/>
      <c r="AD37" s="120"/>
      <c r="AE37" s="229"/>
      <c r="AF37" s="16"/>
      <c r="AG37" s="16"/>
      <c r="AH37" s="16"/>
      <c r="AI37" s="16"/>
      <c r="AJ37" s="76"/>
      <c r="AK37" s="76"/>
      <c r="AL37" s="74"/>
      <c r="AM37" s="74"/>
      <c r="AN37" s="120"/>
      <c r="AO37" s="229"/>
      <c r="AP37" s="16"/>
      <c r="AQ37" s="16"/>
      <c r="AR37" s="16"/>
      <c r="AS37" s="16"/>
      <c r="AT37" s="76"/>
      <c r="AU37" s="76"/>
      <c r="AV37" s="74"/>
      <c r="AW37" s="74"/>
      <c r="AX37" s="120"/>
      <c r="AY37" s="229"/>
      <c r="AZ37" s="16"/>
      <c r="BA37" s="16"/>
      <c r="BB37" s="16"/>
      <c r="BC37" s="16"/>
      <c r="BD37" s="76"/>
      <c r="BE37" s="76"/>
      <c r="BF37" s="74"/>
      <c r="BG37" s="74"/>
      <c r="BH37" s="120"/>
      <c r="BI37" s="229"/>
      <c r="BJ37" s="16"/>
      <c r="BK37" s="16"/>
      <c r="BL37" s="16"/>
      <c r="BM37" s="16"/>
      <c r="BN37" s="76"/>
      <c r="BO37" s="76"/>
      <c r="BP37" s="74"/>
      <c r="BQ37" s="74"/>
      <c r="BR37" s="120"/>
      <c r="BS37" s="229"/>
      <c r="BT37" s="16"/>
      <c r="BU37" s="16"/>
      <c r="BV37" s="16"/>
      <c r="BW37" s="16"/>
      <c r="BX37" s="76"/>
      <c r="BY37" s="76"/>
      <c r="BZ37" s="74"/>
      <c r="CA37" s="74"/>
      <c r="CB37" s="120"/>
      <c r="CC37" s="229"/>
      <c r="CD37" s="16"/>
      <c r="CE37" s="16"/>
      <c r="CF37" s="16"/>
      <c r="CG37" s="16"/>
      <c r="CH37" s="76"/>
      <c r="CI37" s="76"/>
      <c r="CJ37" s="74"/>
      <c r="CK37" s="74"/>
      <c r="CL37" s="120"/>
      <c r="CM37" s="229"/>
      <c r="CN37" s="16"/>
      <c r="CO37" s="16"/>
      <c r="CP37" s="16"/>
      <c r="CQ37" s="16"/>
      <c r="CR37" s="76"/>
      <c r="CS37" s="76"/>
      <c r="CT37" s="74"/>
      <c r="CU37" s="74"/>
      <c r="CV37" s="120"/>
    </row>
    <row r="38" spans="1:100" x14ac:dyDescent="0.2">
      <c r="A38" s="229"/>
      <c r="B38" s="16"/>
      <c r="C38" s="16"/>
      <c r="D38" s="16"/>
      <c r="E38" s="16"/>
      <c r="F38" s="76"/>
      <c r="G38" s="76"/>
      <c r="H38" s="74"/>
      <c r="I38" s="74"/>
      <c r="J38" s="120"/>
      <c r="K38" s="229"/>
      <c r="L38" s="16"/>
      <c r="M38" s="16"/>
      <c r="N38" s="16"/>
      <c r="O38" s="16"/>
      <c r="P38" s="76"/>
      <c r="Q38" s="76"/>
      <c r="R38" s="74"/>
      <c r="S38" s="74"/>
      <c r="T38" s="120"/>
      <c r="U38" s="229"/>
      <c r="V38" s="16"/>
      <c r="W38" s="16"/>
      <c r="X38" s="16"/>
      <c r="Y38" s="16"/>
      <c r="Z38" s="76"/>
      <c r="AA38" s="76"/>
      <c r="AB38" s="74"/>
      <c r="AC38" s="74"/>
      <c r="AD38" s="120"/>
      <c r="AE38" s="229"/>
      <c r="AF38" s="16"/>
      <c r="AG38" s="16"/>
      <c r="AH38" s="16"/>
      <c r="AI38" s="16"/>
      <c r="AJ38" s="76"/>
      <c r="AK38" s="76"/>
      <c r="AL38" s="74"/>
      <c r="AM38" s="74"/>
      <c r="AN38" s="120"/>
      <c r="AO38" s="229"/>
      <c r="AP38" s="16"/>
      <c r="AQ38" s="16"/>
      <c r="AR38" s="16"/>
      <c r="AS38" s="16"/>
      <c r="AT38" s="76"/>
      <c r="AU38" s="76"/>
      <c r="AV38" s="74"/>
      <c r="AW38" s="74"/>
      <c r="AX38" s="120"/>
      <c r="AY38" s="229"/>
      <c r="AZ38" s="16"/>
      <c r="BA38" s="16"/>
      <c r="BB38" s="16"/>
      <c r="BC38" s="16"/>
      <c r="BD38" s="76"/>
      <c r="BE38" s="76"/>
      <c r="BF38" s="74"/>
      <c r="BG38" s="74"/>
      <c r="BH38" s="120"/>
      <c r="BI38" s="229"/>
      <c r="BJ38" s="16"/>
      <c r="BK38" s="16"/>
      <c r="BL38" s="16"/>
      <c r="BM38" s="16"/>
      <c r="BN38" s="76"/>
      <c r="BO38" s="76"/>
      <c r="BP38" s="74"/>
      <c r="BQ38" s="74"/>
      <c r="BR38" s="120"/>
      <c r="BS38" s="229"/>
      <c r="BT38" s="16"/>
      <c r="BU38" s="16"/>
      <c r="BV38" s="16"/>
      <c r="BW38" s="16"/>
      <c r="BX38" s="76"/>
      <c r="BY38" s="76"/>
      <c r="BZ38" s="74"/>
      <c r="CA38" s="74"/>
      <c r="CB38" s="120"/>
      <c r="CC38" s="229"/>
      <c r="CD38" s="16"/>
      <c r="CE38" s="16"/>
      <c r="CF38" s="16"/>
      <c r="CG38" s="16"/>
      <c r="CH38" s="76"/>
      <c r="CI38" s="76"/>
      <c r="CJ38" s="74"/>
      <c r="CK38" s="74"/>
      <c r="CL38" s="120"/>
      <c r="CM38" s="229"/>
      <c r="CN38" s="16"/>
      <c r="CO38" s="16"/>
      <c r="CP38" s="16"/>
      <c r="CQ38" s="16"/>
      <c r="CR38" s="76"/>
      <c r="CS38" s="76"/>
      <c r="CT38" s="74"/>
      <c r="CU38" s="74"/>
      <c r="CV38" s="120"/>
    </row>
    <row r="39" spans="1:100" x14ac:dyDescent="0.2">
      <c r="A39" s="229"/>
      <c r="B39" s="16"/>
      <c r="C39" s="16"/>
      <c r="D39" s="16"/>
      <c r="E39" s="16"/>
      <c r="F39" s="76"/>
      <c r="G39" s="76"/>
      <c r="H39" s="74"/>
      <c r="I39" s="74"/>
      <c r="J39" s="120"/>
      <c r="K39" s="229"/>
      <c r="L39" s="16"/>
      <c r="M39" s="16"/>
      <c r="N39" s="16"/>
      <c r="O39" s="16"/>
      <c r="P39" s="76"/>
      <c r="Q39" s="76"/>
      <c r="R39" s="74"/>
      <c r="S39" s="74"/>
      <c r="T39" s="120"/>
      <c r="U39" s="229"/>
      <c r="V39" s="16"/>
      <c r="W39" s="16"/>
      <c r="X39" s="16"/>
      <c r="Y39" s="16"/>
      <c r="Z39" s="76"/>
      <c r="AA39" s="76"/>
      <c r="AB39" s="74"/>
      <c r="AC39" s="74"/>
      <c r="AD39" s="120"/>
      <c r="AE39" s="229"/>
      <c r="AF39" s="16"/>
      <c r="AG39" s="16"/>
      <c r="AH39" s="16"/>
      <c r="AI39" s="16"/>
      <c r="AJ39" s="76"/>
      <c r="AK39" s="76"/>
      <c r="AL39" s="74"/>
      <c r="AM39" s="74"/>
      <c r="AN39" s="120"/>
      <c r="AO39" s="229"/>
      <c r="AP39" s="16"/>
      <c r="AQ39" s="16"/>
      <c r="AR39" s="16"/>
      <c r="AS39" s="16"/>
      <c r="AT39" s="76"/>
      <c r="AU39" s="76"/>
      <c r="AV39" s="74"/>
      <c r="AW39" s="74"/>
      <c r="AX39" s="120"/>
      <c r="AY39" s="229"/>
      <c r="AZ39" s="16"/>
      <c r="BA39" s="16"/>
      <c r="BB39" s="16"/>
      <c r="BC39" s="16"/>
      <c r="BD39" s="76"/>
      <c r="BE39" s="76"/>
      <c r="BF39" s="74"/>
      <c r="BG39" s="74"/>
      <c r="BH39" s="120"/>
      <c r="BI39" s="229"/>
      <c r="BJ39" s="16"/>
      <c r="BK39" s="16"/>
      <c r="BL39" s="16"/>
      <c r="BM39" s="16"/>
      <c r="BN39" s="76"/>
      <c r="BO39" s="76"/>
      <c r="BP39" s="74"/>
      <c r="BQ39" s="74"/>
      <c r="BR39" s="120"/>
      <c r="BS39" s="229"/>
      <c r="BT39" s="16"/>
      <c r="BU39" s="16"/>
      <c r="BV39" s="16"/>
      <c r="BW39" s="16"/>
      <c r="BX39" s="76"/>
      <c r="BY39" s="76"/>
      <c r="BZ39" s="74"/>
      <c r="CA39" s="74"/>
      <c r="CB39" s="120"/>
      <c r="CC39" s="229"/>
      <c r="CD39" s="16"/>
      <c r="CE39" s="16"/>
      <c r="CF39" s="16"/>
      <c r="CG39" s="16"/>
      <c r="CH39" s="76"/>
      <c r="CI39" s="76"/>
      <c r="CJ39" s="74"/>
      <c r="CK39" s="74"/>
      <c r="CL39" s="120"/>
      <c r="CM39" s="229"/>
      <c r="CN39" s="16"/>
      <c r="CO39" s="16"/>
      <c r="CP39" s="16"/>
      <c r="CQ39" s="16"/>
      <c r="CR39" s="76"/>
      <c r="CS39" s="76"/>
      <c r="CT39" s="74"/>
      <c r="CU39" s="74"/>
      <c r="CV39" s="120"/>
    </row>
    <row r="40" spans="1:100" x14ac:dyDescent="0.2">
      <c r="A40" s="229"/>
      <c r="B40" s="16"/>
      <c r="C40" s="16"/>
      <c r="D40" s="16"/>
      <c r="E40" s="16"/>
      <c r="F40" s="76"/>
      <c r="G40" s="76"/>
      <c r="H40" s="74"/>
      <c r="I40" s="74"/>
      <c r="J40" s="120"/>
      <c r="K40" s="229"/>
      <c r="L40" s="16"/>
      <c r="M40" s="16"/>
      <c r="N40" s="16"/>
      <c r="O40" s="16"/>
      <c r="P40" s="76"/>
      <c r="Q40" s="76"/>
      <c r="R40" s="74"/>
      <c r="S40" s="74"/>
      <c r="T40" s="120"/>
      <c r="U40" s="229"/>
      <c r="V40" s="16"/>
      <c r="W40" s="16"/>
      <c r="X40" s="16"/>
      <c r="Y40" s="16"/>
      <c r="Z40" s="76"/>
      <c r="AA40" s="76"/>
      <c r="AB40" s="74"/>
      <c r="AC40" s="74"/>
      <c r="AD40" s="120"/>
      <c r="AE40" s="229"/>
      <c r="AF40" s="16"/>
      <c r="AG40" s="16"/>
      <c r="AH40" s="16"/>
      <c r="AI40" s="16"/>
      <c r="AJ40" s="76"/>
      <c r="AK40" s="76"/>
      <c r="AL40" s="74"/>
      <c r="AM40" s="74"/>
      <c r="AN40" s="120"/>
      <c r="AO40" s="229"/>
      <c r="AP40" s="16"/>
      <c r="AQ40" s="16"/>
      <c r="AR40" s="16"/>
      <c r="AS40" s="16"/>
      <c r="AT40" s="76"/>
      <c r="AU40" s="76"/>
      <c r="AV40" s="74"/>
      <c r="AW40" s="74"/>
      <c r="AX40" s="120"/>
      <c r="AY40" s="229"/>
      <c r="AZ40" s="16"/>
      <c r="BA40" s="16"/>
      <c r="BB40" s="16"/>
      <c r="BC40" s="16"/>
      <c r="BD40" s="76"/>
      <c r="BE40" s="76"/>
      <c r="BF40" s="74"/>
      <c r="BG40" s="74"/>
      <c r="BH40" s="120"/>
      <c r="BI40" s="229"/>
      <c r="BJ40" s="16"/>
      <c r="BK40" s="16"/>
      <c r="BL40" s="16"/>
      <c r="BM40" s="16"/>
      <c r="BN40" s="76"/>
      <c r="BO40" s="76"/>
      <c r="BP40" s="74"/>
      <c r="BQ40" s="74"/>
      <c r="BR40" s="120"/>
      <c r="BS40" s="229"/>
      <c r="BT40" s="16"/>
      <c r="BU40" s="16"/>
      <c r="BV40" s="16"/>
      <c r="BW40" s="16"/>
      <c r="BX40" s="76"/>
      <c r="BY40" s="76"/>
      <c r="BZ40" s="74"/>
      <c r="CA40" s="74"/>
      <c r="CB40" s="120"/>
      <c r="CC40" s="229"/>
      <c r="CD40" s="16"/>
      <c r="CE40" s="16"/>
      <c r="CF40" s="16"/>
      <c r="CG40" s="16"/>
      <c r="CH40" s="76"/>
      <c r="CI40" s="76"/>
      <c r="CJ40" s="74"/>
      <c r="CK40" s="74"/>
      <c r="CL40" s="120"/>
      <c r="CM40" s="229"/>
      <c r="CN40" s="16"/>
      <c r="CO40" s="16"/>
      <c r="CP40" s="16"/>
      <c r="CQ40" s="16"/>
      <c r="CR40" s="76"/>
      <c r="CS40" s="76"/>
      <c r="CT40" s="74"/>
      <c r="CU40" s="74"/>
      <c r="CV40" s="120"/>
    </row>
    <row r="41" spans="1:100" x14ac:dyDescent="0.2">
      <c r="A41" s="229"/>
      <c r="B41" s="16"/>
      <c r="C41" s="16"/>
      <c r="D41" s="16"/>
      <c r="E41" s="16"/>
      <c r="F41" s="76"/>
      <c r="G41" s="76"/>
      <c r="H41" s="74"/>
      <c r="I41" s="74"/>
      <c r="J41" s="120"/>
      <c r="K41" s="229"/>
      <c r="L41" s="16"/>
      <c r="M41" s="16"/>
      <c r="N41" s="16"/>
      <c r="O41" s="16"/>
      <c r="P41" s="76"/>
      <c r="Q41" s="76"/>
      <c r="R41" s="74"/>
      <c r="S41" s="74"/>
      <c r="T41" s="120"/>
      <c r="U41" s="229"/>
      <c r="V41" s="16"/>
      <c r="W41" s="16"/>
      <c r="X41" s="16"/>
      <c r="Y41" s="16"/>
      <c r="Z41" s="76"/>
      <c r="AA41" s="76"/>
      <c r="AB41" s="74"/>
      <c r="AC41" s="74"/>
      <c r="AD41" s="120"/>
      <c r="AE41" s="229"/>
      <c r="AF41" s="16"/>
      <c r="AG41" s="16"/>
      <c r="AH41" s="16"/>
      <c r="AI41" s="16"/>
      <c r="AJ41" s="76"/>
      <c r="AK41" s="76"/>
      <c r="AL41" s="74"/>
      <c r="AM41" s="74"/>
      <c r="AN41" s="120"/>
      <c r="AO41" s="229"/>
      <c r="AP41" s="16"/>
      <c r="AQ41" s="16"/>
      <c r="AR41" s="16"/>
      <c r="AS41" s="16"/>
      <c r="AT41" s="76"/>
      <c r="AU41" s="76"/>
      <c r="AV41" s="74"/>
      <c r="AW41" s="74"/>
      <c r="AX41" s="120"/>
      <c r="AY41" s="229"/>
      <c r="AZ41" s="16"/>
      <c r="BA41" s="16"/>
      <c r="BB41" s="16"/>
      <c r="BC41" s="16"/>
      <c r="BD41" s="76"/>
      <c r="BE41" s="76"/>
      <c r="BF41" s="74"/>
      <c r="BG41" s="74"/>
      <c r="BH41" s="120"/>
      <c r="BI41" s="229"/>
      <c r="BJ41" s="16"/>
      <c r="BK41" s="16"/>
      <c r="BL41" s="16"/>
      <c r="BM41" s="16"/>
      <c r="BN41" s="76"/>
      <c r="BO41" s="76"/>
      <c r="BP41" s="74"/>
      <c r="BQ41" s="74"/>
      <c r="BR41" s="120"/>
      <c r="BS41" s="229"/>
      <c r="BT41" s="16"/>
      <c r="BU41" s="16"/>
      <c r="BV41" s="16"/>
      <c r="BW41" s="16"/>
      <c r="BX41" s="76"/>
      <c r="BY41" s="76"/>
      <c r="BZ41" s="74"/>
      <c r="CA41" s="74"/>
      <c r="CB41" s="120"/>
      <c r="CC41" s="229"/>
      <c r="CD41" s="16"/>
      <c r="CE41" s="16"/>
      <c r="CF41" s="16"/>
      <c r="CG41" s="16"/>
      <c r="CH41" s="76"/>
      <c r="CI41" s="76"/>
      <c r="CJ41" s="74"/>
      <c r="CK41" s="74"/>
      <c r="CL41" s="120"/>
      <c r="CM41" s="229"/>
      <c r="CN41" s="16"/>
      <c r="CO41" s="16"/>
      <c r="CP41" s="16"/>
      <c r="CQ41" s="16"/>
      <c r="CR41" s="76"/>
      <c r="CS41" s="76"/>
      <c r="CT41" s="74"/>
      <c r="CU41" s="74"/>
      <c r="CV41" s="120"/>
    </row>
    <row r="42" spans="1:100" x14ac:dyDescent="0.2">
      <c r="A42" s="229"/>
      <c r="B42" s="16"/>
      <c r="C42" s="16"/>
      <c r="D42" s="16"/>
      <c r="E42" s="16"/>
      <c r="F42" s="76"/>
      <c r="G42" s="76"/>
      <c r="H42" s="74"/>
      <c r="I42" s="74"/>
      <c r="J42" s="120"/>
      <c r="K42" s="229"/>
      <c r="L42" s="16"/>
      <c r="M42" s="16"/>
      <c r="N42" s="16"/>
      <c r="O42" s="16"/>
      <c r="P42" s="76"/>
      <c r="Q42" s="76"/>
      <c r="R42" s="74"/>
      <c r="S42" s="74"/>
      <c r="T42" s="120"/>
      <c r="U42" s="229"/>
      <c r="V42" s="16"/>
      <c r="W42" s="16"/>
      <c r="X42" s="16"/>
      <c r="Y42" s="16"/>
      <c r="Z42" s="76"/>
      <c r="AA42" s="76"/>
      <c r="AB42" s="74"/>
      <c r="AC42" s="74"/>
      <c r="AD42" s="120"/>
      <c r="AE42" s="229"/>
      <c r="AF42" s="16"/>
      <c r="AG42" s="16"/>
      <c r="AH42" s="16"/>
      <c r="AI42" s="16"/>
      <c r="AJ42" s="76"/>
      <c r="AK42" s="76"/>
      <c r="AL42" s="74"/>
      <c r="AM42" s="74"/>
      <c r="AN42" s="120"/>
      <c r="AO42" s="229"/>
      <c r="AP42" s="16"/>
      <c r="AQ42" s="16"/>
      <c r="AR42" s="16"/>
      <c r="AS42" s="16"/>
      <c r="AT42" s="76"/>
      <c r="AU42" s="76"/>
      <c r="AV42" s="74"/>
      <c r="AW42" s="74"/>
      <c r="AX42" s="120"/>
      <c r="AY42" s="229"/>
      <c r="AZ42" s="16"/>
      <c r="BA42" s="16"/>
      <c r="BB42" s="16"/>
      <c r="BC42" s="16"/>
      <c r="BD42" s="76"/>
      <c r="BE42" s="76"/>
      <c r="BF42" s="74"/>
      <c r="BG42" s="74"/>
      <c r="BH42" s="120"/>
      <c r="BI42" s="229"/>
      <c r="BJ42" s="16"/>
      <c r="BK42" s="16"/>
      <c r="BL42" s="16"/>
      <c r="BM42" s="16"/>
      <c r="BN42" s="76"/>
      <c r="BO42" s="76"/>
      <c r="BP42" s="74"/>
      <c r="BQ42" s="74"/>
      <c r="BR42" s="120"/>
      <c r="BS42" s="229"/>
      <c r="BT42" s="16"/>
      <c r="BU42" s="16"/>
      <c r="BV42" s="16"/>
      <c r="BW42" s="16"/>
      <c r="BX42" s="76"/>
      <c r="BY42" s="76"/>
      <c r="BZ42" s="74"/>
      <c r="CA42" s="74"/>
      <c r="CB42" s="120"/>
      <c r="CC42" s="229"/>
      <c r="CD42" s="16"/>
      <c r="CE42" s="16"/>
      <c r="CF42" s="16"/>
      <c r="CG42" s="16"/>
      <c r="CH42" s="76"/>
      <c r="CI42" s="76"/>
      <c r="CJ42" s="74"/>
      <c r="CK42" s="74"/>
      <c r="CL42" s="120"/>
      <c r="CM42" s="229"/>
      <c r="CN42" s="16"/>
      <c r="CO42" s="16"/>
      <c r="CP42" s="16"/>
      <c r="CQ42" s="16"/>
      <c r="CR42" s="76"/>
      <c r="CS42" s="76"/>
      <c r="CT42" s="74"/>
      <c r="CU42" s="74"/>
      <c r="CV42" s="120"/>
    </row>
    <row r="43" spans="1:100" x14ac:dyDescent="0.2">
      <c r="A43" s="229"/>
      <c r="B43" s="16"/>
      <c r="C43" s="16"/>
      <c r="D43" s="16"/>
      <c r="E43" s="16"/>
      <c r="F43" s="76"/>
      <c r="G43" s="76"/>
      <c r="H43" s="74"/>
      <c r="I43" s="74"/>
      <c r="J43" s="120"/>
      <c r="K43" s="229"/>
      <c r="L43" s="16"/>
      <c r="M43" s="16"/>
      <c r="N43" s="16"/>
      <c r="O43" s="16"/>
      <c r="P43" s="76"/>
      <c r="Q43" s="76"/>
      <c r="R43" s="74"/>
      <c r="S43" s="74"/>
      <c r="T43" s="120"/>
      <c r="U43" s="229"/>
      <c r="V43" s="16"/>
      <c r="W43" s="16"/>
      <c r="X43" s="16"/>
      <c r="Y43" s="16"/>
      <c r="Z43" s="76"/>
      <c r="AA43" s="76"/>
      <c r="AB43" s="74"/>
      <c r="AC43" s="74"/>
      <c r="AD43" s="120"/>
      <c r="AE43" s="229"/>
      <c r="AF43" s="16"/>
      <c r="AG43" s="16"/>
      <c r="AH43" s="16"/>
      <c r="AI43" s="16"/>
      <c r="AJ43" s="76"/>
      <c r="AK43" s="76"/>
      <c r="AL43" s="74"/>
      <c r="AM43" s="74"/>
      <c r="AN43" s="120"/>
      <c r="AO43" s="229"/>
      <c r="AP43" s="16"/>
      <c r="AQ43" s="16"/>
      <c r="AR43" s="16"/>
      <c r="AS43" s="16"/>
      <c r="AT43" s="76"/>
      <c r="AU43" s="76"/>
      <c r="AV43" s="74"/>
      <c r="AW43" s="74"/>
      <c r="AX43" s="120"/>
      <c r="AY43" s="229"/>
      <c r="AZ43" s="16"/>
      <c r="BA43" s="16"/>
      <c r="BB43" s="16"/>
      <c r="BC43" s="16"/>
      <c r="BD43" s="76"/>
      <c r="BE43" s="76"/>
      <c r="BF43" s="74"/>
      <c r="BG43" s="74"/>
      <c r="BH43" s="120"/>
      <c r="BI43" s="229"/>
      <c r="BJ43" s="16"/>
      <c r="BK43" s="16"/>
      <c r="BL43" s="16"/>
      <c r="BM43" s="16"/>
      <c r="BN43" s="76"/>
      <c r="BO43" s="76"/>
      <c r="BP43" s="74"/>
      <c r="BQ43" s="74"/>
      <c r="BR43" s="120"/>
      <c r="BS43" s="229"/>
      <c r="BT43" s="16"/>
      <c r="BU43" s="16"/>
      <c r="BV43" s="16"/>
      <c r="BW43" s="16"/>
      <c r="BX43" s="76"/>
      <c r="BY43" s="76"/>
      <c r="BZ43" s="74"/>
      <c r="CA43" s="74"/>
      <c r="CB43" s="120"/>
      <c r="CC43" s="229"/>
      <c r="CD43" s="16"/>
      <c r="CE43" s="16"/>
      <c r="CF43" s="16"/>
      <c r="CG43" s="16"/>
      <c r="CH43" s="76"/>
      <c r="CI43" s="76"/>
      <c r="CJ43" s="74"/>
      <c r="CK43" s="74"/>
      <c r="CL43" s="120"/>
      <c r="CM43" s="229"/>
      <c r="CN43" s="16"/>
      <c r="CO43" s="16"/>
      <c r="CP43" s="16"/>
      <c r="CQ43" s="16"/>
      <c r="CR43" s="76"/>
      <c r="CS43" s="76"/>
      <c r="CT43" s="74"/>
      <c r="CU43" s="74"/>
      <c r="CV43" s="120"/>
    </row>
    <row r="44" spans="1:100" x14ac:dyDescent="0.2">
      <c r="A44" s="229"/>
      <c r="B44" s="16"/>
      <c r="C44" s="16"/>
      <c r="D44" s="16"/>
      <c r="E44" s="16"/>
      <c r="F44" s="76"/>
      <c r="G44" s="76"/>
      <c r="H44" s="74"/>
      <c r="I44" s="74"/>
      <c r="J44" s="120"/>
      <c r="K44" s="229"/>
      <c r="L44" s="16"/>
      <c r="M44" s="16"/>
      <c r="N44" s="16"/>
      <c r="O44" s="16"/>
      <c r="P44" s="76"/>
      <c r="Q44" s="76"/>
      <c r="R44" s="74"/>
      <c r="S44" s="74"/>
      <c r="T44" s="120"/>
      <c r="U44" s="229"/>
      <c r="V44" s="16"/>
      <c r="W44" s="16"/>
      <c r="X44" s="16"/>
      <c r="Y44" s="16"/>
      <c r="Z44" s="76"/>
      <c r="AA44" s="76"/>
      <c r="AB44" s="74"/>
      <c r="AC44" s="74"/>
      <c r="AD44" s="120"/>
      <c r="AE44" s="229"/>
      <c r="AF44" s="16"/>
      <c r="AG44" s="16"/>
      <c r="AH44" s="16"/>
      <c r="AI44" s="16"/>
      <c r="AJ44" s="76"/>
      <c r="AK44" s="76"/>
      <c r="AL44" s="74"/>
      <c r="AM44" s="74"/>
      <c r="AN44" s="120"/>
      <c r="AO44" s="229"/>
      <c r="AP44" s="16"/>
      <c r="AQ44" s="16"/>
      <c r="AR44" s="16"/>
      <c r="AS44" s="16"/>
      <c r="AT44" s="76"/>
      <c r="AU44" s="76"/>
      <c r="AV44" s="74"/>
      <c r="AW44" s="74"/>
      <c r="AX44" s="120"/>
      <c r="AY44" s="229"/>
      <c r="AZ44" s="16"/>
      <c r="BA44" s="16"/>
      <c r="BB44" s="16"/>
      <c r="BC44" s="16"/>
      <c r="BD44" s="76"/>
      <c r="BE44" s="76"/>
      <c r="BF44" s="74"/>
      <c r="BG44" s="74"/>
      <c r="BH44" s="120"/>
      <c r="BI44" s="229"/>
      <c r="BJ44" s="16"/>
      <c r="BK44" s="16"/>
      <c r="BL44" s="16"/>
      <c r="BM44" s="16"/>
      <c r="BN44" s="76"/>
      <c r="BO44" s="76"/>
      <c r="BP44" s="74"/>
      <c r="BQ44" s="74"/>
      <c r="BR44" s="120"/>
      <c r="BS44" s="229"/>
      <c r="BT44" s="16"/>
      <c r="BU44" s="16"/>
      <c r="BV44" s="16"/>
      <c r="BW44" s="16"/>
      <c r="BX44" s="76"/>
      <c r="BY44" s="76"/>
      <c r="BZ44" s="74"/>
      <c r="CA44" s="74"/>
      <c r="CB44" s="120"/>
      <c r="CC44" s="229"/>
      <c r="CD44" s="16"/>
      <c r="CE44" s="16"/>
      <c r="CF44" s="16"/>
      <c r="CG44" s="16"/>
      <c r="CH44" s="76"/>
      <c r="CI44" s="76"/>
      <c r="CJ44" s="74"/>
      <c r="CK44" s="74"/>
      <c r="CL44" s="120"/>
      <c r="CM44" s="229"/>
      <c r="CN44" s="16"/>
      <c r="CO44" s="16"/>
      <c r="CP44" s="16"/>
      <c r="CQ44" s="16"/>
      <c r="CR44" s="76"/>
      <c r="CS44" s="76"/>
      <c r="CT44" s="74"/>
      <c r="CU44" s="74"/>
      <c r="CV44" s="120"/>
    </row>
    <row r="45" spans="1:100" x14ac:dyDescent="0.2">
      <c r="A45" s="229"/>
      <c r="B45" s="16"/>
      <c r="C45" s="16"/>
      <c r="D45" s="16"/>
      <c r="E45" s="16"/>
      <c r="F45" s="76"/>
      <c r="G45" s="76"/>
      <c r="H45" s="74"/>
      <c r="I45" s="74"/>
      <c r="J45" s="120"/>
      <c r="K45" s="229"/>
      <c r="L45" s="16"/>
      <c r="M45" s="16"/>
      <c r="N45" s="16"/>
      <c r="O45" s="16"/>
      <c r="P45" s="76"/>
      <c r="Q45" s="76"/>
      <c r="R45" s="74"/>
      <c r="S45" s="74"/>
      <c r="T45" s="120"/>
      <c r="U45" s="229"/>
      <c r="V45" s="16"/>
      <c r="W45" s="16"/>
      <c r="X45" s="16"/>
      <c r="Y45" s="16"/>
      <c r="Z45" s="76"/>
      <c r="AA45" s="76"/>
      <c r="AB45" s="74"/>
      <c r="AC45" s="74"/>
      <c r="AD45" s="120"/>
      <c r="AE45" s="229"/>
      <c r="AF45" s="16"/>
      <c r="AG45" s="16"/>
      <c r="AH45" s="16"/>
      <c r="AI45" s="16"/>
      <c r="AJ45" s="76"/>
      <c r="AK45" s="76"/>
      <c r="AL45" s="74"/>
      <c r="AM45" s="74"/>
      <c r="AN45" s="120"/>
      <c r="AO45" s="229"/>
      <c r="AP45" s="16"/>
      <c r="AQ45" s="16"/>
      <c r="AR45" s="16"/>
      <c r="AS45" s="16"/>
      <c r="AT45" s="76"/>
      <c r="AU45" s="76"/>
      <c r="AV45" s="74"/>
      <c r="AW45" s="74"/>
      <c r="AX45" s="120"/>
      <c r="AY45" s="229"/>
      <c r="AZ45" s="16"/>
      <c r="BA45" s="16"/>
      <c r="BB45" s="16"/>
      <c r="BC45" s="16"/>
      <c r="BD45" s="76"/>
      <c r="BE45" s="76"/>
      <c r="BF45" s="74"/>
      <c r="BG45" s="74"/>
      <c r="BH45" s="120"/>
      <c r="BI45" s="229"/>
      <c r="BJ45" s="16"/>
      <c r="BK45" s="16"/>
      <c r="BL45" s="16"/>
      <c r="BM45" s="16"/>
      <c r="BN45" s="76"/>
      <c r="BO45" s="76"/>
      <c r="BP45" s="74"/>
      <c r="BQ45" s="74"/>
      <c r="BR45" s="120"/>
      <c r="BS45" s="229"/>
      <c r="BT45" s="16"/>
      <c r="BU45" s="16"/>
      <c r="BV45" s="16"/>
      <c r="BW45" s="16"/>
      <c r="BX45" s="76"/>
      <c r="BY45" s="76"/>
      <c r="BZ45" s="74"/>
      <c r="CA45" s="74"/>
      <c r="CB45" s="120"/>
      <c r="CC45" s="229"/>
      <c r="CD45" s="16"/>
      <c r="CE45" s="16"/>
      <c r="CF45" s="16"/>
      <c r="CG45" s="16"/>
      <c r="CH45" s="76"/>
      <c r="CI45" s="76"/>
      <c r="CJ45" s="74"/>
      <c r="CK45" s="74"/>
      <c r="CL45" s="120"/>
      <c r="CM45" s="229"/>
      <c r="CN45" s="16"/>
      <c r="CO45" s="16"/>
      <c r="CP45" s="16"/>
      <c r="CQ45" s="16"/>
      <c r="CR45" s="76"/>
      <c r="CS45" s="76"/>
      <c r="CT45" s="74"/>
      <c r="CU45" s="74"/>
      <c r="CV45" s="120"/>
    </row>
    <row r="46" spans="1:100" x14ac:dyDescent="0.2">
      <c r="A46" s="229"/>
      <c r="B46" s="16"/>
      <c r="C46" s="16"/>
      <c r="D46" s="16"/>
      <c r="E46" s="16"/>
      <c r="F46" s="76"/>
      <c r="G46" s="76"/>
      <c r="H46" s="74"/>
      <c r="I46" s="74"/>
      <c r="J46" s="120"/>
      <c r="K46" s="229"/>
      <c r="L46" s="16"/>
      <c r="M46" s="16"/>
      <c r="N46" s="16"/>
      <c r="O46" s="16"/>
      <c r="P46" s="76"/>
      <c r="Q46" s="76"/>
      <c r="R46" s="74"/>
      <c r="S46" s="74"/>
      <c r="T46" s="120"/>
      <c r="U46" s="229"/>
      <c r="V46" s="16"/>
      <c r="W46" s="16"/>
      <c r="X46" s="16"/>
      <c r="Y46" s="16"/>
      <c r="Z46" s="76"/>
      <c r="AA46" s="76"/>
      <c r="AB46" s="74"/>
      <c r="AC46" s="74"/>
      <c r="AD46" s="120"/>
      <c r="AE46" s="229"/>
      <c r="AF46" s="16"/>
      <c r="AG46" s="16"/>
      <c r="AH46" s="16"/>
      <c r="AI46" s="16"/>
      <c r="AJ46" s="76"/>
      <c r="AK46" s="76"/>
      <c r="AL46" s="74"/>
      <c r="AM46" s="74"/>
      <c r="AN46" s="120"/>
      <c r="AO46" s="229"/>
      <c r="AP46" s="16"/>
      <c r="AQ46" s="16"/>
      <c r="AR46" s="16"/>
      <c r="AS46" s="16"/>
      <c r="AT46" s="76"/>
      <c r="AU46" s="76"/>
      <c r="AV46" s="74"/>
      <c r="AW46" s="74"/>
      <c r="AX46" s="120"/>
      <c r="AY46" s="229"/>
      <c r="AZ46" s="16"/>
      <c r="BA46" s="16"/>
      <c r="BB46" s="16"/>
      <c r="BC46" s="16"/>
      <c r="BD46" s="76"/>
      <c r="BE46" s="76"/>
      <c r="BF46" s="74"/>
      <c r="BG46" s="74"/>
      <c r="BH46" s="120"/>
      <c r="BI46" s="229"/>
      <c r="BJ46" s="16"/>
      <c r="BK46" s="16"/>
      <c r="BL46" s="16"/>
      <c r="BM46" s="16"/>
      <c r="BN46" s="76"/>
      <c r="BO46" s="76"/>
      <c r="BP46" s="74"/>
      <c r="BQ46" s="74"/>
      <c r="BR46" s="120"/>
      <c r="BS46" s="229"/>
      <c r="BT46" s="16"/>
      <c r="BU46" s="16"/>
      <c r="BV46" s="16"/>
      <c r="BW46" s="16"/>
      <c r="BX46" s="76"/>
      <c r="BY46" s="76"/>
      <c r="BZ46" s="74"/>
      <c r="CA46" s="74"/>
      <c r="CB46" s="120"/>
      <c r="CC46" s="229"/>
      <c r="CD46" s="16"/>
      <c r="CE46" s="16"/>
      <c r="CF46" s="16"/>
      <c r="CG46" s="16"/>
      <c r="CH46" s="76"/>
      <c r="CI46" s="76"/>
      <c r="CJ46" s="74"/>
      <c r="CK46" s="74"/>
      <c r="CL46" s="120"/>
      <c r="CM46" s="229"/>
      <c r="CN46" s="16"/>
      <c r="CO46" s="16"/>
      <c r="CP46" s="16"/>
      <c r="CQ46" s="16"/>
      <c r="CR46" s="76"/>
      <c r="CS46" s="76"/>
      <c r="CT46" s="74"/>
      <c r="CU46" s="74"/>
      <c r="CV46" s="120"/>
    </row>
    <row r="47" spans="1:100" x14ac:dyDescent="0.2">
      <c r="A47" s="229"/>
      <c r="B47" s="16"/>
      <c r="C47" s="16"/>
      <c r="D47" s="16"/>
      <c r="E47" s="16"/>
      <c r="F47" s="76"/>
      <c r="G47" s="76"/>
      <c r="H47" s="74"/>
      <c r="I47" s="74"/>
      <c r="J47" s="120"/>
      <c r="K47" s="229"/>
      <c r="L47" s="16"/>
      <c r="M47" s="16"/>
      <c r="N47" s="16"/>
      <c r="O47" s="16"/>
      <c r="P47" s="76"/>
      <c r="Q47" s="76"/>
      <c r="R47" s="74"/>
      <c r="S47" s="74"/>
      <c r="T47" s="120"/>
      <c r="U47" s="229"/>
      <c r="V47" s="16"/>
      <c r="W47" s="16"/>
      <c r="X47" s="16"/>
      <c r="Y47" s="16"/>
      <c r="Z47" s="76"/>
      <c r="AA47" s="76"/>
      <c r="AB47" s="74"/>
      <c r="AC47" s="74"/>
      <c r="AD47" s="120"/>
      <c r="AE47" s="229"/>
      <c r="AF47" s="16"/>
      <c r="AG47" s="16"/>
      <c r="AH47" s="16"/>
      <c r="AI47" s="16"/>
      <c r="AJ47" s="76"/>
      <c r="AK47" s="76"/>
      <c r="AL47" s="74"/>
      <c r="AM47" s="74"/>
      <c r="AN47" s="120"/>
      <c r="AO47" s="229"/>
      <c r="AP47" s="16"/>
      <c r="AQ47" s="16"/>
      <c r="AR47" s="16"/>
      <c r="AS47" s="16"/>
      <c r="AT47" s="76"/>
      <c r="AU47" s="76"/>
      <c r="AV47" s="74"/>
      <c r="AW47" s="74"/>
      <c r="AX47" s="120"/>
      <c r="AY47" s="229"/>
      <c r="AZ47" s="16"/>
      <c r="BA47" s="16"/>
      <c r="BB47" s="16"/>
      <c r="BC47" s="16"/>
      <c r="BD47" s="76"/>
      <c r="BE47" s="76"/>
      <c r="BF47" s="74"/>
      <c r="BG47" s="74"/>
      <c r="BH47" s="120"/>
      <c r="BI47" s="229"/>
      <c r="BJ47" s="16"/>
      <c r="BK47" s="16"/>
      <c r="BL47" s="16"/>
      <c r="BM47" s="16"/>
      <c r="BN47" s="76"/>
      <c r="BO47" s="76"/>
      <c r="BP47" s="74"/>
      <c r="BQ47" s="74"/>
      <c r="BR47" s="120"/>
      <c r="BS47" s="229"/>
      <c r="BT47" s="16"/>
      <c r="BU47" s="16"/>
      <c r="BV47" s="16"/>
      <c r="BW47" s="16"/>
      <c r="BX47" s="76"/>
      <c r="BY47" s="76"/>
      <c r="BZ47" s="74"/>
      <c r="CA47" s="74"/>
      <c r="CB47" s="120"/>
      <c r="CC47" s="229"/>
      <c r="CD47" s="16"/>
      <c r="CE47" s="16"/>
      <c r="CF47" s="16"/>
      <c r="CG47" s="16"/>
      <c r="CH47" s="76"/>
      <c r="CI47" s="76"/>
      <c r="CJ47" s="74"/>
      <c r="CK47" s="74"/>
      <c r="CL47" s="120"/>
      <c r="CM47" s="229"/>
      <c r="CN47" s="16"/>
      <c r="CO47" s="16"/>
      <c r="CP47" s="16"/>
      <c r="CQ47" s="16"/>
      <c r="CR47" s="76"/>
      <c r="CS47" s="76"/>
      <c r="CT47" s="74"/>
      <c r="CU47" s="74"/>
      <c r="CV47" s="120"/>
    </row>
    <row r="48" spans="1:100" x14ac:dyDescent="0.2">
      <c r="A48" s="229"/>
      <c r="B48" s="16"/>
      <c r="C48" s="16"/>
      <c r="D48" s="16"/>
      <c r="E48" s="16"/>
      <c r="F48" s="76"/>
      <c r="G48" s="76"/>
      <c r="H48" s="74"/>
      <c r="I48" s="74"/>
      <c r="J48" s="120"/>
      <c r="K48" s="229"/>
      <c r="L48" s="16"/>
      <c r="M48" s="16"/>
      <c r="N48" s="16"/>
      <c r="O48" s="16"/>
      <c r="P48" s="76"/>
      <c r="Q48" s="76"/>
      <c r="R48" s="74"/>
      <c r="S48" s="74"/>
      <c r="T48" s="120"/>
      <c r="U48" s="229"/>
      <c r="V48" s="16"/>
      <c r="W48" s="16"/>
      <c r="X48" s="16"/>
      <c r="Y48" s="16"/>
      <c r="Z48" s="76"/>
      <c r="AA48" s="76"/>
      <c r="AB48" s="74"/>
      <c r="AC48" s="74"/>
      <c r="AD48" s="120"/>
      <c r="AE48" s="229"/>
      <c r="AF48" s="16"/>
      <c r="AG48" s="16"/>
      <c r="AH48" s="16"/>
      <c r="AI48" s="16"/>
      <c r="AJ48" s="76"/>
      <c r="AK48" s="76"/>
      <c r="AL48" s="74"/>
      <c r="AM48" s="74"/>
      <c r="AN48" s="120"/>
      <c r="AO48" s="229"/>
      <c r="AP48" s="16"/>
      <c r="AQ48" s="16"/>
      <c r="AR48" s="16"/>
      <c r="AS48" s="16"/>
      <c r="AT48" s="76"/>
      <c r="AU48" s="76"/>
      <c r="AV48" s="74"/>
      <c r="AW48" s="74"/>
      <c r="AX48" s="120"/>
      <c r="AY48" s="229"/>
      <c r="AZ48" s="16"/>
      <c r="BA48" s="16"/>
      <c r="BB48" s="16"/>
      <c r="BC48" s="16"/>
      <c r="BD48" s="76"/>
      <c r="BE48" s="76"/>
      <c r="BF48" s="74"/>
      <c r="BG48" s="74"/>
      <c r="BH48" s="120"/>
      <c r="BI48" s="229"/>
      <c r="BJ48" s="16"/>
      <c r="BK48" s="16"/>
      <c r="BL48" s="16"/>
      <c r="BM48" s="16"/>
      <c r="BN48" s="76"/>
      <c r="BO48" s="76"/>
      <c r="BP48" s="74"/>
      <c r="BQ48" s="74"/>
      <c r="BR48" s="120"/>
      <c r="BS48" s="229"/>
      <c r="BT48" s="16"/>
      <c r="BU48" s="16"/>
      <c r="BV48" s="16"/>
      <c r="BW48" s="16"/>
      <c r="BX48" s="76"/>
      <c r="BY48" s="76"/>
      <c r="BZ48" s="74"/>
      <c r="CA48" s="74"/>
      <c r="CB48" s="120"/>
      <c r="CC48" s="229"/>
      <c r="CD48" s="16"/>
      <c r="CE48" s="16"/>
      <c r="CF48" s="16"/>
      <c r="CG48" s="16"/>
      <c r="CH48" s="76"/>
      <c r="CI48" s="76"/>
      <c r="CJ48" s="74"/>
      <c r="CK48" s="74"/>
      <c r="CL48" s="120"/>
      <c r="CM48" s="229"/>
      <c r="CN48" s="16"/>
      <c r="CO48" s="16"/>
      <c r="CP48" s="16"/>
      <c r="CQ48" s="16"/>
      <c r="CR48" s="76"/>
      <c r="CS48" s="76"/>
      <c r="CT48" s="74"/>
      <c r="CU48" s="74"/>
      <c r="CV48" s="120"/>
    </row>
    <row r="49" spans="1:100" ht="16" thickBot="1" x14ac:dyDescent="0.25">
      <c r="A49" s="225"/>
      <c r="B49" s="225"/>
      <c r="C49" s="225"/>
      <c r="D49" s="225"/>
      <c r="E49" s="225"/>
      <c r="F49" s="225"/>
      <c r="G49" s="225"/>
      <c r="H49" s="225"/>
      <c r="I49" s="225"/>
      <c r="J49" s="226"/>
      <c r="K49" s="225"/>
      <c r="L49" s="225"/>
      <c r="M49" s="225"/>
      <c r="N49" s="225"/>
      <c r="O49" s="225"/>
      <c r="P49" s="225"/>
      <c r="Q49" s="225"/>
      <c r="R49" s="225"/>
      <c r="S49" s="225"/>
      <c r="T49" s="226"/>
      <c r="U49" s="225"/>
      <c r="V49" s="225"/>
      <c r="W49" s="225"/>
      <c r="X49" s="225"/>
      <c r="Y49" s="225"/>
      <c r="Z49" s="225"/>
      <c r="AA49" s="225"/>
      <c r="AB49" s="225"/>
      <c r="AC49" s="225"/>
      <c r="AD49" s="226"/>
      <c r="AE49" s="225"/>
      <c r="AF49" s="225"/>
      <c r="AG49" s="225"/>
      <c r="AH49" s="225"/>
      <c r="AI49" s="225"/>
      <c r="AJ49" s="225"/>
      <c r="AK49" s="225"/>
      <c r="AL49" s="225"/>
      <c r="AM49" s="225"/>
      <c r="AN49" s="226"/>
      <c r="AO49" s="225"/>
      <c r="AP49" s="225"/>
      <c r="AQ49" s="225"/>
      <c r="AR49" s="225"/>
      <c r="AS49" s="225"/>
      <c r="AT49" s="225"/>
      <c r="AU49" s="225"/>
      <c r="AV49" s="225"/>
      <c r="AW49" s="225"/>
      <c r="AX49" s="226"/>
      <c r="AY49" s="225"/>
      <c r="AZ49" s="225"/>
      <c r="BA49" s="225"/>
      <c r="BB49" s="225"/>
      <c r="BC49" s="225"/>
      <c r="BD49" s="225"/>
      <c r="BE49" s="225"/>
      <c r="BF49" s="225"/>
      <c r="BG49" s="225"/>
      <c r="BH49" s="226"/>
      <c r="BI49" s="227"/>
      <c r="BJ49" s="225"/>
      <c r="BK49" s="225"/>
      <c r="BL49" s="225"/>
      <c r="BM49" s="225"/>
      <c r="BN49" s="225"/>
      <c r="BO49" s="225"/>
      <c r="BP49" s="225"/>
      <c r="BQ49" s="225"/>
      <c r="BR49" s="226"/>
      <c r="BS49" s="227"/>
      <c r="BT49" s="225"/>
      <c r="BU49" s="225"/>
      <c r="BV49" s="225"/>
      <c r="BW49" s="225"/>
      <c r="BX49" s="225"/>
      <c r="BY49" s="225"/>
      <c r="BZ49" s="225"/>
      <c r="CA49" s="225"/>
      <c r="CB49" s="226"/>
      <c r="CC49" s="225"/>
      <c r="CD49" s="225"/>
      <c r="CE49" s="225"/>
      <c r="CF49" s="225"/>
      <c r="CG49" s="225"/>
      <c r="CH49" s="225"/>
      <c r="CI49" s="225"/>
      <c r="CJ49" s="225"/>
      <c r="CK49" s="225"/>
      <c r="CL49" s="226"/>
      <c r="CM49" s="225"/>
      <c r="CN49" s="225"/>
      <c r="CO49" s="225"/>
      <c r="CP49" s="225"/>
      <c r="CQ49" s="225"/>
      <c r="CR49" s="225"/>
      <c r="CS49" s="225"/>
      <c r="CT49" s="225"/>
      <c r="CU49" s="225"/>
      <c r="CV49" s="226"/>
    </row>
    <row r="50" spans="1:100" x14ac:dyDescent="0.2"/>
    <row r="51" spans="1:100" x14ac:dyDescent="0.2"/>
    <row r="52" spans="1:100" x14ac:dyDescent="0.2"/>
    <row r="53" spans="1:100" x14ac:dyDescent="0.2"/>
    <row r="54" spans="1:100" x14ac:dyDescent="0.2"/>
  </sheetData>
  <sheetProtection algorithmName="SHA-512" hashValue="AUEoiO47fY2TlrO+67vBibJG1kufMH4vL+Rs/bFDMVYRH1cg+yl4AUO+YtCNpsDeINdheBQP3T4L4tCddr+7bg==" saltValue="91MrkuKPyZC8lk1xuuM9MA==" spinCount="100000" sheet="1" objects="1" scenarios="1"/>
  <dataValidations count="13">
    <dataValidation type="list" allowBlank="1" showInputMessage="1" showErrorMessage="1" sqref="C20:C48 CE20:CE48 M20:M48 W20:W48 AG20:AG48 AQ20:AQ48 BA20:BA48 BK20:BK48 BU20:BU48 CO20:CO48 CD16" xr:uid="{B2D7CC6F-4293-42E6-8F88-0AD17535DFAA}">
      <formula1>Tema</formula1>
    </dataValidation>
    <dataValidation type="textLength" operator="lessThanOrEqual" allowBlank="1" showInputMessage="1" showErrorMessage="1" sqref="BK15 W15 CE15 M15 C15 AG15 AQ15 BA15 BU15 CO15" xr:uid="{9429C11D-FC5C-406D-883A-DF934D5CAEF4}">
      <formula1>300</formula1>
    </dataValidation>
    <dataValidation type="list" allowBlank="1" showInputMessage="1" showErrorMessage="1" sqref="E20:E48 CG20:CG48 O20:O48 Y20:Y48 AI20:AI48 AS20:AS48 BC20:BC48 BM20:BM48 BW20:BW48 CQ20:CQ48" xr:uid="{68A2D661-BBBE-4120-B970-33773BFC86AB}">
      <formula1>Canal</formula1>
    </dataValidation>
    <dataValidation type="list" allowBlank="1" showInputMessage="1" showErrorMessage="1" sqref="D20:D48 CF20:CF48 N20:N48 X20:X48 AH20:AH48 AR20:AR48 BB20:BB48 BL20:BL48 BV20:BV48 CP20:CP48 CE16" xr:uid="{84238EDE-4F2F-4351-8099-A8D900F5C484}">
      <formula1>IF(C16="",Vazio,INDIRECT(C16))</formula1>
    </dataValidation>
    <dataValidation type="list" allowBlank="1" showInputMessage="1" showErrorMessage="1" sqref="F20:F48 CH20:CH48 P20:P48 Z20:Z48 AJ20:AJ48 AT20:AT48 BD20:BD48 BN20:BN48 BX20:BX48 CR20:CR48" xr:uid="{ADF621C4-17CE-4711-8DDC-FF2EBB44E594}">
      <formula1>IF(E20="",Vazio,INDIRECT(SUBSTITUTE(E20," ","_")))</formula1>
    </dataValidation>
    <dataValidation type="decimal" operator="greaterThanOrEqual" allowBlank="1" showInputMessage="1" showErrorMessage="1" sqref="CO9 CO12 CE12 CE9 BU9 BU12 BK9 BK12 BA9 BA12 AQ9 AQ12 AG9 AG12 W9 W12 M9 M12 C9 C12 H20:I48 R20:S48 AB20:AC48 AL20:AM48 AV20:AW48 BF20:BG48 BP20:BQ48 BZ20:CA48 CJ20:CK48 CT20:CU48" xr:uid="{B7641909-5019-4B45-9A44-40099E211988}">
      <formula1>0</formula1>
    </dataValidation>
    <dataValidation allowBlank="1" showInputMessage="1" showErrorMessage="1" prompt="População doméstica e estabelecimentos abrangidos pela campanha." sqref="B9 L9 V9 AF9 AP9 AZ9 BJ9 BT9 CD9 CN9" xr:uid="{698C8096-D151-774B-9D52-14E393BA925B}"/>
    <dataValidation allowBlank="1" showInputMessage="1" showErrorMessage="1" prompt="Materiais de informação, nomeadamemte cartas/folhetos/guia, cartazes/mupis/ outdoors e brindes, distribuidos no ano dos dados reportados._x000a_" sqref="I19 S19 AC19 AM19 AW19 BG19 BQ19 CA19 CK19 CU19" xr:uid="{B34E17D3-32C2-8F47-B79E-926357ED2A18}"/>
    <dataValidation allowBlank="1" showInputMessage="1" showErrorMessage="1" prompt="No caso de instituições, empresas  e escolas, considera-se como população abrangida o nº destes estabelecimentos._x000a_" sqref="H19 R19 AB19 AL19 AV19 BF19 BP19 BZ19 CJ19 CT19" xr:uid="{417C173F-15A5-6144-A58D-F0374F14F210}"/>
    <dataValidation allowBlank="1" showInputMessage="1" showErrorMessage="1" prompt="Instrumentos utilizados pela campanha para cada canal de intervenção._x000a_Tema da Reciclagem - baldes de cozinha para biorresíduos, kits de separação multimaterial_x000a_Tema da Prevenção - garrafas reutilizavéis, caixas de refeições, outros" sqref="F19 P19 Z19 AJ19 AT19 BD19 BN19 BX19 CH19 CR19" xr:uid="{DC03C1C0-8349-4248-A1EC-50D80789A68E}"/>
    <dataValidation allowBlank="1" showInputMessage="1" showErrorMessage="1" prompt="Selecionar os canais de intervenção junto da população utilizados nesta campanha." sqref="E19 O19 Y19 AI19 AS19 BC19 BM19 BW19 CG19 CQ19" xr:uid="{AC2ACA3C-A392-D74F-86B9-8F95BB0F0413}"/>
    <dataValidation allowBlank="1" showInputMessage="1" showErrorMessage="1" prompt="Selecione o tema da gestão de resíduos alvo de  mobilização da população pela presente campanha." sqref="C19 M19 W19 AG19 AQ19 BA19 BK19 BU19 CE19 CO19" xr:uid="{06C93798-9BAB-5748-9750-E94622A7FD82}"/>
    <dataValidation allowBlank="1" showInputMessage="1" showErrorMessage="1" prompt="Selecione a fração de resíduos alvo de  mobilização da população pela presente campanha." sqref="B19 L19 V19 AF19 AP19 AZ19 BJ19 BT19 CD19 CN19" xr:uid="{FCEAF707-9B18-354C-B5FD-3474B4DC5EBB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CCBD75F-8174-4058-A303-BBF05C07506D}">
          <x14:formula1>
            <xm:f>Auxiliar!$AM$24:$AM$29</xm:f>
          </x14:formula1>
          <xm:sqref>B20:B48 L20:L48 V20:V48 AF20:AF48 AP20:AP48 AZ20:AZ48 BJ20:BJ48 BT20:BT48 CN20:CN48 CD20:CD48</xm:sqref>
        </x14:dataValidation>
        <x14:dataValidation type="list" allowBlank="1" showInputMessage="1" showErrorMessage="1" xr:uid="{30BFAF91-685C-4D7D-A5A8-A0163EF996B6}">
          <x14:formula1>
            <xm:f>Auxiliar!$AV$24:$AV$29</xm:f>
          </x14:formula1>
          <xm:sqref>G20:G48 CI20:CI48 Q20:Q48 AA20:AA48 AK20:AK48 AU20:AU48 BE20:BE48 BO20:BO48 BY20:BY48 CS20:CS48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58D6C0-FAED-49A1-B62F-20CF56124C88}">
  <dimension ref="A1:S601"/>
  <sheetViews>
    <sheetView zoomScaleNormal="100" workbookViewId="0">
      <selection activeCell="B1" sqref="B1"/>
    </sheetView>
  </sheetViews>
  <sheetFormatPr baseColWidth="10" defaultColWidth="20.6640625" defaultRowHeight="14" x14ac:dyDescent="0.15"/>
  <cols>
    <col min="16" max="16" width="22.1640625" bestFit="1" customWidth="1"/>
  </cols>
  <sheetData>
    <row r="1" spans="1:19" ht="50" customHeight="1" x14ac:dyDescent="0.15">
      <c r="A1" s="42" t="s">
        <v>2755</v>
      </c>
      <c r="B1" s="42" t="s">
        <v>45</v>
      </c>
      <c r="C1" s="42" t="s">
        <v>2825</v>
      </c>
      <c r="D1" s="42" t="s">
        <v>2826</v>
      </c>
      <c r="E1" s="42" t="s">
        <v>55</v>
      </c>
      <c r="F1" s="42" t="s">
        <v>193</v>
      </c>
      <c r="G1" s="42" t="s">
        <v>56</v>
      </c>
      <c r="H1" s="42" t="s">
        <v>2701</v>
      </c>
      <c r="I1" s="42" t="s">
        <v>2748</v>
      </c>
      <c r="J1" s="42" t="s">
        <v>2720</v>
      </c>
      <c r="K1" s="42" t="s">
        <v>138</v>
      </c>
      <c r="L1" s="42" t="s">
        <v>139</v>
      </c>
      <c r="M1" s="42" t="s">
        <v>145</v>
      </c>
      <c r="N1" s="42" t="s">
        <v>146</v>
      </c>
      <c r="O1" s="42" t="s">
        <v>147</v>
      </c>
      <c r="P1" s="42" t="s">
        <v>2771</v>
      </c>
      <c r="Q1" s="42" t="s">
        <v>2770</v>
      </c>
      <c r="R1" s="70" t="s">
        <v>2750</v>
      </c>
      <c r="S1" s="70" t="s">
        <v>68</v>
      </c>
    </row>
    <row r="2" spans="1:19" x14ac:dyDescent="0.15">
      <c r="A2" s="14" t="str">
        <f>IF(I2="","",IF(OR('Identificação da EG'!$B$7=0,'Identificação da EG'!$B$7=""),"",Capa!$C$10))</f>
        <v/>
      </c>
      <c r="B2" s="14" t="str">
        <f>IF(I2="","",IF((OR('Identificação da EG'!$B$7=0,'Identificação da EG'!$B$7="")),"",'Identificação da EG'!$B$7))</f>
        <v/>
      </c>
      <c r="C2" s="14" t="str">
        <f>IF(I2="","",IF(B2="","",VLOOKUP(B2,Auxiliar!$BW$23:$BX$3130,2,0)))</f>
        <v/>
      </c>
      <c r="D2" s="14" t="str">
        <f>IF(I2="","",IF(OR('Identificação da EG'!$B$7=0,'Identificação da EG'!$B$7=""),"","Portugal"))</f>
        <v/>
      </c>
      <c r="E2" s="14" t="str">
        <f>IF(I2="","",IF(OR('Identificação da EG'!$B$7=0,'Identificação da EG'!$B$7=""),"",'Identificação da EG'!$C$7))</f>
        <v/>
      </c>
      <c r="F2" s="14" t="str">
        <f>IF(I2="","",IF(OR('Identificação da EG'!$B$7=0,'Identificação da EG'!$B$7=""),"",'Identificação da EG'!$F$7))</f>
        <v/>
      </c>
      <c r="G2" s="14" t="str">
        <f>IF(I2="","",IF((OR('Identificação da EG'!$B$7=0,'Identificação da EG'!$B$7="")),"",'Identificação da EG'!$D$7))</f>
        <v/>
      </c>
      <c r="H2" s="25" t="str">
        <f>IF(I2="","",IF(OR('Identificação da EG'!$B$7=0,'Identificação da EG'!$B$7=""),"",'Identificação da EG'!$E$7))</f>
        <v/>
      </c>
      <c r="I2" s="69" t="str">
        <f>IF(OR(J2="",'Campanhas C&amp;S'!$C$6="",'Campanhas C&amp;S'!$C$6="(Preencha o nome da campanha)"),"",'Campanhas C&amp;S'!$C$6)</f>
        <v/>
      </c>
      <c r="J2" s="69" t="str" cm="1">
        <f t="array" ref="J2:J59">IF(INDEX('Campanhas C&amp;S'!B20:B48,INT((_xlfn.SEQUENCE(ROWS('Campanhas C&amp;S'!B20:B48)*2,1,1,1)-1)/2)+1)=0,"",INDEX('Campanhas C&amp;S'!B20:B48,INT((_xlfn.SEQUENCE(ROWS('Campanhas C&amp;S'!B20:B48)*2,1,1,1)-1)/2)+1))</f>
        <v/>
      </c>
      <c r="K2" s="69" t="str" cm="1">
        <f t="array" ref="K2:K59">IF(INDEX('Campanhas C&amp;S'!C20:C48,INT((_xlfn.SEQUENCE(ROWS('Campanhas C&amp;S'!C20:C48)*2,1,1,1)-1)/2)+1)=0,"",INDEX('Campanhas C&amp;S'!C20:C48,INT((_xlfn.SEQUENCE(ROWS('Campanhas C&amp;S'!C20:C48)*2,1,1,1)-1)/2)+1))</f>
        <v/>
      </c>
      <c r="L2" s="69" t="str" cm="1">
        <f t="array" ref="L2:L59">IF(INDEX('Campanhas C&amp;S'!D20:D48,INT((_xlfn.SEQUENCE(ROWS('Campanhas C&amp;S'!D20:D48)*2,1,1,1)-1)/2)+1)=0,"",INDEX('Campanhas C&amp;S'!D20:D48,INT((_xlfn.SEQUENCE(ROWS('Campanhas C&amp;S'!D20:D48)*2,1,1,1)-1)/2)+1))</f>
        <v/>
      </c>
      <c r="M2" s="69" t="str" cm="1">
        <f t="array" ref="M2:M59">IF(INDEX('Campanhas C&amp;S'!E20:E48,INT((_xlfn.SEQUENCE(ROWS('Campanhas C&amp;S'!E20:E48)*2,1,1,1)-1)/2)+1)=0,"",INDEX('Campanhas C&amp;S'!E20:E48,INT((_xlfn.SEQUENCE(ROWS('Campanhas C&amp;S'!E20:E48)*2,1,1,1)-1)/2)+1))</f>
        <v/>
      </c>
      <c r="N2" s="69" t="str" cm="1">
        <f t="array" ref="N2:N59">IF(INDEX('Campanhas C&amp;S'!F20:F48,INT((_xlfn.SEQUENCE(ROWS('Campanhas C&amp;S'!F20:F48)*2,1,1,1)-1)/2)+1)=0,"",INDEX('Campanhas C&amp;S'!F20:F48,INT((_xlfn.SEQUENCE(ROWS('Campanhas C&amp;S'!F20:F48)*2,1,1,1)-1)/2)+1))</f>
        <v/>
      </c>
      <c r="O2" s="69" t="str" cm="1">
        <f t="array" ref="O2:O59">IF(INDEX('Campanhas C&amp;S'!G20:G48,INT((_xlfn.SEQUENCE(ROWS('Campanhas C&amp;S'!G20:G48)*2,1,1,1)-1)/2)+1)=0,"",INDEX('Campanhas C&amp;S'!G20:G48,INT((_xlfn.SEQUENCE(ROWS('Campanhas C&amp;S'!G20:G48)*2,1,1,1)-1)/2)+1))</f>
        <v/>
      </c>
      <c r="P2" s="69" t="str">
        <f>IF(J2="","","População abrangida")</f>
        <v/>
      </c>
      <c r="Q2" s="69" t="str">
        <f>IF(J2="","","nº")</f>
        <v/>
      </c>
      <c r="R2" s="69" t="str" cm="1">
        <f t="array" ref="R2">IF(ISBLANK(INDEX('Campanhas C&amp;S'!$H$20:$I$48,INT((ROWS($A$1:A1)-1)/2)+1,MOD(ROWS($A$1:A1)-1,2)+1)),"",INDEX('Campanhas C&amp;S'!$H$20:$I$48,INT((ROWS($A$1:A1)-1)/2)+1,MOD(ROWS($A$1:A1)-1,2)+1))</f>
        <v/>
      </c>
      <c r="S2" s="69" t="str">
        <f>IF(OR(J2="",'Campanhas C&amp;S'!$C$15="",'Campanhas C&amp;S'!$C$15="(máximo 300 carateres)"),"",'Campanhas C&amp;S'!$C$15)</f>
        <v/>
      </c>
    </row>
    <row r="3" spans="1:19" x14ac:dyDescent="0.15">
      <c r="A3" s="14" t="str">
        <f>IF(I3="","",IF(OR('Identificação da EG'!$B$7=0,'Identificação da EG'!$B$7=""),"",Capa!$C$10))</f>
        <v/>
      </c>
      <c r="B3" s="14" t="str">
        <f>IF(I3="","",IF((OR('Identificação da EG'!$B$7=0,'Identificação da EG'!$B$7="")),"",'Identificação da EG'!$B$7))</f>
        <v/>
      </c>
      <c r="C3" s="14" t="str">
        <f>IF(I3="","",IF(B3="","",VLOOKUP(B3,Auxiliar!$BW$23:$BX$3130,2,0)))</f>
        <v/>
      </c>
      <c r="D3" s="14" t="str">
        <f>IF(I3="","",IF(OR('Identificação da EG'!$B$7=0,'Identificação da EG'!$B$7=""),"","Portugal"))</f>
        <v/>
      </c>
      <c r="E3" s="14" t="str">
        <f>IF(I3="","",IF(OR('Identificação da EG'!$B$7=0,'Identificação da EG'!$B$7=""),"",'Identificação da EG'!$C$7))</f>
        <v/>
      </c>
      <c r="F3" s="14" t="str">
        <f>IF(I3="","",IF(OR('Identificação da EG'!$B$7=0,'Identificação da EG'!$B$7=""),"",'Identificação da EG'!$F$7))</f>
        <v/>
      </c>
      <c r="G3" s="14" t="str">
        <f>IF(I3="","",IF((OR('Identificação da EG'!$B$7=0,'Identificação da EG'!$B$7="")),"",'Identificação da EG'!$D$7))</f>
        <v/>
      </c>
      <c r="H3" s="25" t="str">
        <f>IF(I3="","",IF(OR('Identificação da EG'!$B$7=0,'Identificação da EG'!$B$7=""),"",'Identificação da EG'!$E$7))</f>
        <v/>
      </c>
      <c r="I3" s="69" t="str">
        <f>IF(OR(J3="",'Campanhas C&amp;S'!$C$6="",'Campanhas C&amp;S'!$C$6="(Preencha o nome da campanha)"),"",'Campanhas C&amp;S'!$C$6)</f>
        <v/>
      </c>
      <c r="J3" s="69" t="str">
        <v/>
      </c>
      <c r="K3" s="69" t="str">
        <v/>
      </c>
      <c r="L3" s="69" t="str">
        <v/>
      </c>
      <c r="M3" s="69" t="str">
        <v/>
      </c>
      <c r="N3" s="69" t="str">
        <v/>
      </c>
      <c r="O3" s="69" t="str">
        <v/>
      </c>
      <c r="P3" s="69" t="str">
        <f>IF(J3="","","Materiais distribuidos")</f>
        <v/>
      </c>
      <c r="Q3" s="69" t="str">
        <f t="shared" ref="Q3:Q66" si="0">IF(J3="","","nº")</f>
        <v/>
      </c>
      <c r="R3" s="69" t="str" cm="1">
        <f t="array" ref="R3">IF(ISBLANK(INDEX('Campanhas C&amp;S'!$H$20:$I$48,INT((ROWS($A$1:A2)-1)/2)+1,MOD(ROWS($A$1:A2)-1,2)+1)),"",INDEX('Campanhas C&amp;S'!$H$20:$I$48,INT((ROWS($A$1:A2)-1)/2)+1,MOD(ROWS($A$1:A2)-1,2)+1))</f>
        <v/>
      </c>
      <c r="S3" s="69" t="str">
        <f>IF(OR(J3="",'Campanhas C&amp;S'!$C$15="",'Campanhas C&amp;S'!$C$15="(máximo 300 carateres)"),"",'Campanhas C&amp;S'!$C$15)</f>
        <v/>
      </c>
    </row>
    <row r="4" spans="1:19" x14ac:dyDescent="0.15">
      <c r="A4" s="14" t="str">
        <f>IF(I4="","",IF(OR('Identificação da EG'!$B$7=0,'Identificação da EG'!$B$7=""),"",Capa!$C$10))</f>
        <v/>
      </c>
      <c r="B4" s="14" t="str">
        <f>IF(I4="","",IF((OR('Identificação da EG'!$B$7=0,'Identificação da EG'!$B$7="")),"",'Identificação da EG'!$B$7))</f>
        <v/>
      </c>
      <c r="C4" s="14" t="str">
        <f>IF(I4="","",IF(B4="","",VLOOKUP(B4,Auxiliar!$BW$23:$BX$3130,2,0)))</f>
        <v/>
      </c>
      <c r="D4" s="14" t="str">
        <f>IF(I4="","",IF(OR('Identificação da EG'!$B$7=0,'Identificação da EG'!$B$7=""),"","Portugal"))</f>
        <v/>
      </c>
      <c r="E4" s="14" t="str">
        <f>IF(I4="","",IF(OR('Identificação da EG'!$B$7=0,'Identificação da EG'!$B$7=""),"",'Identificação da EG'!$C$7))</f>
        <v/>
      </c>
      <c r="F4" s="14" t="str">
        <f>IF(I4="","",IF(OR('Identificação da EG'!$B$7=0,'Identificação da EG'!$B$7=""),"",'Identificação da EG'!$F$7))</f>
        <v/>
      </c>
      <c r="G4" s="14" t="str">
        <f>IF(I4="","",IF((OR('Identificação da EG'!$B$7=0,'Identificação da EG'!$B$7="")),"",'Identificação da EG'!$D$7))</f>
        <v/>
      </c>
      <c r="H4" s="25" t="str">
        <f>IF(I4="","",IF(OR('Identificação da EG'!$B$7=0,'Identificação da EG'!$B$7=""),"",'Identificação da EG'!$E$7))</f>
        <v/>
      </c>
      <c r="I4" s="69" t="str">
        <f>IF(OR(J4="",'Campanhas C&amp;S'!$C$6="",'Campanhas C&amp;S'!$C$6="(Preencha o nome da campanha)"),"",'Campanhas C&amp;S'!$C$6)</f>
        <v/>
      </c>
      <c r="J4" s="69" t="str">
        <v/>
      </c>
      <c r="K4" s="69" t="str">
        <v/>
      </c>
      <c r="L4" s="69" t="str">
        <v/>
      </c>
      <c r="M4" s="69" t="str">
        <v/>
      </c>
      <c r="N4" s="69" t="str">
        <v/>
      </c>
      <c r="O4" s="69" t="str">
        <v/>
      </c>
      <c r="P4" s="69" t="str">
        <f>IF(J4="","","População abrangida")</f>
        <v/>
      </c>
      <c r="Q4" s="69" t="str">
        <f t="shared" si="0"/>
        <v/>
      </c>
      <c r="R4" s="69" t="str" cm="1">
        <f t="array" ref="R4">IF(ISBLANK(INDEX('Campanhas C&amp;S'!$H$20:$I$48,INT((ROWS($A$1:A3)-1)/2)+1,MOD(ROWS($A$1:A3)-1,2)+1)),"",INDEX('Campanhas C&amp;S'!$H$20:$I$48,INT((ROWS($A$1:A3)-1)/2)+1,MOD(ROWS($A$1:A3)-1,2)+1))</f>
        <v/>
      </c>
      <c r="S4" s="69" t="str">
        <f>IF(OR(J4="",'Campanhas C&amp;S'!$C$15="",'Campanhas C&amp;S'!$C$15="(máximo 300 carateres)"),"",'Campanhas C&amp;S'!$C$15)</f>
        <v/>
      </c>
    </row>
    <row r="5" spans="1:19" x14ac:dyDescent="0.15">
      <c r="A5" s="14" t="str">
        <f>IF(I5="","",IF(OR('Identificação da EG'!$B$7=0,'Identificação da EG'!$B$7=""),"",Capa!$C$10))</f>
        <v/>
      </c>
      <c r="B5" s="14" t="str">
        <f>IF(I5="","",IF((OR('Identificação da EG'!$B$7=0,'Identificação da EG'!$B$7="")),"",'Identificação da EG'!$B$7))</f>
        <v/>
      </c>
      <c r="C5" s="14" t="str">
        <f>IF(I5="","",IF(B5="","",VLOOKUP(B5,Auxiliar!$BW$23:$BX$3130,2,0)))</f>
        <v/>
      </c>
      <c r="D5" s="14" t="str">
        <f>IF(I5="","",IF(OR('Identificação da EG'!$B$7=0,'Identificação da EG'!$B$7=""),"","Portugal"))</f>
        <v/>
      </c>
      <c r="E5" s="14" t="str">
        <f>IF(I5="","",IF(OR('Identificação da EG'!$B$7=0,'Identificação da EG'!$B$7=""),"",'Identificação da EG'!$C$7))</f>
        <v/>
      </c>
      <c r="F5" s="14" t="str">
        <f>IF(I5="","",IF(OR('Identificação da EG'!$B$7=0,'Identificação da EG'!$B$7=""),"",'Identificação da EG'!$F$7))</f>
        <v/>
      </c>
      <c r="G5" s="14" t="str">
        <f>IF(I5="","",IF((OR('Identificação da EG'!$B$7=0,'Identificação da EG'!$B$7="")),"",'Identificação da EG'!$D$7))</f>
        <v/>
      </c>
      <c r="H5" s="25" t="str">
        <f>IF(I5="","",IF(OR('Identificação da EG'!$B$7=0,'Identificação da EG'!$B$7=""),"",'Identificação da EG'!$E$7))</f>
        <v/>
      </c>
      <c r="I5" s="69" t="str">
        <f>IF(OR(J5="",'Campanhas C&amp;S'!$C$6="",'Campanhas C&amp;S'!$C$6="(Preencha o nome da campanha)"),"",'Campanhas C&amp;S'!$C$6)</f>
        <v/>
      </c>
      <c r="J5" s="69" t="str">
        <v/>
      </c>
      <c r="K5" s="69" t="str">
        <v/>
      </c>
      <c r="L5" s="69" t="str">
        <v/>
      </c>
      <c r="M5" s="69" t="str">
        <v/>
      </c>
      <c r="N5" s="69" t="str">
        <v/>
      </c>
      <c r="O5" s="69" t="str">
        <v/>
      </c>
      <c r="P5" s="69" t="str">
        <f>IF(J5="","","Materiais distribuidos")</f>
        <v/>
      </c>
      <c r="Q5" s="69" t="str">
        <f t="shared" si="0"/>
        <v/>
      </c>
      <c r="R5" s="69" t="str" cm="1">
        <f t="array" ref="R5">IF(ISBLANK(INDEX('Campanhas C&amp;S'!$H$20:$I$48,INT((ROWS($A$1:A4)-1)/2)+1,MOD(ROWS($A$1:A4)-1,2)+1)),"",INDEX('Campanhas C&amp;S'!$H$20:$I$48,INT((ROWS($A$1:A4)-1)/2)+1,MOD(ROWS($A$1:A4)-1,2)+1))</f>
        <v/>
      </c>
      <c r="S5" s="69" t="str">
        <f>IF(OR(J5="",'Campanhas C&amp;S'!$C$15="",'Campanhas C&amp;S'!$C$15="(máximo 300 carateres)"),"",'Campanhas C&amp;S'!$C$15)</f>
        <v/>
      </c>
    </row>
    <row r="6" spans="1:19" x14ac:dyDescent="0.15">
      <c r="A6" s="14" t="str">
        <f>IF(I6="","",IF(OR('Identificação da EG'!$B$7=0,'Identificação da EG'!$B$7=""),"",Capa!$C$10))</f>
        <v/>
      </c>
      <c r="B6" s="14" t="str">
        <f>IF(I6="","",IF((OR('Identificação da EG'!$B$7=0,'Identificação da EG'!$B$7="")),"",'Identificação da EG'!$B$7))</f>
        <v/>
      </c>
      <c r="C6" s="14" t="str">
        <f>IF(I6="","",IF(B6="","",VLOOKUP(B6,Auxiliar!$BW$23:$BX$3130,2,0)))</f>
        <v/>
      </c>
      <c r="D6" s="14" t="str">
        <f>IF(I6="","",IF(OR('Identificação da EG'!$B$7=0,'Identificação da EG'!$B$7=""),"","Portugal"))</f>
        <v/>
      </c>
      <c r="E6" s="14" t="str">
        <f>IF(I6="","",IF(OR('Identificação da EG'!$B$7=0,'Identificação da EG'!$B$7=""),"",'Identificação da EG'!$C$7))</f>
        <v/>
      </c>
      <c r="F6" s="14" t="str">
        <f>IF(I6="","",IF(OR('Identificação da EG'!$B$7=0,'Identificação da EG'!$B$7=""),"",'Identificação da EG'!$F$7))</f>
        <v/>
      </c>
      <c r="G6" s="14" t="str">
        <f>IF(I6="","",IF((OR('Identificação da EG'!$B$7=0,'Identificação da EG'!$B$7="")),"",'Identificação da EG'!$D$7))</f>
        <v/>
      </c>
      <c r="H6" s="25" t="str">
        <f>IF(I6="","",IF(OR('Identificação da EG'!$B$7=0,'Identificação da EG'!$B$7=""),"",'Identificação da EG'!$E$7))</f>
        <v/>
      </c>
      <c r="I6" s="69" t="str">
        <f>IF(OR(J6="",'Campanhas C&amp;S'!$C$6="",'Campanhas C&amp;S'!$C$6="(Preencha o nome da campanha)"),"",'Campanhas C&amp;S'!$C$6)</f>
        <v/>
      </c>
      <c r="J6" s="69" t="str">
        <v/>
      </c>
      <c r="K6" s="69" t="str">
        <v/>
      </c>
      <c r="L6" s="69" t="str">
        <v/>
      </c>
      <c r="M6" s="69" t="str">
        <v/>
      </c>
      <c r="N6" s="69" t="str">
        <v/>
      </c>
      <c r="O6" s="69" t="str">
        <v/>
      </c>
      <c r="P6" s="69" t="str">
        <f>IF(J6="","","População abrangida")</f>
        <v/>
      </c>
      <c r="Q6" s="69" t="str">
        <f t="shared" si="0"/>
        <v/>
      </c>
      <c r="R6" s="69" t="str" cm="1">
        <f t="array" ref="R6">IF(ISBLANK(INDEX('Campanhas C&amp;S'!$H$20:$I$48,INT((ROWS($A$1:A5)-1)/2)+1,MOD(ROWS($A$1:A5)-1,2)+1)),"",INDEX('Campanhas C&amp;S'!$H$20:$I$48,INT((ROWS($A$1:A5)-1)/2)+1,MOD(ROWS($A$1:A5)-1,2)+1))</f>
        <v/>
      </c>
      <c r="S6" s="69" t="str">
        <f>IF(OR(J6="",'Campanhas C&amp;S'!$C$15="",'Campanhas C&amp;S'!$C$15="(máximo 300 carateres)"),"",'Campanhas C&amp;S'!$C$15)</f>
        <v/>
      </c>
    </row>
    <row r="7" spans="1:19" x14ac:dyDescent="0.15">
      <c r="A7" s="14" t="str">
        <f>IF(I7="","",IF(OR('Identificação da EG'!$B$7=0,'Identificação da EG'!$B$7=""),"",Capa!$C$10))</f>
        <v/>
      </c>
      <c r="B7" s="14" t="str">
        <f>IF(I7="","",IF((OR('Identificação da EG'!$B$7=0,'Identificação da EG'!$B$7="")),"",'Identificação da EG'!$B$7))</f>
        <v/>
      </c>
      <c r="C7" s="14" t="str">
        <f>IF(I7="","",IF(B7="","",VLOOKUP(B7,Auxiliar!$BW$23:$BX$3130,2,0)))</f>
        <v/>
      </c>
      <c r="D7" s="14" t="str">
        <f>IF(I7="","",IF(OR('Identificação da EG'!$B$7=0,'Identificação da EG'!$B$7=""),"","Portugal"))</f>
        <v/>
      </c>
      <c r="E7" s="14" t="str">
        <f>IF(I7="","",IF(OR('Identificação da EG'!$B$7=0,'Identificação da EG'!$B$7=""),"",'Identificação da EG'!$C$7))</f>
        <v/>
      </c>
      <c r="F7" s="14" t="str">
        <f>IF(I7="","",IF(OR('Identificação da EG'!$B$7=0,'Identificação da EG'!$B$7=""),"",'Identificação da EG'!$F$7))</f>
        <v/>
      </c>
      <c r="G7" s="14" t="str">
        <f>IF(I7="","",IF((OR('Identificação da EG'!$B$7=0,'Identificação da EG'!$B$7="")),"",'Identificação da EG'!$D$7))</f>
        <v/>
      </c>
      <c r="H7" s="25" t="str">
        <f>IF(I7="","",IF(OR('Identificação da EG'!$B$7=0,'Identificação da EG'!$B$7=""),"",'Identificação da EG'!$E$7))</f>
        <v/>
      </c>
      <c r="I7" s="69" t="str">
        <f>IF(OR(J7="",'Campanhas C&amp;S'!$C$6="",'Campanhas C&amp;S'!$C$6="(Preencha o nome da campanha)"),"",'Campanhas C&amp;S'!$C$6)</f>
        <v/>
      </c>
      <c r="J7" s="69" t="str">
        <v/>
      </c>
      <c r="K7" s="69" t="str">
        <v/>
      </c>
      <c r="L7" s="69" t="str">
        <v/>
      </c>
      <c r="M7" s="69" t="str">
        <v/>
      </c>
      <c r="N7" s="69" t="str">
        <v/>
      </c>
      <c r="O7" s="69" t="str">
        <v/>
      </c>
      <c r="P7" s="69" t="str">
        <f>IF(J7="","","Materiais distribuidos")</f>
        <v/>
      </c>
      <c r="Q7" s="69" t="str">
        <f t="shared" si="0"/>
        <v/>
      </c>
      <c r="R7" s="69" t="str" cm="1">
        <f t="array" ref="R7">IF(ISBLANK(INDEX('Campanhas C&amp;S'!$H$20:$I$48,INT((ROWS($A$1:A6)-1)/2)+1,MOD(ROWS($A$1:A6)-1,2)+1)),"",INDEX('Campanhas C&amp;S'!$H$20:$I$48,INT((ROWS($A$1:A6)-1)/2)+1,MOD(ROWS($A$1:A6)-1,2)+1))</f>
        <v/>
      </c>
      <c r="S7" s="69" t="str">
        <f>IF(OR(J7="",'Campanhas C&amp;S'!$C$15="",'Campanhas C&amp;S'!$C$15="(máximo 300 carateres)"),"",'Campanhas C&amp;S'!$C$15)</f>
        <v/>
      </c>
    </row>
    <row r="8" spans="1:19" x14ac:dyDescent="0.15">
      <c r="A8" s="14" t="str">
        <f>IF(I8="","",IF(OR('Identificação da EG'!$B$7=0,'Identificação da EG'!$B$7=""),"",Capa!$C$10))</f>
        <v/>
      </c>
      <c r="B8" s="14" t="str">
        <f>IF(I8="","",IF((OR('Identificação da EG'!$B$7=0,'Identificação da EG'!$B$7="")),"",'Identificação da EG'!$B$7))</f>
        <v/>
      </c>
      <c r="C8" s="14" t="str">
        <f>IF(I8="","",IF(B8="","",VLOOKUP(B8,Auxiliar!$BW$23:$BX$3130,2,0)))</f>
        <v/>
      </c>
      <c r="D8" s="14" t="str">
        <f>IF(I8="","",IF(OR('Identificação da EG'!$B$7=0,'Identificação da EG'!$B$7=""),"","Portugal"))</f>
        <v/>
      </c>
      <c r="E8" s="14" t="str">
        <f>IF(I8="","",IF(OR('Identificação da EG'!$B$7=0,'Identificação da EG'!$B$7=""),"",'Identificação da EG'!$C$7))</f>
        <v/>
      </c>
      <c r="F8" s="14" t="str">
        <f>IF(I8="","",IF(OR('Identificação da EG'!$B$7=0,'Identificação da EG'!$B$7=""),"",'Identificação da EG'!$F$7))</f>
        <v/>
      </c>
      <c r="G8" s="14" t="str">
        <f>IF(I8="","",IF((OR('Identificação da EG'!$B$7=0,'Identificação da EG'!$B$7="")),"",'Identificação da EG'!$D$7))</f>
        <v/>
      </c>
      <c r="H8" s="25" t="str">
        <f>IF(I8="","",IF(OR('Identificação da EG'!$B$7=0,'Identificação da EG'!$B$7=""),"",'Identificação da EG'!$E$7))</f>
        <v/>
      </c>
      <c r="I8" s="69" t="str">
        <f>IF(OR(J8="",'Campanhas C&amp;S'!$C$6="",'Campanhas C&amp;S'!$C$6="(Preencha o nome da campanha)"),"",'Campanhas C&amp;S'!$C$6)</f>
        <v/>
      </c>
      <c r="J8" s="69" t="str">
        <v/>
      </c>
      <c r="K8" s="69" t="str">
        <v/>
      </c>
      <c r="L8" s="69" t="str">
        <v/>
      </c>
      <c r="M8" s="69" t="str">
        <v/>
      </c>
      <c r="N8" s="69" t="str">
        <v/>
      </c>
      <c r="O8" s="69" t="str">
        <v/>
      </c>
      <c r="P8" s="69" t="str">
        <f>IF(J8="","","População abrangida")</f>
        <v/>
      </c>
      <c r="Q8" s="69" t="str">
        <f t="shared" si="0"/>
        <v/>
      </c>
      <c r="R8" s="69" t="str" cm="1">
        <f t="array" ref="R8">IF(ISBLANK(INDEX('Campanhas C&amp;S'!$H$20:$I$48,INT((ROWS($A$1:A7)-1)/2)+1,MOD(ROWS($A$1:A7)-1,2)+1)),"",INDEX('Campanhas C&amp;S'!$H$20:$I$48,INT((ROWS($A$1:A7)-1)/2)+1,MOD(ROWS($A$1:A7)-1,2)+1))</f>
        <v/>
      </c>
      <c r="S8" s="69" t="str">
        <f>IF(OR(J8="",'Campanhas C&amp;S'!$C$15="",'Campanhas C&amp;S'!$C$15="(máximo 300 carateres)"),"",'Campanhas C&amp;S'!$C$15)</f>
        <v/>
      </c>
    </row>
    <row r="9" spans="1:19" x14ac:dyDescent="0.15">
      <c r="A9" s="14" t="str">
        <f>IF(I9="","",IF(OR('Identificação da EG'!$B$7=0,'Identificação da EG'!$B$7=""),"",Capa!$C$10))</f>
        <v/>
      </c>
      <c r="B9" s="14" t="str">
        <f>IF(I9="","",IF((OR('Identificação da EG'!$B$7=0,'Identificação da EG'!$B$7="")),"",'Identificação da EG'!$B$7))</f>
        <v/>
      </c>
      <c r="C9" s="14" t="str">
        <f>IF(I9="","",IF(B9="","",VLOOKUP(B9,Auxiliar!$BW$23:$BX$3130,2,0)))</f>
        <v/>
      </c>
      <c r="D9" s="14" t="str">
        <f>IF(I9="","",IF(OR('Identificação da EG'!$B$7=0,'Identificação da EG'!$B$7=""),"","Portugal"))</f>
        <v/>
      </c>
      <c r="E9" s="14" t="str">
        <f>IF(I9="","",IF(OR('Identificação da EG'!$B$7=0,'Identificação da EG'!$B$7=""),"",'Identificação da EG'!$C$7))</f>
        <v/>
      </c>
      <c r="F9" s="14" t="str">
        <f>IF(I9="","",IF(OR('Identificação da EG'!$B$7=0,'Identificação da EG'!$B$7=""),"",'Identificação da EG'!$F$7))</f>
        <v/>
      </c>
      <c r="G9" s="14" t="str">
        <f>IF(I9="","",IF((OR('Identificação da EG'!$B$7=0,'Identificação da EG'!$B$7="")),"",'Identificação da EG'!$D$7))</f>
        <v/>
      </c>
      <c r="H9" s="25" t="str">
        <f>IF(I9="","",IF(OR('Identificação da EG'!$B$7=0,'Identificação da EG'!$B$7=""),"",'Identificação da EG'!$E$7))</f>
        <v/>
      </c>
      <c r="I9" s="69" t="str">
        <f>IF(OR(J9="",'Campanhas C&amp;S'!$C$6="",'Campanhas C&amp;S'!$C$6="(Preencha o nome da campanha)"),"",'Campanhas C&amp;S'!$C$6)</f>
        <v/>
      </c>
      <c r="J9" s="69" t="str">
        <v/>
      </c>
      <c r="K9" s="69" t="str">
        <v/>
      </c>
      <c r="L9" s="69" t="str">
        <v/>
      </c>
      <c r="M9" s="69" t="str">
        <v/>
      </c>
      <c r="N9" s="69" t="str">
        <v/>
      </c>
      <c r="O9" s="69" t="str">
        <v/>
      </c>
      <c r="P9" s="69" t="str">
        <f>IF(J9="","","Materiais distribuidos")</f>
        <v/>
      </c>
      <c r="Q9" s="69" t="str">
        <f t="shared" si="0"/>
        <v/>
      </c>
      <c r="R9" s="69" t="str" cm="1">
        <f t="array" ref="R9">IF(ISBLANK(INDEX('Campanhas C&amp;S'!$H$20:$I$48,INT((ROWS($A$1:A8)-1)/2)+1,MOD(ROWS($A$1:A8)-1,2)+1)),"",INDEX('Campanhas C&amp;S'!$H$20:$I$48,INT((ROWS($A$1:A8)-1)/2)+1,MOD(ROWS($A$1:A8)-1,2)+1))</f>
        <v/>
      </c>
      <c r="S9" s="69" t="str">
        <f>IF(OR(J9="",'Campanhas C&amp;S'!$C$15="",'Campanhas C&amp;S'!$C$15="(máximo 300 carateres)"),"",'Campanhas C&amp;S'!$C$15)</f>
        <v/>
      </c>
    </row>
    <row r="10" spans="1:19" x14ac:dyDescent="0.15">
      <c r="A10" s="14" t="str">
        <f>IF(I10="","",IF(OR('Identificação da EG'!$B$7=0,'Identificação da EG'!$B$7=""),"",Capa!$C$10))</f>
        <v/>
      </c>
      <c r="B10" s="14" t="str">
        <f>IF(I10="","",IF((OR('Identificação da EG'!$B$7=0,'Identificação da EG'!$B$7="")),"",'Identificação da EG'!$B$7))</f>
        <v/>
      </c>
      <c r="C10" s="14" t="str">
        <f>IF(I10="","",IF(B10="","",VLOOKUP(B10,Auxiliar!$BW$23:$BX$3130,2,0)))</f>
        <v/>
      </c>
      <c r="D10" s="14" t="str">
        <f>IF(I10="","",IF(OR('Identificação da EG'!$B$7=0,'Identificação da EG'!$B$7=""),"","Portugal"))</f>
        <v/>
      </c>
      <c r="E10" s="14" t="str">
        <f>IF(I10="","",IF(OR('Identificação da EG'!$B$7=0,'Identificação da EG'!$B$7=""),"",'Identificação da EG'!$C$7))</f>
        <v/>
      </c>
      <c r="F10" s="14" t="str">
        <f>IF(I10="","",IF(OR('Identificação da EG'!$B$7=0,'Identificação da EG'!$B$7=""),"",'Identificação da EG'!$F$7))</f>
        <v/>
      </c>
      <c r="G10" s="14" t="str">
        <f>IF(I10="","",IF((OR('Identificação da EG'!$B$7=0,'Identificação da EG'!$B$7="")),"",'Identificação da EG'!$D$7))</f>
        <v/>
      </c>
      <c r="H10" s="25" t="str">
        <f>IF(I10="","",IF(OR('Identificação da EG'!$B$7=0,'Identificação da EG'!$B$7=""),"",'Identificação da EG'!$E$7))</f>
        <v/>
      </c>
      <c r="I10" s="69" t="str">
        <f>IF(OR(J10="",'Campanhas C&amp;S'!$C$6="",'Campanhas C&amp;S'!$C$6="(Preencha o nome da campanha)"),"",'Campanhas C&amp;S'!$C$6)</f>
        <v/>
      </c>
      <c r="J10" s="69" t="str">
        <v/>
      </c>
      <c r="K10" s="69" t="str">
        <v/>
      </c>
      <c r="L10" s="69" t="str">
        <v/>
      </c>
      <c r="M10" s="69" t="str">
        <v/>
      </c>
      <c r="N10" s="69" t="str">
        <v/>
      </c>
      <c r="O10" s="69" t="str">
        <v/>
      </c>
      <c r="P10" s="69" t="str">
        <f>IF(J10="","","População abrangida")</f>
        <v/>
      </c>
      <c r="Q10" s="69" t="str">
        <f t="shared" si="0"/>
        <v/>
      </c>
      <c r="R10" s="69" t="str" cm="1">
        <f t="array" ref="R10">IF(ISBLANK(INDEX('Campanhas C&amp;S'!$H$20:$I$48,INT((ROWS($A$1:A9)-1)/2)+1,MOD(ROWS($A$1:A9)-1,2)+1)),"",INDEX('Campanhas C&amp;S'!$H$20:$I$48,INT((ROWS($A$1:A9)-1)/2)+1,MOD(ROWS($A$1:A9)-1,2)+1))</f>
        <v/>
      </c>
      <c r="S10" s="69" t="str">
        <f>IF(OR(J10="",'Campanhas C&amp;S'!$C$15="",'Campanhas C&amp;S'!$C$15="(máximo 300 carateres)"),"",'Campanhas C&amp;S'!$C$15)</f>
        <v/>
      </c>
    </row>
    <row r="11" spans="1:19" x14ac:dyDescent="0.15">
      <c r="A11" s="14" t="str">
        <f>IF(I11="","",IF(OR('Identificação da EG'!$B$7=0,'Identificação da EG'!$B$7=""),"",Capa!$C$10))</f>
        <v/>
      </c>
      <c r="B11" s="14" t="str">
        <f>IF(I11="","",IF((OR('Identificação da EG'!$B$7=0,'Identificação da EG'!$B$7="")),"",'Identificação da EG'!$B$7))</f>
        <v/>
      </c>
      <c r="C11" s="14" t="str">
        <f>IF(I11="","",IF(B11="","",VLOOKUP(B11,Auxiliar!$BW$23:$BX$3130,2,0)))</f>
        <v/>
      </c>
      <c r="D11" s="14" t="str">
        <f>IF(I11="","",IF(OR('Identificação da EG'!$B$7=0,'Identificação da EG'!$B$7=""),"","Portugal"))</f>
        <v/>
      </c>
      <c r="E11" s="14" t="str">
        <f>IF(I11="","",IF(OR('Identificação da EG'!$B$7=0,'Identificação da EG'!$B$7=""),"",'Identificação da EG'!$C$7))</f>
        <v/>
      </c>
      <c r="F11" s="14" t="str">
        <f>IF(I11="","",IF(OR('Identificação da EG'!$B$7=0,'Identificação da EG'!$B$7=""),"",'Identificação da EG'!$F$7))</f>
        <v/>
      </c>
      <c r="G11" s="14" t="str">
        <f>IF(I11="","",IF((OR('Identificação da EG'!$B$7=0,'Identificação da EG'!$B$7="")),"",'Identificação da EG'!$D$7))</f>
        <v/>
      </c>
      <c r="H11" s="25" t="str">
        <f>IF(I11="","",IF(OR('Identificação da EG'!$B$7=0,'Identificação da EG'!$B$7=""),"",'Identificação da EG'!$E$7))</f>
        <v/>
      </c>
      <c r="I11" s="69" t="str">
        <f>IF(OR(J11="",'Campanhas C&amp;S'!$C$6="",'Campanhas C&amp;S'!$C$6="(Preencha o nome da campanha)"),"",'Campanhas C&amp;S'!$C$6)</f>
        <v/>
      </c>
      <c r="J11" s="69" t="str">
        <v/>
      </c>
      <c r="K11" s="69" t="str">
        <v/>
      </c>
      <c r="L11" s="69" t="str">
        <v/>
      </c>
      <c r="M11" s="69" t="str">
        <v/>
      </c>
      <c r="N11" s="69" t="str">
        <v/>
      </c>
      <c r="O11" s="69" t="str">
        <v/>
      </c>
      <c r="P11" s="69" t="str">
        <f>IF(J11="","","Materiais distribuidos")</f>
        <v/>
      </c>
      <c r="Q11" s="69" t="str">
        <f t="shared" si="0"/>
        <v/>
      </c>
      <c r="R11" s="69" t="str" cm="1">
        <f t="array" ref="R11">IF(ISBLANK(INDEX('Campanhas C&amp;S'!$H$20:$I$48,INT((ROWS($A$1:A10)-1)/2)+1,MOD(ROWS($A$1:A10)-1,2)+1)),"",INDEX('Campanhas C&amp;S'!$H$20:$I$48,INT((ROWS($A$1:A10)-1)/2)+1,MOD(ROWS($A$1:A10)-1,2)+1))</f>
        <v/>
      </c>
      <c r="S11" s="69" t="str">
        <f>IF(OR(J11="",'Campanhas C&amp;S'!$C$15="",'Campanhas C&amp;S'!$C$15="(máximo 300 carateres)"),"",'Campanhas C&amp;S'!$C$15)</f>
        <v/>
      </c>
    </row>
    <row r="12" spans="1:19" x14ac:dyDescent="0.15">
      <c r="A12" s="14" t="str">
        <f>IF(I12="","",IF(OR('Identificação da EG'!$B$7=0,'Identificação da EG'!$B$7=""),"",Capa!$C$10))</f>
        <v/>
      </c>
      <c r="B12" s="14" t="str">
        <f>IF(I12="","",IF((OR('Identificação da EG'!$B$7=0,'Identificação da EG'!$B$7="")),"",'Identificação da EG'!$B$7))</f>
        <v/>
      </c>
      <c r="C12" s="14" t="str">
        <f>IF(I12="","",IF(B12="","",VLOOKUP(B12,Auxiliar!$BW$23:$BX$3130,2,0)))</f>
        <v/>
      </c>
      <c r="D12" s="14" t="str">
        <f>IF(I12="","",IF(OR('Identificação da EG'!$B$7=0,'Identificação da EG'!$B$7=""),"","Portugal"))</f>
        <v/>
      </c>
      <c r="E12" s="14" t="str">
        <f>IF(I12="","",IF(OR('Identificação da EG'!$B$7=0,'Identificação da EG'!$B$7=""),"",'Identificação da EG'!$C$7))</f>
        <v/>
      </c>
      <c r="F12" s="14" t="str">
        <f>IF(I12="","",IF(OR('Identificação da EG'!$B$7=0,'Identificação da EG'!$B$7=""),"",'Identificação da EG'!$F$7))</f>
        <v/>
      </c>
      <c r="G12" s="14" t="str">
        <f>IF(I12="","",IF((OR('Identificação da EG'!$B$7=0,'Identificação da EG'!$B$7="")),"",'Identificação da EG'!$D$7))</f>
        <v/>
      </c>
      <c r="H12" s="25" t="str">
        <f>IF(I12="","",IF(OR('Identificação da EG'!$B$7=0,'Identificação da EG'!$B$7=""),"",'Identificação da EG'!$E$7))</f>
        <v/>
      </c>
      <c r="I12" s="69" t="str">
        <f>IF(OR(J12="",'Campanhas C&amp;S'!$C$6="",'Campanhas C&amp;S'!$C$6="(Preencha o nome da campanha)"),"",'Campanhas C&amp;S'!$C$6)</f>
        <v/>
      </c>
      <c r="J12" s="69" t="str">
        <v/>
      </c>
      <c r="K12" s="69" t="str">
        <v/>
      </c>
      <c r="L12" s="69" t="str">
        <v/>
      </c>
      <c r="M12" s="69" t="str">
        <v/>
      </c>
      <c r="N12" s="69" t="str">
        <v/>
      </c>
      <c r="O12" s="69" t="str">
        <v/>
      </c>
      <c r="P12" s="69" t="str">
        <f>IF(J12="","","População abrangida")</f>
        <v/>
      </c>
      <c r="Q12" s="69" t="str">
        <f t="shared" si="0"/>
        <v/>
      </c>
      <c r="R12" s="69" t="str" cm="1">
        <f t="array" ref="R12">IF(ISBLANK(INDEX('Campanhas C&amp;S'!$H$20:$I$48,INT((ROWS($A$1:A11)-1)/2)+1,MOD(ROWS($A$1:A11)-1,2)+1)),"",INDEX('Campanhas C&amp;S'!$H$20:$I$48,INT((ROWS($A$1:A11)-1)/2)+1,MOD(ROWS($A$1:A11)-1,2)+1))</f>
        <v/>
      </c>
      <c r="S12" s="69" t="str">
        <f>IF(OR(J12="",'Campanhas C&amp;S'!$C$15="",'Campanhas C&amp;S'!$C$15="(máximo 300 carateres)"),"",'Campanhas C&amp;S'!$C$15)</f>
        <v/>
      </c>
    </row>
    <row r="13" spans="1:19" x14ac:dyDescent="0.15">
      <c r="A13" s="14" t="str">
        <f>IF(I13="","",IF(OR('Identificação da EG'!$B$7=0,'Identificação da EG'!$B$7=""),"",Capa!$C$10))</f>
        <v/>
      </c>
      <c r="B13" s="14" t="str">
        <f>IF(I13="","",IF((OR('Identificação da EG'!$B$7=0,'Identificação da EG'!$B$7="")),"",'Identificação da EG'!$B$7))</f>
        <v/>
      </c>
      <c r="C13" s="14" t="str">
        <f>IF(I13="","",IF(B13="","",VLOOKUP(B13,Auxiliar!$BW$23:$BX$3130,2,0)))</f>
        <v/>
      </c>
      <c r="D13" s="14" t="str">
        <f>IF(I13="","",IF(OR('Identificação da EG'!$B$7=0,'Identificação da EG'!$B$7=""),"","Portugal"))</f>
        <v/>
      </c>
      <c r="E13" s="14" t="str">
        <f>IF(I13="","",IF(OR('Identificação da EG'!$B$7=0,'Identificação da EG'!$B$7=""),"",'Identificação da EG'!$C$7))</f>
        <v/>
      </c>
      <c r="F13" s="14" t="str">
        <f>IF(I13="","",IF(OR('Identificação da EG'!$B$7=0,'Identificação da EG'!$B$7=""),"",'Identificação da EG'!$F$7))</f>
        <v/>
      </c>
      <c r="G13" s="14" t="str">
        <f>IF(I13="","",IF((OR('Identificação da EG'!$B$7=0,'Identificação da EG'!$B$7="")),"",'Identificação da EG'!$D$7))</f>
        <v/>
      </c>
      <c r="H13" s="25" t="str">
        <f>IF(I13="","",IF(OR('Identificação da EG'!$B$7=0,'Identificação da EG'!$B$7=""),"",'Identificação da EG'!$E$7))</f>
        <v/>
      </c>
      <c r="I13" s="69" t="str">
        <f>IF(OR(J13="",'Campanhas C&amp;S'!$C$6="",'Campanhas C&amp;S'!$C$6="(Preencha o nome da campanha)"),"",'Campanhas C&amp;S'!$C$6)</f>
        <v/>
      </c>
      <c r="J13" s="69" t="str">
        <v/>
      </c>
      <c r="K13" s="69" t="str">
        <v/>
      </c>
      <c r="L13" s="69" t="str">
        <v/>
      </c>
      <c r="M13" s="69" t="str">
        <v/>
      </c>
      <c r="N13" s="69" t="str">
        <v/>
      </c>
      <c r="O13" s="69" t="str">
        <v/>
      </c>
      <c r="P13" s="69" t="str">
        <f>IF(J13="","","Materiais distribuidos")</f>
        <v/>
      </c>
      <c r="Q13" s="69" t="str">
        <f t="shared" si="0"/>
        <v/>
      </c>
      <c r="R13" s="69" t="str" cm="1">
        <f t="array" ref="R13">IF(ISBLANK(INDEX('Campanhas C&amp;S'!$H$20:$I$48,INT((ROWS($A$1:A12)-1)/2)+1,MOD(ROWS($A$1:A12)-1,2)+1)),"",INDEX('Campanhas C&amp;S'!$H$20:$I$48,INT((ROWS($A$1:A12)-1)/2)+1,MOD(ROWS($A$1:A12)-1,2)+1))</f>
        <v/>
      </c>
      <c r="S13" s="69" t="str">
        <f>IF(OR(J13="",'Campanhas C&amp;S'!$C$15="",'Campanhas C&amp;S'!$C$15="(máximo 300 carateres)"),"",'Campanhas C&amp;S'!$C$15)</f>
        <v/>
      </c>
    </row>
    <row r="14" spans="1:19" x14ac:dyDescent="0.15">
      <c r="A14" s="14" t="str">
        <f>IF(I14="","",IF(OR('Identificação da EG'!$B$7=0,'Identificação da EG'!$B$7=""),"",Capa!$C$10))</f>
        <v/>
      </c>
      <c r="B14" s="14" t="str">
        <f>IF(I14="","",IF((OR('Identificação da EG'!$B$7=0,'Identificação da EG'!$B$7="")),"",'Identificação da EG'!$B$7))</f>
        <v/>
      </c>
      <c r="C14" s="14" t="str">
        <f>IF(I14="","",IF(B14="","",VLOOKUP(B14,Auxiliar!$BW$23:$BX$3130,2,0)))</f>
        <v/>
      </c>
      <c r="D14" s="14" t="str">
        <f>IF(I14="","",IF(OR('Identificação da EG'!$B$7=0,'Identificação da EG'!$B$7=""),"","Portugal"))</f>
        <v/>
      </c>
      <c r="E14" s="14" t="str">
        <f>IF(I14="","",IF(OR('Identificação da EG'!$B$7=0,'Identificação da EG'!$B$7=""),"",'Identificação da EG'!$C$7))</f>
        <v/>
      </c>
      <c r="F14" s="14" t="str">
        <f>IF(I14="","",IF(OR('Identificação da EG'!$B$7=0,'Identificação da EG'!$B$7=""),"",'Identificação da EG'!$F$7))</f>
        <v/>
      </c>
      <c r="G14" s="14" t="str">
        <f>IF(I14="","",IF((OR('Identificação da EG'!$B$7=0,'Identificação da EG'!$B$7="")),"",'Identificação da EG'!$D$7))</f>
        <v/>
      </c>
      <c r="H14" s="25" t="str">
        <f>IF(I14="","",IF(OR('Identificação da EG'!$B$7=0,'Identificação da EG'!$B$7=""),"",'Identificação da EG'!$E$7))</f>
        <v/>
      </c>
      <c r="I14" s="69" t="str">
        <f>IF(OR(J14="",'Campanhas C&amp;S'!$C$6="",'Campanhas C&amp;S'!$C$6="(Preencha o nome da campanha)"),"",'Campanhas C&amp;S'!$C$6)</f>
        <v/>
      </c>
      <c r="J14" s="69" t="str">
        <v/>
      </c>
      <c r="K14" s="69" t="str">
        <v/>
      </c>
      <c r="L14" s="69" t="str">
        <v/>
      </c>
      <c r="M14" s="69" t="str">
        <v/>
      </c>
      <c r="N14" s="69" t="str">
        <v/>
      </c>
      <c r="O14" s="69" t="str">
        <v/>
      </c>
      <c r="P14" s="69" t="str">
        <f>IF(J14="","","População abrangida")</f>
        <v/>
      </c>
      <c r="Q14" s="69" t="str">
        <f t="shared" si="0"/>
        <v/>
      </c>
      <c r="R14" s="69" t="str" cm="1">
        <f t="array" ref="R14">IF(ISBLANK(INDEX('Campanhas C&amp;S'!$H$20:$I$48,INT((ROWS($A$1:A13)-1)/2)+1,MOD(ROWS($A$1:A13)-1,2)+1)),"",INDEX('Campanhas C&amp;S'!$H$20:$I$48,INT((ROWS($A$1:A13)-1)/2)+1,MOD(ROWS($A$1:A13)-1,2)+1))</f>
        <v/>
      </c>
      <c r="S14" s="69" t="str">
        <f>IF(OR(J14="",'Campanhas C&amp;S'!$C$15="",'Campanhas C&amp;S'!$C$15="(máximo 300 carateres)"),"",'Campanhas C&amp;S'!$C$15)</f>
        <v/>
      </c>
    </row>
    <row r="15" spans="1:19" x14ac:dyDescent="0.15">
      <c r="A15" s="14" t="str">
        <f>IF(I15="","",IF(OR('Identificação da EG'!$B$7=0,'Identificação da EG'!$B$7=""),"",Capa!$C$10))</f>
        <v/>
      </c>
      <c r="B15" s="14" t="str">
        <f>IF(I15="","",IF((OR('Identificação da EG'!$B$7=0,'Identificação da EG'!$B$7="")),"",'Identificação da EG'!$B$7))</f>
        <v/>
      </c>
      <c r="C15" s="14" t="str">
        <f>IF(I15="","",IF(B15="","",VLOOKUP(B15,Auxiliar!$BW$23:$BX$3130,2,0)))</f>
        <v/>
      </c>
      <c r="D15" s="14" t="str">
        <f>IF(I15="","",IF(OR('Identificação da EG'!$B$7=0,'Identificação da EG'!$B$7=""),"","Portugal"))</f>
        <v/>
      </c>
      <c r="E15" s="14" t="str">
        <f>IF(I15="","",IF(OR('Identificação da EG'!$B$7=0,'Identificação da EG'!$B$7=""),"",'Identificação da EG'!$C$7))</f>
        <v/>
      </c>
      <c r="F15" s="14" t="str">
        <f>IF(I15="","",IF(OR('Identificação da EG'!$B$7=0,'Identificação da EG'!$B$7=""),"",'Identificação da EG'!$F$7))</f>
        <v/>
      </c>
      <c r="G15" s="14" t="str">
        <f>IF(I15="","",IF((OR('Identificação da EG'!$B$7=0,'Identificação da EG'!$B$7="")),"",'Identificação da EG'!$D$7))</f>
        <v/>
      </c>
      <c r="H15" s="25" t="str">
        <f>IF(I15="","",IF(OR('Identificação da EG'!$B$7=0,'Identificação da EG'!$B$7=""),"",'Identificação da EG'!$E$7))</f>
        <v/>
      </c>
      <c r="I15" s="69" t="str">
        <f>IF(OR(J15="",'Campanhas C&amp;S'!$C$6="",'Campanhas C&amp;S'!$C$6="(Preencha o nome da campanha)"),"",'Campanhas C&amp;S'!$C$6)</f>
        <v/>
      </c>
      <c r="J15" s="69" t="str">
        <v/>
      </c>
      <c r="K15" s="69" t="str">
        <v/>
      </c>
      <c r="L15" s="69" t="str">
        <v/>
      </c>
      <c r="M15" s="69" t="str">
        <v/>
      </c>
      <c r="N15" s="69" t="str">
        <v/>
      </c>
      <c r="O15" s="69" t="str">
        <v/>
      </c>
      <c r="P15" s="69" t="str">
        <f>IF(J15="","","Materiais distribuidos")</f>
        <v/>
      </c>
      <c r="Q15" s="69" t="str">
        <f t="shared" si="0"/>
        <v/>
      </c>
      <c r="R15" s="69" t="str" cm="1">
        <f t="array" ref="R15">IF(ISBLANK(INDEX('Campanhas C&amp;S'!$H$20:$I$48,INT((ROWS($A$1:A14)-1)/2)+1,MOD(ROWS($A$1:A14)-1,2)+1)),"",INDEX('Campanhas C&amp;S'!$H$20:$I$48,INT((ROWS($A$1:A14)-1)/2)+1,MOD(ROWS($A$1:A14)-1,2)+1))</f>
        <v/>
      </c>
      <c r="S15" s="69" t="str">
        <f>IF(OR(J15="",'Campanhas C&amp;S'!$C$15="",'Campanhas C&amp;S'!$C$15="(máximo 300 carateres)"),"",'Campanhas C&amp;S'!$C$15)</f>
        <v/>
      </c>
    </row>
    <row r="16" spans="1:19" x14ac:dyDescent="0.15">
      <c r="A16" s="14" t="str">
        <f>IF(I16="","",IF(OR('Identificação da EG'!$B$7=0,'Identificação da EG'!$B$7=""),"",Capa!$C$10))</f>
        <v/>
      </c>
      <c r="B16" s="14" t="str">
        <f>IF(I16="","",IF((OR('Identificação da EG'!$B$7=0,'Identificação da EG'!$B$7="")),"",'Identificação da EG'!$B$7))</f>
        <v/>
      </c>
      <c r="C16" s="14" t="str">
        <f>IF(I16="","",IF(B16="","",VLOOKUP(B16,Auxiliar!$BW$23:$BX$3130,2,0)))</f>
        <v/>
      </c>
      <c r="D16" s="14" t="str">
        <f>IF(I16="","",IF(OR('Identificação da EG'!$B$7=0,'Identificação da EG'!$B$7=""),"","Portugal"))</f>
        <v/>
      </c>
      <c r="E16" s="14" t="str">
        <f>IF(I16="","",IF(OR('Identificação da EG'!$B$7=0,'Identificação da EG'!$B$7=""),"",'Identificação da EG'!$C$7))</f>
        <v/>
      </c>
      <c r="F16" s="14" t="str">
        <f>IF(I16="","",IF(OR('Identificação da EG'!$B$7=0,'Identificação da EG'!$B$7=""),"",'Identificação da EG'!$F$7))</f>
        <v/>
      </c>
      <c r="G16" s="14" t="str">
        <f>IF(I16="","",IF((OR('Identificação da EG'!$B$7=0,'Identificação da EG'!$B$7="")),"",'Identificação da EG'!$D$7))</f>
        <v/>
      </c>
      <c r="H16" s="25" t="str">
        <f>IF(I16="","",IF(OR('Identificação da EG'!$B$7=0,'Identificação da EG'!$B$7=""),"",'Identificação da EG'!$E$7))</f>
        <v/>
      </c>
      <c r="I16" s="69" t="str">
        <f>IF(OR(J16="",'Campanhas C&amp;S'!$C$6="",'Campanhas C&amp;S'!$C$6="(Preencha o nome da campanha)"),"",'Campanhas C&amp;S'!$C$6)</f>
        <v/>
      </c>
      <c r="J16" s="69" t="str">
        <v/>
      </c>
      <c r="K16" s="69" t="str">
        <v/>
      </c>
      <c r="L16" s="69" t="str">
        <v/>
      </c>
      <c r="M16" s="69" t="str">
        <v/>
      </c>
      <c r="N16" s="69" t="str">
        <v/>
      </c>
      <c r="O16" s="69" t="str">
        <v/>
      </c>
      <c r="P16" s="69" t="str">
        <f>IF(J16="","","População abrangida")</f>
        <v/>
      </c>
      <c r="Q16" s="69" t="str">
        <f t="shared" si="0"/>
        <v/>
      </c>
      <c r="R16" s="69" t="str" cm="1">
        <f t="array" ref="R16">IF(ISBLANK(INDEX('Campanhas C&amp;S'!$H$20:$I$48,INT((ROWS($A$1:A15)-1)/2)+1,MOD(ROWS($A$1:A15)-1,2)+1)),"",INDEX('Campanhas C&amp;S'!$H$20:$I$48,INT((ROWS($A$1:A15)-1)/2)+1,MOD(ROWS($A$1:A15)-1,2)+1))</f>
        <v/>
      </c>
      <c r="S16" s="69" t="str">
        <f>IF(OR(J16="",'Campanhas C&amp;S'!$C$15="",'Campanhas C&amp;S'!$C$15="(máximo 300 carateres)"),"",'Campanhas C&amp;S'!$C$15)</f>
        <v/>
      </c>
    </row>
    <row r="17" spans="1:19" x14ac:dyDescent="0.15">
      <c r="A17" s="14" t="str">
        <f>IF(I17="","",IF(OR('Identificação da EG'!$B$7=0,'Identificação da EG'!$B$7=""),"",Capa!$C$10))</f>
        <v/>
      </c>
      <c r="B17" s="14" t="str">
        <f>IF(I17="","",IF((OR('Identificação da EG'!$B$7=0,'Identificação da EG'!$B$7="")),"",'Identificação da EG'!$B$7))</f>
        <v/>
      </c>
      <c r="C17" s="14" t="str">
        <f>IF(I17="","",IF(B17="","",VLOOKUP(B17,Auxiliar!$BW$23:$BX$3130,2,0)))</f>
        <v/>
      </c>
      <c r="D17" s="14" t="str">
        <f>IF(I17="","",IF(OR('Identificação da EG'!$B$7=0,'Identificação da EG'!$B$7=""),"","Portugal"))</f>
        <v/>
      </c>
      <c r="E17" s="14" t="str">
        <f>IF(I17="","",IF(OR('Identificação da EG'!$B$7=0,'Identificação da EG'!$B$7=""),"",'Identificação da EG'!$C$7))</f>
        <v/>
      </c>
      <c r="F17" s="14" t="str">
        <f>IF(I17="","",IF(OR('Identificação da EG'!$B$7=0,'Identificação da EG'!$B$7=""),"",'Identificação da EG'!$F$7))</f>
        <v/>
      </c>
      <c r="G17" s="14" t="str">
        <f>IF(I17="","",IF((OR('Identificação da EG'!$B$7=0,'Identificação da EG'!$B$7="")),"",'Identificação da EG'!$D$7))</f>
        <v/>
      </c>
      <c r="H17" s="25" t="str">
        <f>IF(I17="","",IF(OR('Identificação da EG'!$B$7=0,'Identificação da EG'!$B$7=""),"",'Identificação da EG'!$E$7))</f>
        <v/>
      </c>
      <c r="I17" s="69" t="str">
        <f>IF(OR(J17="",'Campanhas C&amp;S'!$C$6="",'Campanhas C&amp;S'!$C$6="(Preencha o nome da campanha)"),"",'Campanhas C&amp;S'!$C$6)</f>
        <v/>
      </c>
      <c r="J17" s="69" t="str">
        <v/>
      </c>
      <c r="K17" s="69" t="str">
        <v/>
      </c>
      <c r="L17" s="69" t="str">
        <v/>
      </c>
      <c r="M17" s="69" t="str">
        <v/>
      </c>
      <c r="N17" s="69" t="str">
        <v/>
      </c>
      <c r="O17" s="69" t="str">
        <v/>
      </c>
      <c r="P17" s="69" t="str">
        <f>IF(J17="","","Materiais distribuidos")</f>
        <v/>
      </c>
      <c r="Q17" s="69" t="str">
        <f t="shared" si="0"/>
        <v/>
      </c>
      <c r="R17" s="69" t="str" cm="1">
        <f t="array" ref="R17">IF(ISBLANK(INDEX('Campanhas C&amp;S'!$H$20:$I$48,INT((ROWS($A$1:A16)-1)/2)+1,MOD(ROWS($A$1:A16)-1,2)+1)),"",INDEX('Campanhas C&amp;S'!$H$20:$I$48,INT((ROWS($A$1:A16)-1)/2)+1,MOD(ROWS($A$1:A16)-1,2)+1))</f>
        <v/>
      </c>
      <c r="S17" s="69" t="str">
        <f>IF(OR(J17="",'Campanhas C&amp;S'!$C$15="",'Campanhas C&amp;S'!$C$15="(máximo 300 carateres)"),"",'Campanhas C&amp;S'!$C$15)</f>
        <v/>
      </c>
    </row>
    <row r="18" spans="1:19" x14ac:dyDescent="0.15">
      <c r="A18" s="14" t="str">
        <f>IF(I18="","",IF(OR('Identificação da EG'!$B$7=0,'Identificação da EG'!$B$7=""),"",Capa!$C$10))</f>
        <v/>
      </c>
      <c r="B18" s="14" t="str">
        <f>IF(I18="","",IF((OR('Identificação da EG'!$B$7=0,'Identificação da EG'!$B$7="")),"",'Identificação da EG'!$B$7))</f>
        <v/>
      </c>
      <c r="C18" s="14" t="str">
        <f>IF(I18="","",IF(B18="","",VLOOKUP(B18,Auxiliar!$BW$23:$BX$3130,2,0)))</f>
        <v/>
      </c>
      <c r="D18" s="14" t="str">
        <f>IF(I18="","",IF(OR('Identificação da EG'!$B$7=0,'Identificação da EG'!$B$7=""),"","Portugal"))</f>
        <v/>
      </c>
      <c r="E18" s="14" t="str">
        <f>IF(I18="","",IF(OR('Identificação da EG'!$B$7=0,'Identificação da EG'!$B$7=""),"",'Identificação da EG'!$C$7))</f>
        <v/>
      </c>
      <c r="F18" s="14" t="str">
        <f>IF(I18="","",IF(OR('Identificação da EG'!$B$7=0,'Identificação da EG'!$B$7=""),"",'Identificação da EG'!$F$7))</f>
        <v/>
      </c>
      <c r="G18" s="14" t="str">
        <f>IF(I18="","",IF((OR('Identificação da EG'!$B$7=0,'Identificação da EG'!$B$7="")),"",'Identificação da EG'!$D$7))</f>
        <v/>
      </c>
      <c r="H18" s="25" t="str">
        <f>IF(I18="","",IF(OR('Identificação da EG'!$B$7=0,'Identificação da EG'!$B$7=""),"",'Identificação da EG'!$E$7))</f>
        <v/>
      </c>
      <c r="I18" s="69" t="str">
        <f>IF(OR(J18="",'Campanhas C&amp;S'!$C$6="",'Campanhas C&amp;S'!$C$6="(Preencha o nome da campanha)"),"",'Campanhas C&amp;S'!$C$6)</f>
        <v/>
      </c>
      <c r="J18" s="69" t="str">
        <v/>
      </c>
      <c r="K18" s="69" t="str">
        <v/>
      </c>
      <c r="L18" s="69" t="str">
        <v/>
      </c>
      <c r="M18" s="69" t="str">
        <v/>
      </c>
      <c r="N18" s="69" t="str">
        <v/>
      </c>
      <c r="O18" s="69" t="str">
        <v/>
      </c>
      <c r="P18" s="69" t="str">
        <f>IF(J18="","","População abrangida")</f>
        <v/>
      </c>
      <c r="Q18" s="69" t="str">
        <f t="shared" si="0"/>
        <v/>
      </c>
      <c r="R18" s="69" t="str" cm="1">
        <f t="array" ref="R18">IF(ISBLANK(INDEX('Campanhas C&amp;S'!$H$20:$I$48,INT((ROWS($A$1:A17)-1)/2)+1,MOD(ROWS($A$1:A17)-1,2)+1)),"",INDEX('Campanhas C&amp;S'!$H$20:$I$48,INT((ROWS($A$1:A17)-1)/2)+1,MOD(ROWS($A$1:A17)-1,2)+1))</f>
        <v/>
      </c>
      <c r="S18" s="69" t="str">
        <f>IF(OR(J18="",'Campanhas C&amp;S'!$C$15="",'Campanhas C&amp;S'!$C$15="(máximo 300 carateres)"),"",'Campanhas C&amp;S'!$C$15)</f>
        <v/>
      </c>
    </row>
    <row r="19" spans="1:19" x14ac:dyDescent="0.15">
      <c r="A19" s="14" t="str">
        <f>IF(I19="","",IF(OR('Identificação da EG'!$B$7=0,'Identificação da EG'!$B$7=""),"",Capa!$C$10))</f>
        <v/>
      </c>
      <c r="B19" s="14" t="str">
        <f>IF(I19="","",IF((OR('Identificação da EG'!$B$7=0,'Identificação da EG'!$B$7="")),"",'Identificação da EG'!$B$7))</f>
        <v/>
      </c>
      <c r="C19" s="14" t="str">
        <f>IF(I19="","",IF(B19="","",VLOOKUP(B19,Auxiliar!$BW$23:$BX$3130,2,0)))</f>
        <v/>
      </c>
      <c r="D19" s="14" t="str">
        <f>IF(I19="","",IF(OR('Identificação da EG'!$B$7=0,'Identificação da EG'!$B$7=""),"","Portugal"))</f>
        <v/>
      </c>
      <c r="E19" s="14" t="str">
        <f>IF(I19="","",IF(OR('Identificação da EG'!$B$7=0,'Identificação da EG'!$B$7=""),"",'Identificação da EG'!$C$7))</f>
        <v/>
      </c>
      <c r="F19" s="14" t="str">
        <f>IF(I19="","",IF(OR('Identificação da EG'!$B$7=0,'Identificação da EG'!$B$7=""),"",'Identificação da EG'!$F$7))</f>
        <v/>
      </c>
      <c r="G19" s="14" t="str">
        <f>IF(I19="","",IF((OR('Identificação da EG'!$B$7=0,'Identificação da EG'!$B$7="")),"",'Identificação da EG'!$D$7))</f>
        <v/>
      </c>
      <c r="H19" s="25" t="str">
        <f>IF(I19="","",IF(OR('Identificação da EG'!$B$7=0,'Identificação da EG'!$B$7=""),"",'Identificação da EG'!$E$7))</f>
        <v/>
      </c>
      <c r="I19" s="69" t="str">
        <f>IF(OR(J19="",'Campanhas C&amp;S'!$C$6="",'Campanhas C&amp;S'!$C$6="(Preencha o nome da campanha)"),"",'Campanhas C&amp;S'!$C$6)</f>
        <v/>
      </c>
      <c r="J19" s="69" t="str">
        <v/>
      </c>
      <c r="K19" s="69" t="str">
        <v/>
      </c>
      <c r="L19" s="69" t="str">
        <v/>
      </c>
      <c r="M19" s="69" t="str">
        <v/>
      </c>
      <c r="N19" s="69" t="str">
        <v/>
      </c>
      <c r="O19" s="69" t="str">
        <v/>
      </c>
      <c r="P19" s="69" t="str">
        <f>IF(J19="","","Materiais distribuidos")</f>
        <v/>
      </c>
      <c r="Q19" s="69" t="str">
        <f t="shared" si="0"/>
        <v/>
      </c>
      <c r="R19" s="69" t="str" cm="1">
        <f t="array" ref="R19">IF(ISBLANK(INDEX('Campanhas C&amp;S'!$H$20:$I$48,INT((ROWS($A$1:A18)-1)/2)+1,MOD(ROWS($A$1:A18)-1,2)+1)),"",INDEX('Campanhas C&amp;S'!$H$20:$I$48,INT((ROWS($A$1:A18)-1)/2)+1,MOD(ROWS($A$1:A18)-1,2)+1))</f>
        <v/>
      </c>
      <c r="S19" s="69" t="str">
        <f>IF(OR(J19="",'Campanhas C&amp;S'!$C$15="",'Campanhas C&amp;S'!$C$15="(máximo 300 carateres)"),"",'Campanhas C&amp;S'!$C$15)</f>
        <v/>
      </c>
    </row>
    <row r="20" spans="1:19" x14ac:dyDescent="0.15">
      <c r="A20" s="14" t="str">
        <f>IF(I20="","",IF(OR('Identificação da EG'!$B$7=0,'Identificação da EG'!$B$7=""),"",Capa!$C$10))</f>
        <v/>
      </c>
      <c r="B20" s="14" t="str">
        <f>IF(I20="","",IF((OR('Identificação da EG'!$B$7=0,'Identificação da EG'!$B$7="")),"",'Identificação da EG'!$B$7))</f>
        <v/>
      </c>
      <c r="C20" s="14" t="str">
        <f>IF(I20="","",IF(B20="","",VLOOKUP(B20,Auxiliar!$BW$23:$BX$3130,2,0)))</f>
        <v/>
      </c>
      <c r="D20" s="14" t="str">
        <f>IF(I20="","",IF(OR('Identificação da EG'!$B$7=0,'Identificação da EG'!$B$7=""),"","Portugal"))</f>
        <v/>
      </c>
      <c r="E20" s="14" t="str">
        <f>IF(I20="","",IF(OR('Identificação da EG'!$B$7=0,'Identificação da EG'!$B$7=""),"",'Identificação da EG'!$C$7))</f>
        <v/>
      </c>
      <c r="F20" s="14" t="str">
        <f>IF(I20="","",IF(OR('Identificação da EG'!$B$7=0,'Identificação da EG'!$B$7=""),"",'Identificação da EG'!$F$7))</f>
        <v/>
      </c>
      <c r="G20" s="14" t="str">
        <f>IF(I20="","",IF((OR('Identificação da EG'!$B$7=0,'Identificação da EG'!$B$7="")),"",'Identificação da EG'!$D$7))</f>
        <v/>
      </c>
      <c r="H20" s="25" t="str">
        <f>IF(I20="","",IF(OR('Identificação da EG'!$B$7=0,'Identificação da EG'!$B$7=""),"",'Identificação da EG'!$E$7))</f>
        <v/>
      </c>
      <c r="I20" s="69" t="str">
        <f>IF(OR(J20="",'Campanhas C&amp;S'!$C$6="",'Campanhas C&amp;S'!$C$6="(Preencha o nome da campanha)"),"",'Campanhas C&amp;S'!$C$6)</f>
        <v/>
      </c>
      <c r="J20" s="69" t="str">
        <v/>
      </c>
      <c r="K20" s="69" t="str">
        <v/>
      </c>
      <c r="L20" s="69" t="str">
        <v/>
      </c>
      <c r="M20" s="69" t="str">
        <v/>
      </c>
      <c r="N20" s="69" t="str">
        <v/>
      </c>
      <c r="O20" s="69" t="str">
        <v/>
      </c>
      <c r="P20" s="69" t="str">
        <f>IF(J20="","","População abrangida")</f>
        <v/>
      </c>
      <c r="Q20" s="69" t="str">
        <f t="shared" si="0"/>
        <v/>
      </c>
      <c r="R20" s="69" t="str" cm="1">
        <f t="array" ref="R20">IF(ISBLANK(INDEX('Campanhas C&amp;S'!$H$20:$I$48,INT((ROWS($A$1:A19)-1)/2)+1,MOD(ROWS($A$1:A19)-1,2)+1)),"",INDEX('Campanhas C&amp;S'!$H$20:$I$48,INT((ROWS($A$1:A19)-1)/2)+1,MOD(ROWS($A$1:A19)-1,2)+1))</f>
        <v/>
      </c>
      <c r="S20" s="69" t="str">
        <f>IF(OR(J20="",'Campanhas C&amp;S'!$C$15="",'Campanhas C&amp;S'!$C$15="(máximo 300 carateres)"),"",'Campanhas C&amp;S'!$C$15)</f>
        <v/>
      </c>
    </row>
    <row r="21" spans="1:19" x14ac:dyDescent="0.15">
      <c r="A21" s="14" t="str">
        <f>IF(I21="","",IF(OR('Identificação da EG'!$B$7=0,'Identificação da EG'!$B$7=""),"",Capa!$C$10))</f>
        <v/>
      </c>
      <c r="B21" s="14" t="str">
        <f>IF(I21="","",IF((OR('Identificação da EG'!$B$7=0,'Identificação da EG'!$B$7="")),"",'Identificação da EG'!$B$7))</f>
        <v/>
      </c>
      <c r="C21" s="14" t="str">
        <f>IF(I21="","",IF(B21="","",VLOOKUP(B21,Auxiliar!$BW$23:$BX$3130,2,0)))</f>
        <v/>
      </c>
      <c r="D21" s="14" t="str">
        <f>IF(I21="","",IF(OR('Identificação da EG'!$B$7=0,'Identificação da EG'!$B$7=""),"","Portugal"))</f>
        <v/>
      </c>
      <c r="E21" s="14" t="str">
        <f>IF(I21="","",IF(OR('Identificação da EG'!$B$7=0,'Identificação da EG'!$B$7=""),"",'Identificação da EG'!$C$7))</f>
        <v/>
      </c>
      <c r="F21" s="14" t="str">
        <f>IF(I21="","",IF(OR('Identificação da EG'!$B$7=0,'Identificação da EG'!$B$7=""),"",'Identificação da EG'!$F$7))</f>
        <v/>
      </c>
      <c r="G21" s="14" t="str">
        <f>IF(I21="","",IF((OR('Identificação da EG'!$B$7=0,'Identificação da EG'!$B$7="")),"",'Identificação da EG'!$D$7))</f>
        <v/>
      </c>
      <c r="H21" s="25" t="str">
        <f>IF(I21="","",IF(OR('Identificação da EG'!$B$7=0,'Identificação da EG'!$B$7=""),"",'Identificação da EG'!$E$7))</f>
        <v/>
      </c>
      <c r="I21" s="69" t="str">
        <f>IF(OR(J21="",'Campanhas C&amp;S'!$C$6="",'Campanhas C&amp;S'!$C$6="(Preencha o nome da campanha)"),"",'Campanhas C&amp;S'!$C$6)</f>
        <v/>
      </c>
      <c r="J21" s="69" t="str">
        <v/>
      </c>
      <c r="K21" s="69" t="str">
        <v/>
      </c>
      <c r="L21" s="69" t="str">
        <v/>
      </c>
      <c r="M21" s="69" t="str">
        <v/>
      </c>
      <c r="N21" s="69" t="str">
        <v/>
      </c>
      <c r="O21" s="69" t="str">
        <v/>
      </c>
      <c r="P21" s="69" t="str">
        <f>IF(J21="","","Materiais distribuidos")</f>
        <v/>
      </c>
      <c r="Q21" s="69" t="str">
        <f t="shared" si="0"/>
        <v/>
      </c>
      <c r="R21" s="69" t="str" cm="1">
        <f t="array" ref="R21">IF(ISBLANK(INDEX('Campanhas C&amp;S'!$H$20:$I$48,INT((ROWS($A$1:A20)-1)/2)+1,MOD(ROWS($A$1:A20)-1,2)+1)),"",INDEX('Campanhas C&amp;S'!$H$20:$I$48,INT((ROWS($A$1:A20)-1)/2)+1,MOD(ROWS($A$1:A20)-1,2)+1))</f>
        <v/>
      </c>
      <c r="S21" s="69" t="str">
        <f>IF(OR(J21="",'Campanhas C&amp;S'!$C$15="",'Campanhas C&amp;S'!$C$15="(máximo 300 carateres)"),"",'Campanhas C&amp;S'!$C$15)</f>
        <v/>
      </c>
    </row>
    <row r="22" spans="1:19" x14ac:dyDescent="0.15">
      <c r="A22" s="14" t="str">
        <f>IF(I22="","",IF(OR('Identificação da EG'!$B$7=0,'Identificação da EG'!$B$7=""),"",Capa!$C$10))</f>
        <v/>
      </c>
      <c r="B22" s="14" t="str">
        <f>IF(I22="","",IF((OR('Identificação da EG'!$B$7=0,'Identificação da EG'!$B$7="")),"",'Identificação da EG'!$B$7))</f>
        <v/>
      </c>
      <c r="C22" s="14" t="str">
        <f>IF(I22="","",IF(B22="","",VLOOKUP(B22,Auxiliar!$BW$23:$BX$3130,2,0)))</f>
        <v/>
      </c>
      <c r="D22" s="14" t="str">
        <f>IF(I22="","",IF(OR('Identificação da EG'!$B$7=0,'Identificação da EG'!$B$7=""),"","Portugal"))</f>
        <v/>
      </c>
      <c r="E22" s="14" t="str">
        <f>IF(I22="","",IF(OR('Identificação da EG'!$B$7=0,'Identificação da EG'!$B$7=""),"",'Identificação da EG'!$C$7))</f>
        <v/>
      </c>
      <c r="F22" s="14" t="str">
        <f>IF(I22="","",IF(OR('Identificação da EG'!$B$7=0,'Identificação da EG'!$B$7=""),"",'Identificação da EG'!$F$7))</f>
        <v/>
      </c>
      <c r="G22" s="14" t="str">
        <f>IF(I22="","",IF((OR('Identificação da EG'!$B$7=0,'Identificação da EG'!$B$7="")),"",'Identificação da EG'!$D$7))</f>
        <v/>
      </c>
      <c r="H22" s="25" t="str">
        <f>IF(I22="","",IF(OR('Identificação da EG'!$B$7=0,'Identificação da EG'!$B$7=""),"",'Identificação da EG'!$E$7))</f>
        <v/>
      </c>
      <c r="I22" s="69" t="str">
        <f>IF(OR(J22="",'Campanhas C&amp;S'!$C$6="",'Campanhas C&amp;S'!$C$6="(Preencha o nome da campanha)"),"",'Campanhas C&amp;S'!$C$6)</f>
        <v/>
      </c>
      <c r="J22" s="69" t="str">
        <v/>
      </c>
      <c r="K22" s="69" t="str">
        <v/>
      </c>
      <c r="L22" s="69" t="str">
        <v/>
      </c>
      <c r="M22" s="69" t="str">
        <v/>
      </c>
      <c r="N22" s="69" t="str">
        <v/>
      </c>
      <c r="O22" s="69" t="str">
        <v/>
      </c>
      <c r="P22" s="69" t="str">
        <f>IF(J22="","","População abrangida")</f>
        <v/>
      </c>
      <c r="Q22" s="69" t="str">
        <f t="shared" si="0"/>
        <v/>
      </c>
      <c r="R22" s="69" t="str" cm="1">
        <f t="array" ref="R22">IF(ISBLANK(INDEX('Campanhas C&amp;S'!$H$20:$I$48,INT((ROWS($A$1:A21)-1)/2)+1,MOD(ROWS($A$1:A21)-1,2)+1)),"",INDEX('Campanhas C&amp;S'!$H$20:$I$48,INT((ROWS($A$1:A21)-1)/2)+1,MOD(ROWS($A$1:A21)-1,2)+1))</f>
        <v/>
      </c>
      <c r="S22" s="69" t="str">
        <f>IF(OR(J22="",'Campanhas C&amp;S'!$C$15="",'Campanhas C&amp;S'!$C$15="(máximo 300 carateres)"),"",'Campanhas C&amp;S'!$C$15)</f>
        <v/>
      </c>
    </row>
    <row r="23" spans="1:19" x14ac:dyDescent="0.15">
      <c r="A23" s="14" t="str">
        <f>IF(I23="","",IF(OR('Identificação da EG'!$B$7=0,'Identificação da EG'!$B$7=""),"",Capa!$C$10))</f>
        <v/>
      </c>
      <c r="B23" s="14" t="str">
        <f>IF(I23="","",IF((OR('Identificação da EG'!$B$7=0,'Identificação da EG'!$B$7="")),"",'Identificação da EG'!$B$7))</f>
        <v/>
      </c>
      <c r="C23" s="14" t="str">
        <f>IF(I23="","",IF(B23="","",VLOOKUP(B23,Auxiliar!$BW$23:$BX$3130,2,0)))</f>
        <v/>
      </c>
      <c r="D23" s="14" t="str">
        <f>IF(I23="","",IF(OR('Identificação da EG'!$B$7=0,'Identificação da EG'!$B$7=""),"","Portugal"))</f>
        <v/>
      </c>
      <c r="E23" s="14" t="str">
        <f>IF(I23="","",IF(OR('Identificação da EG'!$B$7=0,'Identificação da EG'!$B$7=""),"",'Identificação da EG'!$C$7))</f>
        <v/>
      </c>
      <c r="F23" s="14" t="str">
        <f>IF(I23="","",IF(OR('Identificação da EG'!$B$7=0,'Identificação da EG'!$B$7=""),"",'Identificação da EG'!$F$7))</f>
        <v/>
      </c>
      <c r="G23" s="14" t="str">
        <f>IF(I23="","",IF((OR('Identificação da EG'!$B$7=0,'Identificação da EG'!$B$7="")),"",'Identificação da EG'!$D$7))</f>
        <v/>
      </c>
      <c r="H23" s="25" t="str">
        <f>IF(I23="","",IF(OR('Identificação da EG'!$B$7=0,'Identificação da EG'!$B$7=""),"",'Identificação da EG'!$E$7))</f>
        <v/>
      </c>
      <c r="I23" s="69" t="str">
        <f>IF(OR(J23="",'Campanhas C&amp;S'!$C$6="",'Campanhas C&amp;S'!$C$6="(Preencha o nome da campanha)"),"",'Campanhas C&amp;S'!$C$6)</f>
        <v/>
      </c>
      <c r="J23" s="69" t="str">
        <v/>
      </c>
      <c r="K23" s="69" t="str">
        <v/>
      </c>
      <c r="L23" s="69" t="str">
        <v/>
      </c>
      <c r="M23" s="69" t="str">
        <v/>
      </c>
      <c r="N23" s="69" t="str">
        <v/>
      </c>
      <c r="O23" s="69" t="str">
        <v/>
      </c>
      <c r="P23" s="69" t="str">
        <f>IF(J23="","","Materiais distribuidos")</f>
        <v/>
      </c>
      <c r="Q23" s="69" t="str">
        <f t="shared" si="0"/>
        <v/>
      </c>
      <c r="R23" s="69" t="str" cm="1">
        <f t="array" ref="R23">IF(ISBLANK(INDEX('Campanhas C&amp;S'!$H$20:$I$48,INT((ROWS($A$1:A22)-1)/2)+1,MOD(ROWS($A$1:A22)-1,2)+1)),"",INDEX('Campanhas C&amp;S'!$H$20:$I$48,INT((ROWS($A$1:A22)-1)/2)+1,MOD(ROWS($A$1:A22)-1,2)+1))</f>
        <v/>
      </c>
      <c r="S23" s="69" t="str">
        <f>IF(OR(J23="",'Campanhas C&amp;S'!$C$15="",'Campanhas C&amp;S'!$C$15="(máximo 300 carateres)"),"",'Campanhas C&amp;S'!$C$15)</f>
        <v/>
      </c>
    </row>
    <row r="24" spans="1:19" x14ac:dyDescent="0.15">
      <c r="A24" s="14" t="str">
        <f>IF(I24="","",IF(OR('Identificação da EG'!$B$7=0,'Identificação da EG'!$B$7=""),"",Capa!$C$10))</f>
        <v/>
      </c>
      <c r="B24" s="14" t="str">
        <f>IF(I24="","",IF((OR('Identificação da EG'!$B$7=0,'Identificação da EG'!$B$7="")),"",'Identificação da EG'!$B$7))</f>
        <v/>
      </c>
      <c r="C24" s="14" t="str">
        <f>IF(I24="","",IF(B24="","",VLOOKUP(B24,Auxiliar!$BW$23:$BX$3130,2,0)))</f>
        <v/>
      </c>
      <c r="D24" s="14" t="str">
        <f>IF(I24="","",IF(OR('Identificação da EG'!$B$7=0,'Identificação da EG'!$B$7=""),"","Portugal"))</f>
        <v/>
      </c>
      <c r="E24" s="14" t="str">
        <f>IF(I24="","",IF(OR('Identificação da EG'!$B$7=0,'Identificação da EG'!$B$7=""),"",'Identificação da EG'!$C$7))</f>
        <v/>
      </c>
      <c r="F24" s="14" t="str">
        <f>IF(I24="","",IF(OR('Identificação da EG'!$B$7=0,'Identificação da EG'!$B$7=""),"",'Identificação da EG'!$F$7))</f>
        <v/>
      </c>
      <c r="G24" s="14" t="str">
        <f>IF(I24="","",IF((OR('Identificação da EG'!$B$7=0,'Identificação da EG'!$B$7="")),"",'Identificação da EG'!$D$7))</f>
        <v/>
      </c>
      <c r="H24" s="25" t="str">
        <f>IF(I24="","",IF(OR('Identificação da EG'!$B$7=0,'Identificação da EG'!$B$7=""),"",'Identificação da EG'!$E$7))</f>
        <v/>
      </c>
      <c r="I24" s="69" t="str">
        <f>IF(OR(J24="",'Campanhas C&amp;S'!$C$6="",'Campanhas C&amp;S'!$C$6="(Preencha o nome da campanha)"),"",'Campanhas C&amp;S'!$C$6)</f>
        <v/>
      </c>
      <c r="J24" s="69" t="str">
        <v/>
      </c>
      <c r="K24" s="69" t="str">
        <v/>
      </c>
      <c r="L24" s="69" t="str">
        <v/>
      </c>
      <c r="M24" s="69" t="str">
        <v/>
      </c>
      <c r="N24" s="69" t="str">
        <v/>
      </c>
      <c r="O24" s="69" t="str">
        <v/>
      </c>
      <c r="P24" s="69" t="str">
        <f>IF(J24="","","População abrangida")</f>
        <v/>
      </c>
      <c r="Q24" s="69" t="str">
        <f t="shared" si="0"/>
        <v/>
      </c>
      <c r="R24" s="69" t="str" cm="1">
        <f t="array" ref="R24">IF(ISBLANK(INDEX('Campanhas C&amp;S'!$H$20:$I$48,INT((ROWS($A$1:A23)-1)/2)+1,MOD(ROWS($A$1:A23)-1,2)+1)),"",INDEX('Campanhas C&amp;S'!$H$20:$I$48,INT((ROWS($A$1:A23)-1)/2)+1,MOD(ROWS($A$1:A23)-1,2)+1))</f>
        <v/>
      </c>
      <c r="S24" s="69" t="str">
        <f>IF(OR(J24="",'Campanhas C&amp;S'!$C$15="",'Campanhas C&amp;S'!$C$15="(máximo 300 carateres)"),"",'Campanhas C&amp;S'!$C$15)</f>
        <v/>
      </c>
    </row>
    <row r="25" spans="1:19" x14ac:dyDescent="0.15">
      <c r="A25" s="14" t="str">
        <f>IF(I25="","",IF(OR('Identificação da EG'!$B$7=0,'Identificação da EG'!$B$7=""),"",Capa!$C$10))</f>
        <v/>
      </c>
      <c r="B25" s="14" t="str">
        <f>IF(I25="","",IF((OR('Identificação da EG'!$B$7=0,'Identificação da EG'!$B$7="")),"",'Identificação da EG'!$B$7))</f>
        <v/>
      </c>
      <c r="C25" s="14" t="str">
        <f>IF(I25="","",IF(B25="","",VLOOKUP(B25,Auxiliar!$BW$23:$BX$3130,2,0)))</f>
        <v/>
      </c>
      <c r="D25" s="14" t="str">
        <f>IF(I25="","",IF(OR('Identificação da EG'!$B$7=0,'Identificação da EG'!$B$7=""),"","Portugal"))</f>
        <v/>
      </c>
      <c r="E25" s="14" t="str">
        <f>IF(I25="","",IF(OR('Identificação da EG'!$B$7=0,'Identificação da EG'!$B$7=""),"",'Identificação da EG'!$C$7))</f>
        <v/>
      </c>
      <c r="F25" s="14" t="str">
        <f>IF(I25="","",IF(OR('Identificação da EG'!$B$7=0,'Identificação da EG'!$B$7=""),"",'Identificação da EG'!$F$7))</f>
        <v/>
      </c>
      <c r="G25" s="14" t="str">
        <f>IF(I25="","",IF((OR('Identificação da EG'!$B$7=0,'Identificação da EG'!$B$7="")),"",'Identificação da EG'!$D$7))</f>
        <v/>
      </c>
      <c r="H25" s="25" t="str">
        <f>IF(I25="","",IF(OR('Identificação da EG'!$B$7=0,'Identificação da EG'!$B$7=""),"",'Identificação da EG'!$E$7))</f>
        <v/>
      </c>
      <c r="I25" s="69" t="str">
        <f>IF(OR(J25="",'Campanhas C&amp;S'!$C$6="",'Campanhas C&amp;S'!$C$6="(Preencha o nome da campanha)"),"",'Campanhas C&amp;S'!$C$6)</f>
        <v/>
      </c>
      <c r="J25" s="69" t="str">
        <v/>
      </c>
      <c r="K25" s="69" t="str">
        <v/>
      </c>
      <c r="L25" s="69" t="str">
        <v/>
      </c>
      <c r="M25" s="69" t="str">
        <v/>
      </c>
      <c r="N25" s="69" t="str">
        <v/>
      </c>
      <c r="O25" s="69" t="str">
        <v/>
      </c>
      <c r="P25" s="69" t="str">
        <f>IF(J25="","","Materiais distribuidos")</f>
        <v/>
      </c>
      <c r="Q25" s="69" t="str">
        <f t="shared" si="0"/>
        <v/>
      </c>
      <c r="R25" s="69" t="str" cm="1">
        <f t="array" ref="R25">IF(ISBLANK(INDEX('Campanhas C&amp;S'!$H$20:$I$48,INT((ROWS($A$1:A24)-1)/2)+1,MOD(ROWS($A$1:A24)-1,2)+1)),"",INDEX('Campanhas C&amp;S'!$H$20:$I$48,INT((ROWS($A$1:A24)-1)/2)+1,MOD(ROWS($A$1:A24)-1,2)+1))</f>
        <v/>
      </c>
      <c r="S25" s="69" t="str">
        <f>IF(OR(J25="",'Campanhas C&amp;S'!$C$15="",'Campanhas C&amp;S'!$C$15="(máximo 300 carateres)"),"",'Campanhas C&amp;S'!$C$15)</f>
        <v/>
      </c>
    </row>
    <row r="26" spans="1:19" x14ac:dyDescent="0.15">
      <c r="A26" s="14" t="str">
        <f>IF(I26="","",IF(OR('Identificação da EG'!$B$7=0,'Identificação da EG'!$B$7=""),"",Capa!$C$10))</f>
        <v/>
      </c>
      <c r="B26" s="14" t="str">
        <f>IF(I26="","",IF((OR('Identificação da EG'!$B$7=0,'Identificação da EG'!$B$7="")),"",'Identificação da EG'!$B$7))</f>
        <v/>
      </c>
      <c r="C26" s="14" t="str">
        <f>IF(I26="","",IF(B26="","",VLOOKUP(B26,Auxiliar!$BW$23:$BX$3130,2,0)))</f>
        <v/>
      </c>
      <c r="D26" s="14" t="str">
        <f>IF(I26="","",IF(OR('Identificação da EG'!$B$7=0,'Identificação da EG'!$B$7=""),"","Portugal"))</f>
        <v/>
      </c>
      <c r="E26" s="14" t="str">
        <f>IF(I26="","",IF(OR('Identificação da EG'!$B$7=0,'Identificação da EG'!$B$7=""),"",'Identificação da EG'!$C$7))</f>
        <v/>
      </c>
      <c r="F26" s="14" t="str">
        <f>IF(I26="","",IF(OR('Identificação da EG'!$B$7=0,'Identificação da EG'!$B$7=""),"",'Identificação da EG'!$F$7))</f>
        <v/>
      </c>
      <c r="G26" s="14" t="str">
        <f>IF(I26="","",IF((OR('Identificação da EG'!$B$7=0,'Identificação da EG'!$B$7="")),"",'Identificação da EG'!$D$7))</f>
        <v/>
      </c>
      <c r="H26" s="25" t="str">
        <f>IF(I26="","",IF(OR('Identificação da EG'!$B$7=0,'Identificação da EG'!$B$7=""),"",'Identificação da EG'!$E$7))</f>
        <v/>
      </c>
      <c r="I26" s="69" t="str">
        <f>IF(OR(J26="",'Campanhas C&amp;S'!$C$6="",'Campanhas C&amp;S'!$C$6="(Preencha o nome da campanha)"),"",'Campanhas C&amp;S'!$C$6)</f>
        <v/>
      </c>
      <c r="J26" s="69" t="str">
        <v/>
      </c>
      <c r="K26" s="69" t="str">
        <v/>
      </c>
      <c r="L26" s="69" t="str">
        <v/>
      </c>
      <c r="M26" s="69" t="str">
        <v/>
      </c>
      <c r="N26" s="69" t="str">
        <v/>
      </c>
      <c r="O26" s="69" t="str">
        <v/>
      </c>
      <c r="P26" s="69" t="str">
        <f>IF(J26="","","População abrangida")</f>
        <v/>
      </c>
      <c r="Q26" s="69" t="str">
        <f t="shared" si="0"/>
        <v/>
      </c>
      <c r="R26" s="69" t="str" cm="1">
        <f t="array" ref="R26">IF(ISBLANK(INDEX('Campanhas C&amp;S'!$H$20:$I$48,INT((ROWS($A$1:A25)-1)/2)+1,MOD(ROWS($A$1:A25)-1,2)+1)),"",INDEX('Campanhas C&amp;S'!$H$20:$I$48,INT((ROWS($A$1:A25)-1)/2)+1,MOD(ROWS($A$1:A25)-1,2)+1))</f>
        <v/>
      </c>
      <c r="S26" s="69" t="str">
        <f>IF(OR(J26="",'Campanhas C&amp;S'!$C$15="",'Campanhas C&amp;S'!$C$15="(máximo 300 carateres)"),"",'Campanhas C&amp;S'!$C$15)</f>
        <v/>
      </c>
    </row>
    <row r="27" spans="1:19" x14ac:dyDescent="0.15">
      <c r="A27" s="14" t="str">
        <f>IF(I27="","",IF(OR('Identificação da EG'!$B$7=0,'Identificação da EG'!$B$7=""),"",Capa!$C$10))</f>
        <v/>
      </c>
      <c r="B27" s="14" t="str">
        <f>IF(I27="","",IF((OR('Identificação da EG'!$B$7=0,'Identificação da EG'!$B$7="")),"",'Identificação da EG'!$B$7))</f>
        <v/>
      </c>
      <c r="C27" s="14" t="str">
        <f>IF(I27="","",IF(B27="","",VLOOKUP(B27,Auxiliar!$BW$23:$BX$3130,2,0)))</f>
        <v/>
      </c>
      <c r="D27" s="14" t="str">
        <f>IF(I27="","",IF(OR('Identificação da EG'!$B$7=0,'Identificação da EG'!$B$7=""),"","Portugal"))</f>
        <v/>
      </c>
      <c r="E27" s="14" t="str">
        <f>IF(I27="","",IF(OR('Identificação da EG'!$B$7=0,'Identificação da EG'!$B$7=""),"",'Identificação da EG'!$C$7))</f>
        <v/>
      </c>
      <c r="F27" s="14" t="str">
        <f>IF(I27="","",IF(OR('Identificação da EG'!$B$7=0,'Identificação da EG'!$B$7=""),"",'Identificação da EG'!$F$7))</f>
        <v/>
      </c>
      <c r="G27" s="14" t="str">
        <f>IF(I27="","",IF((OR('Identificação da EG'!$B$7=0,'Identificação da EG'!$B$7="")),"",'Identificação da EG'!$D$7))</f>
        <v/>
      </c>
      <c r="H27" s="25" t="str">
        <f>IF(I27="","",IF(OR('Identificação da EG'!$B$7=0,'Identificação da EG'!$B$7=""),"",'Identificação da EG'!$E$7))</f>
        <v/>
      </c>
      <c r="I27" s="69" t="str">
        <f>IF(OR(J27="",'Campanhas C&amp;S'!$C$6="",'Campanhas C&amp;S'!$C$6="(Preencha o nome da campanha)"),"",'Campanhas C&amp;S'!$C$6)</f>
        <v/>
      </c>
      <c r="J27" s="69" t="str">
        <v/>
      </c>
      <c r="K27" s="69" t="str">
        <v/>
      </c>
      <c r="L27" s="69" t="str">
        <v/>
      </c>
      <c r="M27" s="69" t="str">
        <v/>
      </c>
      <c r="N27" s="69" t="str">
        <v/>
      </c>
      <c r="O27" s="69" t="str">
        <v/>
      </c>
      <c r="P27" s="69" t="str">
        <f>IF(J27="","","Materiais distribuidos")</f>
        <v/>
      </c>
      <c r="Q27" s="69" t="str">
        <f t="shared" si="0"/>
        <v/>
      </c>
      <c r="R27" s="69" t="str" cm="1">
        <f t="array" ref="R27">IF(ISBLANK(INDEX('Campanhas C&amp;S'!$H$20:$I$48,INT((ROWS($A$1:A26)-1)/2)+1,MOD(ROWS($A$1:A26)-1,2)+1)),"",INDEX('Campanhas C&amp;S'!$H$20:$I$48,INT((ROWS($A$1:A26)-1)/2)+1,MOD(ROWS($A$1:A26)-1,2)+1))</f>
        <v/>
      </c>
      <c r="S27" s="69" t="str">
        <f>IF(OR(J27="",'Campanhas C&amp;S'!$C$15="",'Campanhas C&amp;S'!$C$15="(máximo 300 carateres)"),"",'Campanhas C&amp;S'!$C$15)</f>
        <v/>
      </c>
    </row>
    <row r="28" spans="1:19" x14ac:dyDescent="0.15">
      <c r="A28" s="14" t="str">
        <f>IF(I28="","",IF(OR('Identificação da EG'!$B$7=0,'Identificação da EG'!$B$7=""),"",Capa!$C$10))</f>
        <v/>
      </c>
      <c r="B28" s="14" t="str">
        <f>IF(I28="","",IF((OR('Identificação da EG'!$B$7=0,'Identificação da EG'!$B$7="")),"",'Identificação da EG'!$B$7))</f>
        <v/>
      </c>
      <c r="C28" s="14" t="str">
        <f>IF(I28="","",IF(B28="","",VLOOKUP(B28,Auxiliar!$BW$23:$BX$3130,2,0)))</f>
        <v/>
      </c>
      <c r="D28" s="14" t="str">
        <f>IF(I28="","",IF(OR('Identificação da EG'!$B$7=0,'Identificação da EG'!$B$7=""),"","Portugal"))</f>
        <v/>
      </c>
      <c r="E28" s="14" t="str">
        <f>IF(I28="","",IF(OR('Identificação da EG'!$B$7=0,'Identificação da EG'!$B$7=""),"",'Identificação da EG'!$C$7))</f>
        <v/>
      </c>
      <c r="F28" s="14" t="str">
        <f>IF(I28="","",IF(OR('Identificação da EG'!$B$7=0,'Identificação da EG'!$B$7=""),"",'Identificação da EG'!$F$7))</f>
        <v/>
      </c>
      <c r="G28" s="14" t="str">
        <f>IF(I28="","",IF((OR('Identificação da EG'!$B$7=0,'Identificação da EG'!$B$7="")),"",'Identificação da EG'!$D$7))</f>
        <v/>
      </c>
      <c r="H28" s="25" t="str">
        <f>IF(I28="","",IF(OR('Identificação da EG'!$B$7=0,'Identificação da EG'!$B$7=""),"",'Identificação da EG'!$E$7))</f>
        <v/>
      </c>
      <c r="I28" s="69" t="str">
        <f>IF(OR(J28="",'Campanhas C&amp;S'!$C$6="",'Campanhas C&amp;S'!$C$6="(Preencha o nome da campanha)"),"",'Campanhas C&amp;S'!$C$6)</f>
        <v/>
      </c>
      <c r="J28" s="69" t="str">
        <v/>
      </c>
      <c r="K28" s="69" t="str">
        <v/>
      </c>
      <c r="L28" s="69" t="str">
        <v/>
      </c>
      <c r="M28" s="69" t="str">
        <v/>
      </c>
      <c r="N28" s="69" t="str">
        <v/>
      </c>
      <c r="O28" s="69" t="str">
        <v/>
      </c>
      <c r="P28" s="69" t="str">
        <f>IF(J28="","","População abrangida")</f>
        <v/>
      </c>
      <c r="Q28" s="69" t="str">
        <f t="shared" si="0"/>
        <v/>
      </c>
      <c r="R28" s="69" t="str" cm="1">
        <f t="array" ref="R28">IF(ISBLANK(INDEX('Campanhas C&amp;S'!$H$20:$I$48,INT((ROWS($A$1:A27)-1)/2)+1,MOD(ROWS($A$1:A27)-1,2)+1)),"",INDEX('Campanhas C&amp;S'!$H$20:$I$48,INT((ROWS($A$1:A27)-1)/2)+1,MOD(ROWS($A$1:A27)-1,2)+1))</f>
        <v/>
      </c>
      <c r="S28" s="69" t="str">
        <f>IF(OR(J28="",'Campanhas C&amp;S'!$C$15="",'Campanhas C&amp;S'!$C$15="(máximo 300 carateres)"),"",'Campanhas C&amp;S'!$C$15)</f>
        <v/>
      </c>
    </row>
    <row r="29" spans="1:19" x14ac:dyDescent="0.15">
      <c r="A29" s="14" t="str">
        <f>IF(I29="","",IF(OR('Identificação da EG'!$B$7=0,'Identificação da EG'!$B$7=""),"",Capa!$C$10))</f>
        <v/>
      </c>
      <c r="B29" s="14" t="str">
        <f>IF(I29="","",IF((OR('Identificação da EG'!$B$7=0,'Identificação da EG'!$B$7="")),"",'Identificação da EG'!$B$7))</f>
        <v/>
      </c>
      <c r="C29" s="14" t="str">
        <f>IF(I29="","",IF(B29="","",VLOOKUP(B29,Auxiliar!$BW$23:$BX$3130,2,0)))</f>
        <v/>
      </c>
      <c r="D29" s="14" t="str">
        <f>IF(I29="","",IF(OR('Identificação da EG'!$B$7=0,'Identificação da EG'!$B$7=""),"","Portugal"))</f>
        <v/>
      </c>
      <c r="E29" s="14" t="str">
        <f>IF(I29="","",IF(OR('Identificação da EG'!$B$7=0,'Identificação da EG'!$B$7=""),"",'Identificação da EG'!$C$7))</f>
        <v/>
      </c>
      <c r="F29" s="14" t="str">
        <f>IF(I29="","",IF(OR('Identificação da EG'!$B$7=0,'Identificação da EG'!$B$7=""),"",'Identificação da EG'!$F$7))</f>
        <v/>
      </c>
      <c r="G29" s="14" t="str">
        <f>IF(I29="","",IF((OR('Identificação da EG'!$B$7=0,'Identificação da EG'!$B$7="")),"",'Identificação da EG'!$D$7))</f>
        <v/>
      </c>
      <c r="H29" s="25" t="str">
        <f>IF(I29="","",IF(OR('Identificação da EG'!$B$7=0,'Identificação da EG'!$B$7=""),"",'Identificação da EG'!$E$7))</f>
        <v/>
      </c>
      <c r="I29" s="69" t="str">
        <f>IF(OR(J29="",'Campanhas C&amp;S'!$C$6="",'Campanhas C&amp;S'!$C$6="(Preencha o nome da campanha)"),"",'Campanhas C&amp;S'!$C$6)</f>
        <v/>
      </c>
      <c r="J29" s="69" t="str">
        <v/>
      </c>
      <c r="K29" s="69" t="str">
        <v/>
      </c>
      <c r="L29" s="69" t="str">
        <v/>
      </c>
      <c r="M29" s="69" t="str">
        <v/>
      </c>
      <c r="N29" s="69" t="str">
        <v/>
      </c>
      <c r="O29" s="69" t="str">
        <v/>
      </c>
      <c r="P29" s="69" t="str">
        <f>IF(J29="","","Materiais distribuidos")</f>
        <v/>
      </c>
      <c r="Q29" s="69" t="str">
        <f t="shared" si="0"/>
        <v/>
      </c>
      <c r="R29" s="69" t="str" cm="1">
        <f t="array" ref="R29">IF(ISBLANK(INDEX('Campanhas C&amp;S'!$H$20:$I$48,INT((ROWS($A$1:A28)-1)/2)+1,MOD(ROWS($A$1:A28)-1,2)+1)),"",INDEX('Campanhas C&amp;S'!$H$20:$I$48,INT((ROWS($A$1:A28)-1)/2)+1,MOD(ROWS($A$1:A28)-1,2)+1))</f>
        <v/>
      </c>
      <c r="S29" s="69" t="str">
        <f>IF(OR(J29="",'Campanhas C&amp;S'!$C$15="",'Campanhas C&amp;S'!$C$15="(máximo 300 carateres)"),"",'Campanhas C&amp;S'!$C$15)</f>
        <v/>
      </c>
    </row>
    <row r="30" spans="1:19" x14ac:dyDescent="0.15">
      <c r="A30" s="14" t="str">
        <f>IF(I30="","",IF(OR('Identificação da EG'!$B$7=0,'Identificação da EG'!$B$7=""),"",Capa!$C$10))</f>
        <v/>
      </c>
      <c r="B30" s="14" t="str">
        <f>IF(I30="","",IF((OR('Identificação da EG'!$B$7=0,'Identificação da EG'!$B$7="")),"",'Identificação da EG'!$B$7))</f>
        <v/>
      </c>
      <c r="C30" s="14" t="str">
        <f>IF(I30="","",IF(B30="","",VLOOKUP(B30,Auxiliar!$BW$23:$BX$3130,2,0)))</f>
        <v/>
      </c>
      <c r="D30" s="14" t="str">
        <f>IF(I30="","",IF(OR('Identificação da EG'!$B$7=0,'Identificação da EG'!$B$7=""),"","Portugal"))</f>
        <v/>
      </c>
      <c r="E30" s="14" t="str">
        <f>IF(I30="","",IF(OR('Identificação da EG'!$B$7=0,'Identificação da EG'!$B$7=""),"",'Identificação da EG'!$C$7))</f>
        <v/>
      </c>
      <c r="F30" s="14" t="str">
        <f>IF(I30="","",IF(OR('Identificação da EG'!$B$7=0,'Identificação da EG'!$B$7=""),"",'Identificação da EG'!$F$7))</f>
        <v/>
      </c>
      <c r="G30" s="14" t="str">
        <f>IF(I30="","",IF((OR('Identificação da EG'!$B$7=0,'Identificação da EG'!$B$7="")),"",'Identificação da EG'!$D$7))</f>
        <v/>
      </c>
      <c r="H30" s="25" t="str">
        <f>IF(I30="","",IF(OR('Identificação da EG'!$B$7=0,'Identificação da EG'!$B$7=""),"",'Identificação da EG'!$E$7))</f>
        <v/>
      </c>
      <c r="I30" s="69" t="str">
        <f>IF(OR(J30="",'Campanhas C&amp;S'!$C$6="",'Campanhas C&amp;S'!$C$6="(Preencha o nome da campanha)"),"",'Campanhas C&amp;S'!$C$6)</f>
        <v/>
      </c>
      <c r="J30" s="69" t="str">
        <v/>
      </c>
      <c r="K30" s="69" t="str">
        <v/>
      </c>
      <c r="L30" s="69" t="str">
        <v/>
      </c>
      <c r="M30" s="69" t="str">
        <v/>
      </c>
      <c r="N30" s="69" t="str">
        <v/>
      </c>
      <c r="O30" s="69" t="str">
        <v/>
      </c>
      <c r="P30" s="69" t="str">
        <f>IF(J30="","","População abrangida")</f>
        <v/>
      </c>
      <c r="Q30" s="69" t="str">
        <f t="shared" si="0"/>
        <v/>
      </c>
      <c r="R30" s="69" t="str" cm="1">
        <f t="array" ref="R30">IF(ISBLANK(INDEX('Campanhas C&amp;S'!$H$20:$I$48,INT((ROWS($A$1:A29)-1)/2)+1,MOD(ROWS($A$1:A29)-1,2)+1)),"",INDEX('Campanhas C&amp;S'!$H$20:$I$48,INT((ROWS($A$1:A29)-1)/2)+1,MOD(ROWS($A$1:A29)-1,2)+1))</f>
        <v/>
      </c>
      <c r="S30" s="69" t="str">
        <f>IF(OR(J30="",'Campanhas C&amp;S'!$C$15="",'Campanhas C&amp;S'!$C$15="(máximo 300 carateres)"),"",'Campanhas C&amp;S'!$C$15)</f>
        <v/>
      </c>
    </row>
    <row r="31" spans="1:19" x14ac:dyDescent="0.15">
      <c r="A31" s="14" t="str">
        <f>IF(I31="","",IF(OR('Identificação da EG'!$B$7=0,'Identificação da EG'!$B$7=""),"",Capa!$C$10))</f>
        <v/>
      </c>
      <c r="B31" s="14" t="str">
        <f>IF(I31="","",IF((OR('Identificação da EG'!$B$7=0,'Identificação da EG'!$B$7="")),"",'Identificação da EG'!$B$7))</f>
        <v/>
      </c>
      <c r="C31" s="14" t="str">
        <f>IF(I31="","",IF(B31="","",VLOOKUP(B31,Auxiliar!$BW$23:$BX$3130,2,0)))</f>
        <v/>
      </c>
      <c r="D31" s="14" t="str">
        <f>IF(I31="","",IF(OR('Identificação da EG'!$B$7=0,'Identificação da EG'!$B$7=""),"","Portugal"))</f>
        <v/>
      </c>
      <c r="E31" s="14" t="str">
        <f>IF(I31="","",IF(OR('Identificação da EG'!$B$7=0,'Identificação da EG'!$B$7=""),"",'Identificação da EG'!$C$7))</f>
        <v/>
      </c>
      <c r="F31" s="14" t="str">
        <f>IF(I31="","",IF(OR('Identificação da EG'!$B$7=0,'Identificação da EG'!$B$7=""),"",'Identificação da EG'!$F$7))</f>
        <v/>
      </c>
      <c r="G31" s="14" t="str">
        <f>IF(I31="","",IF((OR('Identificação da EG'!$B$7=0,'Identificação da EG'!$B$7="")),"",'Identificação da EG'!$D$7))</f>
        <v/>
      </c>
      <c r="H31" s="25" t="str">
        <f>IF(I31="","",IF(OR('Identificação da EG'!$B$7=0,'Identificação da EG'!$B$7=""),"",'Identificação da EG'!$E$7))</f>
        <v/>
      </c>
      <c r="I31" s="69" t="str">
        <f>IF(OR(J31="",'Campanhas C&amp;S'!$C$6="",'Campanhas C&amp;S'!$C$6="(Preencha o nome da campanha)"),"",'Campanhas C&amp;S'!$C$6)</f>
        <v/>
      </c>
      <c r="J31" s="69" t="str">
        <v/>
      </c>
      <c r="K31" s="69" t="str">
        <v/>
      </c>
      <c r="L31" s="69" t="str">
        <v/>
      </c>
      <c r="M31" s="69" t="str">
        <v/>
      </c>
      <c r="N31" s="69" t="str">
        <v/>
      </c>
      <c r="O31" s="69" t="str">
        <v/>
      </c>
      <c r="P31" s="69" t="str">
        <f>IF(J31="","","Materiais distribuidos")</f>
        <v/>
      </c>
      <c r="Q31" s="69" t="str">
        <f t="shared" si="0"/>
        <v/>
      </c>
      <c r="R31" s="69" t="str" cm="1">
        <f t="array" ref="R31">IF(ISBLANK(INDEX('Campanhas C&amp;S'!$H$20:$I$48,INT((ROWS($A$1:A30)-1)/2)+1,MOD(ROWS($A$1:A30)-1,2)+1)),"",INDEX('Campanhas C&amp;S'!$H$20:$I$48,INT((ROWS($A$1:A30)-1)/2)+1,MOD(ROWS($A$1:A30)-1,2)+1))</f>
        <v/>
      </c>
      <c r="S31" s="69" t="str">
        <f>IF(OR(J31="",'Campanhas C&amp;S'!$C$15="",'Campanhas C&amp;S'!$C$15="(máximo 300 carateres)"),"",'Campanhas C&amp;S'!$C$15)</f>
        <v/>
      </c>
    </row>
    <row r="32" spans="1:19" x14ac:dyDescent="0.15">
      <c r="A32" s="14" t="str">
        <f>IF(I32="","",IF(OR('Identificação da EG'!$B$7=0,'Identificação da EG'!$B$7=""),"",Capa!$C$10))</f>
        <v/>
      </c>
      <c r="B32" s="14" t="str">
        <f>IF(I32="","",IF((OR('Identificação da EG'!$B$7=0,'Identificação da EG'!$B$7="")),"",'Identificação da EG'!$B$7))</f>
        <v/>
      </c>
      <c r="C32" s="14" t="str">
        <f>IF(I32="","",IF(B32="","",VLOOKUP(B32,Auxiliar!$BW$23:$BX$3130,2,0)))</f>
        <v/>
      </c>
      <c r="D32" s="14" t="str">
        <f>IF(I32="","",IF(OR('Identificação da EG'!$B$7=0,'Identificação da EG'!$B$7=""),"","Portugal"))</f>
        <v/>
      </c>
      <c r="E32" s="14" t="str">
        <f>IF(I32="","",IF(OR('Identificação da EG'!$B$7=0,'Identificação da EG'!$B$7=""),"",'Identificação da EG'!$C$7))</f>
        <v/>
      </c>
      <c r="F32" s="14" t="str">
        <f>IF(I32="","",IF(OR('Identificação da EG'!$B$7=0,'Identificação da EG'!$B$7=""),"",'Identificação da EG'!$F$7))</f>
        <v/>
      </c>
      <c r="G32" s="14" t="str">
        <f>IF(I32="","",IF((OR('Identificação da EG'!$B$7=0,'Identificação da EG'!$B$7="")),"",'Identificação da EG'!$D$7))</f>
        <v/>
      </c>
      <c r="H32" s="25" t="str">
        <f>IF(I32="","",IF(OR('Identificação da EG'!$B$7=0,'Identificação da EG'!$B$7=""),"",'Identificação da EG'!$E$7))</f>
        <v/>
      </c>
      <c r="I32" s="69" t="str">
        <f>IF(OR(J32="",'Campanhas C&amp;S'!$C$6="",'Campanhas C&amp;S'!$C$6="(Preencha o nome da campanha)"),"",'Campanhas C&amp;S'!$C$6)</f>
        <v/>
      </c>
      <c r="J32" s="69" t="str">
        <v/>
      </c>
      <c r="K32" s="69" t="str">
        <v/>
      </c>
      <c r="L32" s="69" t="str">
        <v/>
      </c>
      <c r="M32" s="69" t="str">
        <v/>
      </c>
      <c r="N32" s="69" t="str">
        <v/>
      </c>
      <c r="O32" s="69" t="str">
        <v/>
      </c>
      <c r="P32" s="69" t="str">
        <f>IF(J32="","","População abrangida")</f>
        <v/>
      </c>
      <c r="Q32" s="69" t="str">
        <f t="shared" si="0"/>
        <v/>
      </c>
      <c r="R32" s="69" t="str" cm="1">
        <f t="array" ref="R32">IF(ISBLANK(INDEX('Campanhas C&amp;S'!$H$20:$I$48,INT((ROWS($A$1:A31)-1)/2)+1,MOD(ROWS($A$1:A31)-1,2)+1)),"",INDEX('Campanhas C&amp;S'!$H$20:$I$48,INT((ROWS($A$1:A31)-1)/2)+1,MOD(ROWS($A$1:A31)-1,2)+1))</f>
        <v/>
      </c>
      <c r="S32" s="69" t="str">
        <f>IF(OR(J32="",'Campanhas C&amp;S'!$C$15="",'Campanhas C&amp;S'!$C$15="(máximo 300 carateres)"),"",'Campanhas C&amp;S'!$C$15)</f>
        <v/>
      </c>
    </row>
    <row r="33" spans="1:19" x14ac:dyDescent="0.15">
      <c r="A33" s="14" t="str">
        <f>IF(I33="","",IF(OR('Identificação da EG'!$B$7=0,'Identificação da EG'!$B$7=""),"",Capa!$C$10))</f>
        <v/>
      </c>
      <c r="B33" s="14" t="str">
        <f>IF(I33="","",IF((OR('Identificação da EG'!$B$7=0,'Identificação da EG'!$B$7="")),"",'Identificação da EG'!$B$7))</f>
        <v/>
      </c>
      <c r="C33" s="14" t="str">
        <f>IF(I33="","",IF(B33="","",VLOOKUP(B33,Auxiliar!$BW$23:$BX$3130,2,0)))</f>
        <v/>
      </c>
      <c r="D33" s="14" t="str">
        <f>IF(I33="","",IF(OR('Identificação da EG'!$B$7=0,'Identificação da EG'!$B$7=""),"","Portugal"))</f>
        <v/>
      </c>
      <c r="E33" s="14" t="str">
        <f>IF(I33="","",IF(OR('Identificação da EG'!$B$7=0,'Identificação da EG'!$B$7=""),"",'Identificação da EG'!$C$7))</f>
        <v/>
      </c>
      <c r="F33" s="14" t="str">
        <f>IF(I33="","",IF(OR('Identificação da EG'!$B$7=0,'Identificação da EG'!$B$7=""),"",'Identificação da EG'!$F$7))</f>
        <v/>
      </c>
      <c r="G33" s="14" t="str">
        <f>IF(I33="","",IF((OR('Identificação da EG'!$B$7=0,'Identificação da EG'!$B$7="")),"",'Identificação da EG'!$D$7))</f>
        <v/>
      </c>
      <c r="H33" s="25" t="str">
        <f>IF(I33="","",IF(OR('Identificação da EG'!$B$7=0,'Identificação da EG'!$B$7=""),"",'Identificação da EG'!$E$7))</f>
        <v/>
      </c>
      <c r="I33" s="69" t="str">
        <f>IF(OR(J33="",'Campanhas C&amp;S'!$C$6="",'Campanhas C&amp;S'!$C$6="(Preencha o nome da campanha)"),"",'Campanhas C&amp;S'!$C$6)</f>
        <v/>
      </c>
      <c r="J33" s="69" t="str">
        <v/>
      </c>
      <c r="K33" s="69" t="str">
        <v/>
      </c>
      <c r="L33" s="69" t="str">
        <v/>
      </c>
      <c r="M33" s="69" t="str">
        <v/>
      </c>
      <c r="N33" s="69" t="str">
        <v/>
      </c>
      <c r="O33" s="69" t="str">
        <v/>
      </c>
      <c r="P33" s="69" t="str">
        <f>IF(J33="","","Materiais distribuidos")</f>
        <v/>
      </c>
      <c r="Q33" s="69" t="str">
        <f t="shared" si="0"/>
        <v/>
      </c>
      <c r="R33" s="69" t="str" cm="1">
        <f t="array" ref="R33">IF(ISBLANK(INDEX('Campanhas C&amp;S'!$H$20:$I$48,INT((ROWS($A$1:A32)-1)/2)+1,MOD(ROWS($A$1:A32)-1,2)+1)),"",INDEX('Campanhas C&amp;S'!$H$20:$I$48,INT((ROWS($A$1:A32)-1)/2)+1,MOD(ROWS($A$1:A32)-1,2)+1))</f>
        <v/>
      </c>
      <c r="S33" s="69" t="str">
        <f>IF(OR(J33="",'Campanhas C&amp;S'!$C$15="",'Campanhas C&amp;S'!$C$15="(máximo 300 carateres)"),"",'Campanhas C&amp;S'!$C$15)</f>
        <v/>
      </c>
    </row>
    <row r="34" spans="1:19" x14ac:dyDescent="0.15">
      <c r="A34" s="14" t="str">
        <f>IF(I34="","",IF(OR('Identificação da EG'!$B$7=0,'Identificação da EG'!$B$7=""),"",Capa!$C$10))</f>
        <v/>
      </c>
      <c r="B34" s="14" t="str">
        <f>IF(I34="","",IF((OR('Identificação da EG'!$B$7=0,'Identificação da EG'!$B$7="")),"",'Identificação da EG'!$B$7))</f>
        <v/>
      </c>
      <c r="C34" s="14" t="str">
        <f>IF(I34="","",IF(B34="","",VLOOKUP(B34,Auxiliar!$BW$23:$BX$3130,2,0)))</f>
        <v/>
      </c>
      <c r="D34" s="14" t="str">
        <f>IF(I34="","",IF(OR('Identificação da EG'!$B$7=0,'Identificação da EG'!$B$7=""),"","Portugal"))</f>
        <v/>
      </c>
      <c r="E34" s="14" t="str">
        <f>IF(I34="","",IF(OR('Identificação da EG'!$B$7=0,'Identificação da EG'!$B$7=""),"",'Identificação da EG'!$C$7))</f>
        <v/>
      </c>
      <c r="F34" s="14" t="str">
        <f>IF(I34="","",IF(OR('Identificação da EG'!$B$7=0,'Identificação da EG'!$B$7=""),"",'Identificação da EG'!$F$7))</f>
        <v/>
      </c>
      <c r="G34" s="14" t="str">
        <f>IF(I34="","",IF((OR('Identificação da EG'!$B$7=0,'Identificação da EG'!$B$7="")),"",'Identificação da EG'!$D$7))</f>
        <v/>
      </c>
      <c r="H34" s="25" t="str">
        <f>IF(I34="","",IF(OR('Identificação da EG'!$B$7=0,'Identificação da EG'!$B$7=""),"",'Identificação da EG'!$E$7))</f>
        <v/>
      </c>
      <c r="I34" s="69" t="str">
        <f>IF(OR(J34="",'Campanhas C&amp;S'!$C$6="",'Campanhas C&amp;S'!$C$6="(Preencha o nome da campanha)"),"",'Campanhas C&amp;S'!$C$6)</f>
        <v/>
      </c>
      <c r="J34" s="69" t="str">
        <v/>
      </c>
      <c r="K34" s="69" t="str">
        <v/>
      </c>
      <c r="L34" s="69" t="str">
        <v/>
      </c>
      <c r="M34" s="69" t="str">
        <v/>
      </c>
      <c r="N34" s="69" t="str">
        <v/>
      </c>
      <c r="O34" s="69" t="str">
        <v/>
      </c>
      <c r="P34" s="69" t="str">
        <f>IF(J34="","","População abrangida")</f>
        <v/>
      </c>
      <c r="Q34" s="69" t="str">
        <f t="shared" si="0"/>
        <v/>
      </c>
      <c r="R34" s="69" t="str" cm="1">
        <f t="array" ref="R34">IF(ISBLANK(INDEX('Campanhas C&amp;S'!$H$20:$I$48,INT((ROWS($A$1:A33)-1)/2)+1,MOD(ROWS($A$1:A33)-1,2)+1)),"",INDEX('Campanhas C&amp;S'!$H$20:$I$48,INT((ROWS($A$1:A33)-1)/2)+1,MOD(ROWS($A$1:A33)-1,2)+1))</f>
        <v/>
      </c>
      <c r="S34" s="69" t="str">
        <f>IF(OR(J34="",'Campanhas C&amp;S'!$C$15="",'Campanhas C&amp;S'!$C$15="(máximo 300 carateres)"),"",'Campanhas C&amp;S'!$C$15)</f>
        <v/>
      </c>
    </row>
    <row r="35" spans="1:19" x14ac:dyDescent="0.15">
      <c r="A35" s="14" t="str">
        <f>IF(I35="","",IF(OR('Identificação da EG'!$B$7=0,'Identificação da EG'!$B$7=""),"",Capa!$C$10))</f>
        <v/>
      </c>
      <c r="B35" s="14" t="str">
        <f>IF(I35="","",IF((OR('Identificação da EG'!$B$7=0,'Identificação da EG'!$B$7="")),"",'Identificação da EG'!$B$7))</f>
        <v/>
      </c>
      <c r="C35" s="14" t="str">
        <f>IF(I35="","",IF(B35="","",VLOOKUP(B35,Auxiliar!$BW$23:$BX$3130,2,0)))</f>
        <v/>
      </c>
      <c r="D35" s="14" t="str">
        <f>IF(I35="","",IF(OR('Identificação da EG'!$B$7=0,'Identificação da EG'!$B$7=""),"","Portugal"))</f>
        <v/>
      </c>
      <c r="E35" s="14" t="str">
        <f>IF(I35="","",IF(OR('Identificação da EG'!$B$7=0,'Identificação da EG'!$B$7=""),"",'Identificação da EG'!$C$7))</f>
        <v/>
      </c>
      <c r="F35" s="14" t="str">
        <f>IF(I35="","",IF(OR('Identificação da EG'!$B$7=0,'Identificação da EG'!$B$7=""),"",'Identificação da EG'!$F$7))</f>
        <v/>
      </c>
      <c r="G35" s="14" t="str">
        <f>IF(I35="","",IF((OR('Identificação da EG'!$B$7=0,'Identificação da EG'!$B$7="")),"",'Identificação da EG'!$D$7))</f>
        <v/>
      </c>
      <c r="H35" s="25" t="str">
        <f>IF(I35="","",IF(OR('Identificação da EG'!$B$7=0,'Identificação da EG'!$B$7=""),"",'Identificação da EG'!$E$7))</f>
        <v/>
      </c>
      <c r="I35" s="69" t="str">
        <f>IF(OR(J35="",'Campanhas C&amp;S'!$C$6="",'Campanhas C&amp;S'!$C$6="(Preencha o nome da campanha)"),"",'Campanhas C&amp;S'!$C$6)</f>
        <v/>
      </c>
      <c r="J35" s="69" t="str">
        <v/>
      </c>
      <c r="K35" s="69" t="str">
        <v/>
      </c>
      <c r="L35" s="69" t="str">
        <v/>
      </c>
      <c r="M35" s="69" t="str">
        <v/>
      </c>
      <c r="N35" s="69" t="str">
        <v/>
      </c>
      <c r="O35" s="69" t="str">
        <v/>
      </c>
      <c r="P35" s="69" t="str">
        <f>IF(J35="","","Materiais distribuidos")</f>
        <v/>
      </c>
      <c r="Q35" s="69" t="str">
        <f t="shared" si="0"/>
        <v/>
      </c>
      <c r="R35" s="69" t="str" cm="1">
        <f t="array" ref="R35">IF(ISBLANK(INDEX('Campanhas C&amp;S'!$H$20:$I$48,INT((ROWS($A$1:A34)-1)/2)+1,MOD(ROWS($A$1:A34)-1,2)+1)),"",INDEX('Campanhas C&amp;S'!$H$20:$I$48,INT((ROWS($A$1:A34)-1)/2)+1,MOD(ROWS($A$1:A34)-1,2)+1))</f>
        <v/>
      </c>
      <c r="S35" s="69" t="str">
        <f>IF(OR(J35="",'Campanhas C&amp;S'!$C$15="",'Campanhas C&amp;S'!$C$15="(máximo 300 carateres)"),"",'Campanhas C&amp;S'!$C$15)</f>
        <v/>
      </c>
    </row>
    <row r="36" spans="1:19" x14ac:dyDescent="0.15">
      <c r="A36" s="14" t="str">
        <f>IF(I36="","",IF(OR('Identificação da EG'!$B$7=0,'Identificação da EG'!$B$7=""),"",Capa!$C$10))</f>
        <v/>
      </c>
      <c r="B36" s="14" t="str">
        <f>IF(I36="","",IF((OR('Identificação da EG'!$B$7=0,'Identificação da EG'!$B$7="")),"",'Identificação da EG'!$B$7))</f>
        <v/>
      </c>
      <c r="C36" s="14" t="str">
        <f>IF(I36="","",IF(B36="","",VLOOKUP(B36,Auxiliar!$BW$23:$BX$3130,2,0)))</f>
        <v/>
      </c>
      <c r="D36" s="14" t="str">
        <f>IF(I36="","",IF(OR('Identificação da EG'!$B$7=0,'Identificação da EG'!$B$7=""),"","Portugal"))</f>
        <v/>
      </c>
      <c r="E36" s="14" t="str">
        <f>IF(I36="","",IF(OR('Identificação da EG'!$B$7=0,'Identificação da EG'!$B$7=""),"",'Identificação da EG'!$C$7))</f>
        <v/>
      </c>
      <c r="F36" s="14" t="str">
        <f>IF(I36="","",IF(OR('Identificação da EG'!$B$7=0,'Identificação da EG'!$B$7=""),"",'Identificação da EG'!$F$7))</f>
        <v/>
      </c>
      <c r="G36" s="14" t="str">
        <f>IF(I36="","",IF((OR('Identificação da EG'!$B$7=0,'Identificação da EG'!$B$7="")),"",'Identificação da EG'!$D$7))</f>
        <v/>
      </c>
      <c r="H36" s="25" t="str">
        <f>IF(I36="","",IF(OR('Identificação da EG'!$B$7=0,'Identificação da EG'!$B$7=""),"",'Identificação da EG'!$E$7))</f>
        <v/>
      </c>
      <c r="I36" s="69" t="str">
        <f>IF(OR(J36="",'Campanhas C&amp;S'!$C$6="",'Campanhas C&amp;S'!$C$6="(Preencha o nome da campanha)"),"",'Campanhas C&amp;S'!$C$6)</f>
        <v/>
      </c>
      <c r="J36" s="69" t="str">
        <v/>
      </c>
      <c r="K36" s="69" t="str">
        <v/>
      </c>
      <c r="L36" s="69" t="str">
        <v/>
      </c>
      <c r="M36" s="69" t="str">
        <v/>
      </c>
      <c r="N36" s="69" t="str">
        <v/>
      </c>
      <c r="O36" s="69" t="str">
        <v/>
      </c>
      <c r="P36" s="69" t="str">
        <f>IF(J36="","","População abrangida")</f>
        <v/>
      </c>
      <c r="Q36" s="69" t="str">
        <f t="shared" si="0"/>
        <v/>
      </c>
      <c r="R36" s="69" t="str" cm="1">
        <f t="array" ref="R36">IF(ISBLANK(INDEX('Campanhas C&amp;S'!$H$20:$I$48,INT((ROWS($A$1:A35)-1)/2)+1,MOD(ROWS($A$1:A35)-1,2)+1)),"",INDEX('Campanhas C&amp;S'!$H$20:$I$48,INT((ROWS($A$1:A35)-1)/2)+1,MOD(ROWS($A$1:A35)-1,2)+1))</f>
        <v/>
      </c>
      <c r="S36" s="69" t="str">
        <f>IF(OR(J36="",'Campanhas C&amp;S'!$C$15="",'Campanhas C&amp;S'!$C$15="(máximo 300 carateres)"),"",'Campanhas C&amp;S'!$C$15)</f>
        <v/>
      </c>
    </row>
    <row r="37" spans="1:19" x14ac:dyDescent="0.15">
      <c r="A37" s="14" t="str">
        <f>IF(I37="","",IF(OR('Identificação da EG'!$B$7=0,'Identificação da EG'!$B$7=""),"",Capa!$C$10))</f>
        <v/>
      </c>
      <c r="B37" s="14" t="str">
        <f>IF(I37="","",IF((OR('Identificação da EG'!$B$7=0,'Identificação da EG'!$B$7="")),"",'Identificação da EG'!$B$7))</f>
        <v/>
      </c>
      <c r="C37" s="14" t="str">
        <f>IF(I37="","",IF(B37="","",VLOOKUP(B37,Auxiliar!$BW$23:$BX$3130,2,0)))</f>
        <v/>
      </c>
      <c r="D37" s="14" t="str">
        <f>IF(I37="","",IF(OR('Identificação da EG'!$B$7=0,'Identificação da EG'!$B$7=""),"","Portugal"))</f>
        <v/>
      </c>
      <c r="E37" s="14" t="str">
        <f>IF(I37="","",IF(OR('Identificação da EG'!$B$7=0,'Identificação da EG'!$B$7=""),"",'Identificação da EG'!$C$7))</f>
        <v/>
      </c>
      <c r="F37" s="14" t="str">
        <f>IF(I37="","",IF(OR('Identificação da EG'!$B$7=0,'Identificação da EG'!$B$7=""),"",'Identificação da EG'!$F$7))</f>
        <v/>
      </c>
      <c r="G37" s="14" t="str">
        <f>IF(I37="","",IF((OR('Identificação da EG'!$B$7=0,'Identificação da EG'!$B$7="")),"",'Identificação da EG'!$D$7))</f>
        <v/>
      </c>
      <c r="H37" s="25" t="str">
        <f>IF(I37="","",IF(OR('Identificação da EG'!$B$7=0,'Identificação da EG'!$B$7=""),"",'Identificação da EG'!$E$7))</f>
        <v/>
      </c>
      <c r="I37" s="69" t="str">
        <f>IF(OR(J37="",'Campanhas C&amp;S'!$C$6="",'Campanhas C&amp;S'!$C$6="(Preencha o nome da campanha)"),"",'Campanhas C&amp;S'!$C$6)</f>
        <v/>
      </c>
      <c r="J37" s="69" t="str">
        <v/>
      </c>
      <c r="K37" s="69" t="str">
        <v/>
      </c>
      <c r="L37" s="69" t="str">
        <v/>
      </c>
      <c r="M37" s="69" t="str">
        <v/>
      </c>
      <c r="N37" s="69" t="str">
        <v/>
      </c>
      <c r="O37" s="69" t="str">
        <v/>
      </c>
      <c r="P37" s="69" t="str">
        <f>IF(J37="","","Materiais distribuidos")</f>
        <v/>
      </c>
      <c r="Q37" s="69" t="str">
        <f t="shared" si="0"/>
        <v/>
      </c>
      <c r="R37" s="69" t="str" cm="1">
        <f t="array" ref="R37">IF(ISBLANK(INDEX('Campanhas C&amp;S'!$H$20:$I$48,INT((ROWS($A$1:A36)-1)/2)+1,MOD(ROWS($A$1:A36)-1,2)+1)),"",INDEX('Campanhas C&amp;S'!$H$20:$I$48,INT((ROWS($A$1:A36)-1)/2)+1,MOD(ROWS($A$1:A36)-1,2)+1))</f>
        <v/>
      </c>
      <c r="S37" s="69" t="str">
        <f>IF(OR(J37="",'Campanhas C&amp;S'!$C$15="",'Campanhas C&amp;S'!$C$15="(máximo 300 carateres)"),"",'Campanhas C&amp;S'!$C$15)</f>
        <v/>
      </c>
    </row>
    <row r="38" spans="1:19" x14ac:dyDescent="0.15">
      <c r="A38" s="14" t="str">
        <f>IF(I38="","",IF(OR('Identificação da EG'!$B$7=0,'Identificação da EG'!$B$7=""),"",Capa!$C$10))</f>
        <v/>
      </c>
      <c r="B38" s="14" t="str">
        <f>IF(I38="","",IF((OR('Identificação da EG'!$B$7=0,'Identificação da EG'!$B$7="")),"",'Identificação da EG'!$B$7))</f>
        <v/>
      </c>
      <c r="C38" s="14" t="str">
        <f>IF(I38="","",IF(B38="","",VLOOKUP(B38,Auxiliar!$BW$23:$BX$3130,2,0)))</f>
        <v/>
      </c>
      <c r="D38" s="14" t="str">
        <f>IF(I38="","",IF(OR('Identificação da EG'!$B$7=0,'Identificação da EG'!$B$7=""),"","Portugal"))</f>
        <v/>
      </c>
      <c r="E38" s="14" t="str">
        <f>IF(I38="","",IF(OR('Identificação da EG'!$B$7=0,'Identificação da EG'!$B$7=""),"",'Identificação da EG'!$C$7))</f>
        <v/>
      </c>
      <c r="F38" s="14" t="str">
        <f>IF(I38="","",IF(OR('Identificação da EG'!$B$7=0,'Identificação da EG'!$B$7=""),"",'Identificação da EG'!$F$7))</f>
        <v/>
      </c>
      <c r="G38" s="14" t="str">
        <f>IF(I38="","",IF((OR('Identificação da EG'!$B$7=0,'Identificação da EG'!$B$7="")),"",'Identificação da EG'!$D$7))</f>
        <v/>
      </c>
      <c r="H38" s="25" t="str">
        <f>IF(I38="","",IF(OR('Identificação da EG'!$B$7=0,'Identificação da EG'!$B$7=""),"",'Identificação da EG'!$E$7))</f>
        <v/>
      </c>
      <c r="I38" s="69" t="str">
        <f>IF(OR(J38="",'Campanhas C&amp;S'!$C$6="",'Campanhas C&amp;S'!$C$6="(Preencha o nome da campanha)"),"",'Campanhas C&amp;S'!$C$6)</f>
        <v/>
      </c>
      <c r="J38" s="69" t="str">
        <v/>
      </c>
      <c r="K38" s="69" t="str">
        <v/>
      </c>
      <c r="L38" s="69" t="str">
        <v/>
      </c>
      <c r="M38" s="69" t="str">
        <v/>
      </c>
      <c r="N38" s="69" t="str">
        <v/>
      </c>
      <c r="O38" s="69" t="str">
        <v/>
      </c>
      <c r="P38" s="69" t="str">
        <f>IF(J38="","","População abrangida")</f>
        <v/>
      </c>
      <c r="Q38" s="69" t="str">
        <f t="shared" si="0"/>
        <v/>
      </c>
      <c r="R38" s="69" t="str" cm="1">
        <f t="array" ref="R38">IF(ISBLANK(INDEX('Campanhas C&amp;S'!$H$20:$I$48,INT((ROWS($A$1:A37)-1)/2)+1,MOD(ROWS($A$1:A37)-1,2)+1)),"",INDEX('Campanhas C&amp;S'!$H$20:$I$48,INT((ROWS($A$1:A37)-1)/2)+1,MOD(ROWS($A$1:A37)-1,2)+1))</f>
        <v/>
      </c>
      <c r="S38" s="69" t="str">
        <f>IF(OR(J38="",'Campanhas C&amp;S'!$C$15="",'Campanhas C&amp;S'!$C$15="(máximo 300 carateres)"),"",'Campanhas C&amp;S'!$C$15)</f>
        <v/>
      </c>
    </row>
    <row r="39" spans="1:19" x14ac:dyDescent="0.15">
      <c r="A39" s="14" t="str">
        <f>IF(I39="","",IF(OR('Identificação da EG'!$B$7=0,'Identificação da EG'!$B$7=""),"",Capa!$C$10))</f>
        <v/>
      </c>
      <c r="B39" s="14" t="str">
        <f>IF(I39="","",IF((OR('Identificação da EG'!$B$7=0,'Identificação da EG'!$B$7="")),"",'Identificação da EG'!$B$7))</f>
        <v/>
      </c>
      <c r="C39" s="14" t="str">
        <f>IF(I39="","",IF(B39="","",VLOOKUP(B39,Auxiliar!$BW$23:$BX$3130,2,0)))</f>
        <v/>
      </c>
      <c r="D39" s="14" t="str">
        <f>IF(I39="","",IF(OR('Identificação da EG'!$B$7=0,'Identificação da EG'!$B$7=""),"","Portugal"))</f>
        <v/>
      </c>
      <c r="E39" s="14" t="str">
        <f>IF(I39="","",IF(OR('Identificação da EG'!$B$7=0,'Identificação da EG'!$B$7=""),"",'Identificação da EG'!$C$7))</f>
        <v/>
      </c>
      <c r="F39" s="14" t="str">
        <f>IF(I39="","",IF(OR('Identificação da EG'!$B$7=0,'Identificação da EG'!$B$7=""),"",'Identificação da EG'!$F$7))</f>
        <v/>
      </c>
      <c r="G39" s="14" t="str">
        <f>IF(I39="","",IF((OR('Identificação da EG'!$B$7=0,'Identificação da EG'!$B$7="")),"",'Identificação da EG'!$D$7))</f>
        <v/>
      </c>
      <c r="H39" s="25" t="str">
        <f>IF(I39="","",IF(OR('Identificação da EG'!$B$7=0,'Identificação da EG'!$B$7=""),"",'Identificação da EG'!$E$7))</f>
        <v/>
      </c>
      <c r="I39" s="69" t="str">
        <f>IF(OR(J39="",'Campanhas C&amp;S'!$C$6="",'Campanhas C&amp;S'!$C$6="(Preencha o nome da campanha)"),"",'Campanhas C&amp;S'!$C$6)</f>
        <v/>
      </c>
      <c r="J39" s="69" t="str">
        <v/>
      </c>
      <c r="K39" s="69" t="str">
        <v/>
      </c>
      <c r="L39" s="69" t="str">
        <v/>
      </c>
      <c r="M39" s="69" t="str">
        <v/>
      </c>
      <c r="N39" s="69" t="str">
        <v/>
      </c>
      <c r="O39" s="69" t="str">
        <v/>
      </c>
      <c r="P39" s="69" t="str">
        <f>IF(J39="","","Materiais distribuidos")</f>
        <v/>
      </c>
      <c r="Q39" s="69" t="str">
        <f t="shared" si="0"/>
        <v/>
      </c>
      <c r="R39" s="69" t="str" cm="1">
        <f t="array" ref="R39">IF(ISBLANK(INDEX('Campanhas C&amp;S'!$H$20:$I$48,INT((ROWS($A$1:A38)-1)/2)+1,MOD(ROWS($A$1:A38)-1,2)+1)),"",INDEX('Campanhas C&amp;S'!$H$20:$I$48,INT((ROWS($A$1:A38)-1)/2)+1,MOD(ROWS($A$1:A38)-1,2)+1))</f>
        <v/>
      </c>
      <c r="S39" s="69" t="str">
        <f>IF(OR(J39="",'Campanhas C&amp;S'!$C$15="",'Campanhas C&amp;S'!$C$15="(máximo 300 carateres)"),"",'Campanhas C&amp;S'!$C$15)</f>
        <v/>
      </c>
    </row>
    <row r="40" spans="1:19" x14ac:dyDescent="0.15">
      <c r="A40" s="14" t="str">
        <f>IF(I40="","",IF(OR('Identificação da EG'!$B$7=0,'Identificação da EG'!$B$7=""),"",Capa!$C$10))</f>
        <v/>
      </c>
      <c r="B40" s="14" t="str">
        <f>IF(I40="","",IF((OR('Identificação da EG'!$B$7=0,'Identificação da EG'!$B$7="")),"",'Identificação da EG'!$B$7))</f>
        <v/>
      </c>
      <c r="C40" s="14" t="str">
        <f>IF(I40="","",IF(B40="","",VLOOKUP(B40,Auxiliar!$BW$23:$BX$3130,2,0)))</f>
        <v/>
      </c>
      <c r="D40" s="14" t="str">
        <f>IF(I40="","",IF(OR('Identificação da EG'!$B$7=0,'Identificação da EG'!$B$7=""),"","Portugal"))</f>
        <v/>
      </c>
      <c r="E40" s="14" t="str">
        <f>IF(I40="","",IF(OR('Identificação da EG'!$B$7=0,'Identificação da EG'!$B$7=""),"",'Identificação da EG'!$C$7))</f>
        <v/>
      </c>
      <c r="F40" s="14" t="str">
        <f>IF(I40="","",IF(OR('Identificação da EG'!$B$7=0,'Identificação da EG'!$B$7=""),"",'Identificação da EG'!$F$7))</f>
        <v/>
      </c>
      <c r="G40" s="14" t="str">
        <f>IF(I40="","",IF((OR('Identificação da EG'!$B$7=0,'Identificação da EG'!$B$7="")),"",'Identificação da EG'!$D$7))</f>
        <v/>
      </c>
      <c r="H40" s="25" t="str">
        <f>IF(I40="","",IF(OR('Identificação da EG'!$B$7=0,'Identificação da EG'!$B$7=""),"",'Identificação da EG'!$E$7))</f>
        <v/>
      </c>
      <c r="I40" s="69" t="str">
        <f>IF(OR(J40="",'Campanhas C&amp;S'!$C$6="",'Campanhas C&amp;S'!$C$6="(Preencha o nome da campanha)"),"",'Campanhas C&amp;S'!$C$6)</f>
        <v/>
      </c>
      <c r="J40" s="69" t="str">
        <v/>
      </c>
      <c r="K40" s="69" t="str">
        <v/>
      </c>
      <c r="L40" s="69" t="str">
        <v/>
      </c>
      <c r="M40" s="69" t="str">
        <v/>
      </c>
      <c r="N40" s="69" t="str">
        <v/>
      </c>
      <c r="O40" s="69" t="str">
        <v/>
      </c>
      <c r="P40" s="69" t="str">
        <f>IF(J40="","","População abrangida")</f>
        <v/>
      </c>
      <c r="Q40" s="69" t="str">
        <f t="shared" si="0"/>
        <v/>
      </c>
      <c r="R40" s="69" t="str" cm="1">
        <f t="array" ref="R40">IF(ISBLANK(INDEX('Campanhas C&amp;S'!$H$20:$I$48,INT((ROWS($A$1:A39)-1)/2)+1,MOD(ROWS($A$1:A39)-1,2)+1)),"",INDEX('Campanhas C&amp;S'!$H$20:$I$48,INT((ROWS($A$1:A39)-1)/2)+1,MOD(ROWS($A$1:A39)-1,2)+1))</f>
        <v/>
      </c>
      <c r="S40" s="69" t="str">
        <f>IF(OR(J40="",'Campanhas C&amp;S'!$C$15="",'Campanhas C&amp;S'!$C$15="(máximo 300 carateres)"),"",'Campanhas C&amp;S'!$C$15)</f>
        <v/>
      </c>
    </row>
    <row r="41" spans="1:19" x14ac:dyDescent="0.15">
      <c r="A41" s="14" t="str">
        <f>IF(I41="","",IF(OR('Identificação da EG'!$B$7=0,'Identificação da EG'!$B$7=""),"",Capa!$C$10))</f>
        <v/>
      </c>
      <c r="B41" s="14" t="str">
        <f>IF(I41="","",IF((OR('Identificação da EG'!$B$7=0,'Identificação da EG'!$B$7="")),"",'Identificação da EG'!$B$7))</f>
        <v/>
      </c>
      <c r="C41" s="14" t="str">
        <f>IF(I41="","",IF(B41="","",VLOOKUP(B41,Auxiliar!$BW$23:$BX$3130,2,0)))</f>
        <v/>
      </c>
      <c r="D41" s="14" t="str">
        <f>IF(I41="","",IF(OR('Identificação da EG'!$B$7=0,'Identificação da EG'!$B$7=""),"","Portugal"))</f>
        <v/>
      </c>
      <c r="E41" s="14" t="str">
        <f>IF(I41="","",IF(OR('Identificação da EG'!$B$7=0,'Identificação da EG'!$B$7=""),"",'Identificação da EG'!$C$7))</f>
        <v/>
      </c>
      <c r="F41" s="14" t="str">
        <f>IF(I41="","",IF(OR('Identificação da EG'!$B$7=0,'Identificação da EG'!$B$7=""),"",'Identificação da EG'!$F$7))</f>
        <v/>
      </c>
      <c r="G41" s="14" t="str">
        <f>IF(I41="","",IF((OR('Identificação da EG'!$B$7=0,'Identificação da EG'!$B$7="")),"",'Identificação da EG'!$D$7))</f>
        <v/>
      </c>
      <c r="H41" s="25" t="str">
        <f>IF(I41="","",IF(OR('Identificação da EG'!$B$7=0,'Identificação da EG'!$B$7=""),"",'Identificação da EG'!$E$7))</f>
        <v/>
      </c>
      <c r="I41" s="69" t="str">
        <f>IF(OR(J41="",'Campanhas C&amp;S'!$C$6="",'Campanhas C&amp;S'!$C$6="(Preencha o nome da campanha)"),"",'Campanhas C&amp;S'!$C$6)</f>
        <v/>
      </c>
      <c r="J41" s="69" t="str">
        <v/>
      </c>
      <c r="K41" s="69" t="str">
        <v/>
      </c>
      <c r="L41" s="69" t="str">
        <v/>
      </c>
      <c r="M41" s="69" t="str">
        <v/>
      </c>
      <c r="N41" s="69" t="str">
        <v/>
      </c>
      <c r="O41" s="69" t="str">
        <v/>
      </c>
      <c r="P41" s="69" t="str">
        <f>IF(J41="","","Materiais distribuidos")</f>
        <v/>
      </c>
      <c r="Q41" s="69" t="str">
        <f t="shared" si="0"/>
        <v/>
      </c>
      <c r="R41" s="69" t="str" cm="1">
        <f t="array" ref="R41">IF(ISBLANK(INDEX('Campanhas C&amp;S'!$H$20:$I$48,INT((ROWS($A$1:A40)-1)/2)+1,MOD(ROWS($A$1:A40)-1,2)+1)),"",INDEX('Campanhas C&amp;S'!$H$20:$I$48,INT((ROWS($A$1:A40)-1)/2)+1,MOD(ROWS($A$1:A40)-1,2)+1))</f>
        <v/>
      </c>
      <c r="S41" s="69" t="str">
        <f>IF(OR(J41="",'Campanhas C&amp;S'!$C$15="",'Campanhas C&amp;S'!$C$15="(máximo 300 carateres)"),"",'Campanhas C&amp;S'!$C$15)</f>
        <v/>
      </c>
    </row>
    <row r="42" spans="1:19" x14ac:dyDescent="0.15">
      <c r="A42" s="14" t="str">
        <f>IF(I42="","",IF(OR('Identificação da EG'!$B$7=0,'Identificação da EG'!$B$7=""),"",Capa!$C$10))</f>
        <v/>
      </c>
      <c r="B42" s="14" t="str">
        <f>IF(I42="","",IF((OR('Identificação da EG'!$B$7=0,'Identificação da EG'!$B$7="")),"",'Identificação da EG'!$B$7))</f>
        <v/>
      </c>
      <c r="C42" s="14" t="str">
        <f>IF(I42="","",IF(B42="","",VLOOKUP(B42,Auxiliar!$BW$23:$BX$3130,2,0)))</f>
        <v/>
      </c>
      <c r="D42" s="14" t="str">
        <f>IF(I42="","",IF(OR('Identificação da EG'!$B$7=0,'Identificação da EG'!$B$7=""),"","Portugal"))</f>
        <v/>
      </c>
      <c r="E42" s="14" t="str">
        <f>IF(I42="","",IF(OR('Identificação da EG'!$B$7=0,'Identificação da EG'!$B$7=""),"",'Identificação da EG'!$C$7))</f>
        <v/>
      </c>
      <c r="F42" s="14" t="str">
        <f>IF(I42="","",IF(OR('Identificação da EG'!$B$7=0,'Identificação da EG'!$B$7=""),"",'Identificação da EG'!$F$7))</f>
        <v/>
      </c>
      <c r="G42" s="14" t="str">
        <f>IF(I42="","",IF((OR('Identificação da EG'!$B$7=0,'Identificação da EG'!$B$7="")),"",'Identificação da EG'!$D$7))</f>
        <v/>
      </c>
      <c r="H42" s="25" t="str">
        <f>IF(I42="","",IF(OR('Identificação da EG'!$B$7=0,'Identificação da EG'!$B$7=""),"",'Identificação da EG'!$E$7))</f>
        <v/>
      </c>
      <c r="I42" s="69" t="str">
        <f>IF(OR(J42="",'Campanhas C&amp;S'!$C$6="",'Campanhas C&amp;S'!$C$6="(Preencha o nome da campanha)"),"",'Campanhas C&amp;S'!$C$6)</f>
        <v/>
      </c>
      <c r="J42" s="69" t="str">
        <v/>
      </c>
      <c r="K42" s="69" t="str">
        <v/>
      </c>
      <c r="L42" s="69" t="str">
        <v/>
      </c>
      <c r="M42" s="69" t="str">
        <v/>
      </c>
      <c r="N42" s="69" t="str">
        <v/>
      </c>
      <c r="O42" s="69" t="str">
        <v/>
      </c>
      <c r="P42" s="69" t="str">
        <f>IF(J42="","","População abrangida")</f>
        <v/>
      </c>
      <c r="Q42" s="69" t="str">
        <f t="shared" si="0"/>
        <v/>
      </c>
      <c r="R42" s="69" t="str" cm="1">
        <f t="array" ref="R42">IF(ISBLANK(INDEX('Campanhas C&amp;S'!$H$20:$I$48,INT((ROWS($A$1:A41)-1)/2)+1,MOD(ROWS($A$1:A41)-1,2)+1)),"",INDEX('Campanhas C&amp;S'!$H$20:$I$48,INT((ROWS($A$1:A41)-1)/2)+1,MOD(ROWS($A$1:A41)-1,2)+1))</f>
        <v/>
      </c>
      <c r="S42" s="69" t="str">
        <f>IF(OR(J42="",'Campanhas C&amp;S'!$C$15="",'Campanhas C&amp;S'!$C$15="(máximo 300 carateres)"),"",'Campanhas C&amp;S'!$C$15)</f>
        <v/>
      </c>
    </row>
    <row r="43" spans="1:19" x14ac:dyDescent="0.15">
      <c r="A43" s="14" t="str">
        <f>IF(I43="","",IF(OR('Identificação da EG'!$B$7=0,'Identificação da EG'!$B$7=""),"",Capa!$C$10))</f>
        <v/>
      </c>
      <c r="B43" s="14" t="str">
        <f>IF(I43="","",IF((OR('Identificação da EG'!$B$7=0,'Identificação da EG'!$B$7="")),"",'Identificação da EG'!$B$7))</f>
        <v/>
      </c>
      <c r="C43" s="14" t="str">
        <f>IF(I43="","",IF(B43="","",VLOOKUP(B43,Auxiliar!$BW$23:$BX$3130,2,0)))</f>
        <v/>
      </c>
      <c r="D43" s="14" t="str">
        <f>IF(I43="","",IF(OR('Identificação da EG'!$B$7=0,'Identificação da EG'!$B$7=""),"","Portugal"))</f>
        <v/>
      </c>
      <c r="E43" s="14" t="str">
        <f>IF(I43="","",IF(OR('Identificação da EG'!$B$7=0,'Identificação da EG'!$B$7=""),"",'Identificação da EG'!$C$7))</f>
        <v/>
      </c>
      <c r="F43" s="14" t="str">
        <f>IF(I43="","",IF(OR('Identificação da EG'!$B$7=0,'Identificação da EG'!$B$7=""),"",'Identificação da EG'!$F$7))</f>
        <v/>
      </c>
      <c r="G43" s="14" t="str">
        <f>IF(I43="","",IF((OR('Identificação da EG'!$B$7=0,'Identificação da EG'!$B$7="")),"",'Identificação da EG'!$D$7))</f>
        <v/>
      </c>
      <c r="H43" s="25" t="str">
        <f>IF(I43="","",IF(OR('Identificação da EG'!$B$7=0,'Identificação da EG'!$B$7=""),"",'Identificação da EG'!$E$7))</f>
        <v/>
      </c>
      <c r="I43" s="69" t="str">
        <f>IF(OR(J43="",'Campanhas C&amp;S'!$C$6="",'Campanhas C&amp;S'!$C$6="(Preencha o nome da campanha)"),"",'Campanhas C&amp;S'!$C$6)</f>
        <v/>
      </c>
      <c r="J43" s="69" t="str">
        <v/>
      </c>
      <c r="K43" s="69" t="str">
        <v/>
      </c>
      <c r="L43" s="69" t="str">
        <v/>
      </c>
      <c r="M43" s="69" t="str">
        <v/>
      </c>
      <c r="N43" s="69" t="str">
        <v/>
      </c>
      <c r="O43" s="69" t="str">
        <v/>
      </c>
      <c r="P43" s="69" t="str">
        <f>IF(J43="","","Materiais distribuidos")</f>
        <v/>
      </c>
      <c r="Q43" s="69" t="str">
        <f t="shared" si="0"/>
        <v/>
      </c>
      <c r="R43" s="69" t="str" cm="1">
        <f t="array" ref="R43">IF(ISBLANK(INDEX('Campanhas C&amp;S'!$H$20:$I$48,INT((ROWS($A$1:A42)-1)/2)+1,MOD(ROWS($A$1:A42)-1,2)+1)),"",INDEX('Campanhas C&amp;S'!$H$20:$I$48,INT((ROWS($A$1:A42)-1)/2)+1,MOD(ROWS($A$1:A42)-1,2)+1))</f>
        <v/>
      </c>
      <c r="S43" s="69" t="str">
        <f>IF(OR(J43="",'Campanhas C&amp;S'!$C$15="",'Campanhas C&amp;S'!$C$15="(máximo 300 carateres)"),"",'Campanhas C&amp;S'!$C$15)</f>
        <v/>
      </c>
    </row>
    <row r="44" spans="1:19" x14ac:dyDescent="0.15">
      <c r="A44" s="14" t="str">
        <f>IF(I44="","",IF(OR('Identificação da EG'!$B$7=0,'Identificação da EG'!$B$7=""),"",Capa!$C$10))</f>
        <v/>
      </c>
      <c r="B44" s="14" t="str">
        <f>IF(I44="","",IF((OR('Identificação da EG'!$B$7=0,'Identificação da EG'!$B$7="")),"",'Identificação da EG'!$B$7))</f>
        <v/>
      </c>
      <c r="C44" s="14" t="str">
        <f>IF(I44="","",IF(B44="","",VLOOKUP(B44,Auxiliar!$BW$23:$BX$3130,2,0)))</f>
        <v/>
      </c>
      <c r="D44" s="14" t="str">
        <f>IF(I44="","",IF(OR('Identificação da EG'!$B$7=0,'Identificação da EG'!$B$7=""),"","Portugal"))</f>
        <v/>
      </c>
      <c r="E44" s="14" t="str">
        <f>IF(I44="","",IF(OR('Identificação da EG'!$B$7=0,'Identificação da EG'!$B$7=""),"",'Identificação da EG'!$C$7))</f>
        <v/>
      </c>
      <c r="F44" s="14" t="str">
        <f>IF(I44="","",IF(OR('Identificação da EG'!$B$7=0,'Identificação da EG'!$B$7=""),"",'Identificação da EG'!$F$7))</f>
        <v/>
      </c>
      <c r="G44" s="14" t="str">
        <f>IF(I44="","",IF((OR('Identificação da EG'!$B$7=0,'Identificação da EG'!$B$7="")),"",'Identificação da EG'!$D$7))</f>
        <v/>
      </c>
      <c r="H44" s="25" t="str">
        <f>IF(I44="","",IF(OR('Identificação da EG'!$B$7=0,'Identificação da EG'!$B$7=""),"",'Identificação da EG'!$E$7))</f>
        <v/>
      </c>
      <c r="I44" s="69" t="str">
        <f>IF(OR(J44="",'Campanhas C&amp;S'!$C$6="",'Campanhas C&amp;S'!$C$6="(Preencha o nome da campanha)"),"",'Campanhas C&amp;S'!$C$6)</f>
        <v/>
      </c>
      <c r="J44" s="69" t="str">
        <v/>
      </c>
      <c r="K44" s="69" t="str">
        <v/>
      </c>
      <c r="L44" s="69" t="str">
        <v/>
      </c>
      <c r="M44" s="69" t="str">
        <v/>
      </c>
      <c r="N44" s="69" t="str">
        <v/>
      </c>
      <c r="O44" s="69" t="str">
        <v/>
      </c>
      <c r="P44" s="69" t="str">
        <f>IF(J44="","","População abrangida")</f>
        <v/>
      </c>
      <c r="Q44" s="69" t="str">
        <f t="shared" si="0"/>
        <v/>
      </c>
      <c r="R44" s="69" t="str" cm="1">
        <f t="array" ref="R44">IF(ISBLANK(INDEX('Campanhas C&amp;S'!$H$20:$I$48,INT((ROWS($A$1:A43)-1)/2)+1,MOD(ROWS($A$1:A43)-1,2)+1)),"",INDEX('Campanhas C&amp;S'!$H$20:$I$48,INT((ROWS($A$1:A43)-1)/2)+1,MOD(ROWS($A$1:A43)-1,2)+1))</f>
        <v/>
      </c>
      <c r="S44" s="69" t="str">
        <f>IF(OR(J44="",'Campanhas C&amp;S'!$C$15="",'Campanhas C&amp;S'!$C$15="(máximo 300 carateres)"),"",'Campanhas C&amp;S'!$C$15)</f>
        <v/>
      </c>
    </row>
    <row r="45" spans="1:19" x14ac:dyDescent="0.15">
      <c r="A45" s="14" t="str">
        <f>IF(I45="","",IF(OR('Identificação da EG'!$B$7=0,'Identificação da EG'!$B$7=""),"",Capa!$C$10))</f>
        <v/>
      </c>
      <c r="B45" s="14" t="str">
        <f>IF(I45="","",IF((OR('Identificação da EG'!$B$7=0,'Identificação da EG'!$B$7="")),"",'Identificação da EG'!$B$7))</f>
        <v/>
      </c>
      <c r="C45" s="14" t="str">
        <f>IF(I45="","",IF(B45="","",VLOOKUP(B45,Auxiliar!$BW$23:$BX$3130,2,0)))</f>
        <v/>
      </c>
      <c r="D45" s="14" t="str">
        <f>IF(I45="","",IF(OR('Identificação da EG'!$B$7=0,'Identificação da EG'!$B$7=""),"","Portugal"))</f>
        <v/>
      </c>
      <c r="E45" s="14" t="str">
        <f>IF(I45="","",IF(OR('Identificação da EG'!$B$7=0,'Identificação da EG'!$B$7=""),"",'Identificação da EG'!$C$7))</f>
        <v/>
      </c>
      <c r="F45" s="14" t="str">
        <f>IF(I45="","",IF(OR('Identificação da EG'!$B$7=0,'Identificação da EG'!$B$7=""),"",'Identificação da EG'!$F$7))</f>
        <v/>
      </c>
      <c r="G45" s="14" t="str">
        <f>IF(I45="","",IF((OR('Identificação da EG'!$B$7=0,'Identificação da EG'!$B$7="")),"",'Identificação da EG'!$D$7))</f>
        <v/>
      </c>
      <c r="H45" s="25" t="str">
        <f>IF(I45="","",IF(OR('Identificação da EG'!$B$7=0,'Identificação da EG'!$B$7=""),"",'Identificação da EG'!$E$7))</f>
        <v/>
      </c>
      <c r="I45" s="69" t="str">
        <f>IF(OR(J45="",'Campanhas C&amp;S'!$C$6="",'Campanhas C&amp;S'!$C$6="(Preencha o nome da campanha)"),"",'Campanhas C&amp;S'!$C$6)</f>
        <v/>
      </c>
      <c r="J45" s="69" t="str">
        <v/>
      </c>
      <c r="K45" s="69" t="str">
        <v/>
      </c>
      <c r="L45" s="69" t="str">
        <v/>
      </c>
      <c r="M45" s="69" t="str">
        <v/>
      </c>
      <c r="N45" s="69" t="str">
        <v/>
      </c>
      <c r="O45" s="69" t="str">
        <v/>
      </c>
      <c r="P45" s="69" t="str">
        <f>IF(J45="","","Materiais distribuidos")</f>
        <v/>
      </c>
      <c r="Q45" s="69" t="str">
        <f t="shared" si="0"/>
        <v/>
      </c>
      <c r="R45" s="69" t="str" cm="1">
        <f t="array" ref="R45">IF(ISBLANK(INDEX('Campanhas C&amp;S'!$H$20:$I$48,INT((ROWS($A$1:A44)-1)/2)+1,MOD(ROWS($A$1:A44)-1,2)+1)),"",INDEX('Campanhas C&amp;S'!$H$20:$I$48,INT((ROWS($A$1:A44)-1)/2)+1,MOD(ROWS($A$1:A44)-1,2)+1))</f>
        <v/>
      </c>
      <c r="S45" s="69" t="str">
        <f>IF(OR(J45="",'Campanhas C&amp;S'!$C$15="",'Campanhas C&amp;S'!$C$15="(máximo 300 carateres)"),"",'Campanhas C&amp;S'!$C$15)</f>
        <v/>
      </c>
    </row>
    <row r="46" spans="1:19" x14ac:dyDescent="0.15">
      <c r="A46" s="14" t="str">
        <f>IF(I46="","",IF(OR('Identificação da EG'!$B$7=0,'Identificação da EG'!$B$7=""),"",Capa!$C$10))</f>
        <v/>
      </c>
      <c r="B46" s="14" t="str">
        <f>IF(I46="","",IF((OR('Identificação da EG'!$B$7=0,'Identificação da EG'!$B$7="")),"",'Identificação da EG'!$B$7))</f>
        <v/>
      </c>
      <c r="C46" s="14" t="str">
        <f>IF(I46="","",IF(B46="","",VLOOKUP(B46,Auxiliar!$BW$23:$BX$3130,2,0)))</f>
        <v/>
      </c>
      <c r="D46" s="14" t="str">
        <f>IF(I46="","",IF(OR('Identificação da EG'!$B$7=0,'Identificação da EG'!$B$7=""),"","Portugal"))</f>
        <v/>
      </c>
      <c r="E46" s="14" t="str">
        <f>IF(I46="","",IF(OR('Identificação da EG'!$B$7=0,'Identificação da EG'!$B$7=""),"",'Identificação da EG'!$C$7))</f>
        <v/>
      </c>
      <c r="F46" s="14" t="str">
        <f>IF(I46="","",IF(OR('Identificação da EG'!$B$7=0,'Identificação da EG'!$B$7=""),"",'Identificação da EG'!$F$7))</f>
        <v/>
      </c>
      <c r="G46" s="14" t="str">
        <f>IF(I46="","",IF((OR('Identificação da EG'!$B$7=0,'Identificação da EG'!$B$7="")),"",'Identificação da EG'!$D$7))</f>
        <v/>
      </c>
      <c r="H46" s="25" t="str">
        <f>IF(I46="","",IF(OR('Identificação da EG'!$B$7=0,'Identificação da EG'!$B$7=""),"",'Identificação da EG'!$E$7))</f>
        <v/>
      </c>
      <c r="I46" s="69" t="str">
        <f>IF(OR(J46="",'Campanhas C&amp;S'!$C$6="",'Campanhas C&amp;S'!$C$6="(Preencha o nome da campanha)"),"",'Campanhas C&amp;S'!$C$6)</f>
        <v/>
      </c>
      <c r="J46" s="69" t="str">
        <v/>
      </c>
      <c r="K46" s="69" t="str">
        <v/>
      </c>
      <c r="L46" s="69" t="str">
        <v/>
      </c>
      <c r="M46" s="69" t="str">
        <v/>
      </c>
      <c r="N46" s="69" t="str">
        <v/>
      </c>
      <c r="O46" s="69" t="str">
        <v/>
      </c>
      <c r="P46" s="69" t="str">
        <f>IF(J46="","","População abrangida")</f>
        <v/>
      </c>
      <c r="Q46" s="69" t="str">
        <f t="shared" si="0"/>
        <v/>
      </c>
      <c r="R46" s="69" t="str" cm="1">
        <f t="array" ref="R46">IF(ISBLANK(INDEX('Campanhas C&amp;S'!$H$20:$I$48,INT((ROWS($A$1:A45)-1)/2)+1,MOD(ROWS($A$1:A45)-1,2)+1)),"",INDEX('Campanhas C&amp;S'!$H$20:$I$48,INT((ROWS($A$1:A45)-1)/2)+1,MOD(ROWS($A$1:A45)-1,2)+1))</f>
        <v/>
      </c>
      <c r="S46" s="69" t="str">
        <f>IF(OR(J46="",'Campanhas C&amp;S'!$C$15="",'Campanhas C&amp;S'!$C$15="(máximo 300 carateres)"),"",'Campanhas C&amp;S'!$C$15)</f>
        <v/>
      </c>
    </row>
    <row r="47" spans="1:19" x14ac:dyDescent="0.15">
      <c r="A47" s="14" t="str">
        <f>IF(I47="","",IF(OR('Identificação da EG'!$B$7=0,'Identificação da EG'!$B$7=""),"",Capa!$C$10))</f>
        <v/>
      </c>
      <c r="B47" s="14" t="str">
        <f>IF(I47="","",IF((OR('Identificação da EG'!$B$7=0,'Identificação da EG'!$B$7="")),"",'Identificação da EG'!$B$7))</f>
        <v/>
      </c>
      <c r="C47" s="14" t="str">
        <f>IF(I47="","",IF(B47="","",VLOOKUP(B47,Auxiliar!$BW$23:$BX$3130,2,0)))</f>
        <v/>
      </c>
      <c r="D47" s="14" t="str">
        <f>IF(I47="","",IF(OR('Identificação da EG'!$B$7=0,'Identificação da EG'!$B$7=""),"","Portugal"))</f>
        <v/>
      </c>
      <c r="E47" s="14" t="str">
        <f>IF(I47="","",IF(OR('Identificação da EG'!$B$7=0,'Identificação da EG'!$B$7=""),"",'Identificação da EG'!$C$7))</f>
        <v/>
      </c>
      <c r="F47" s="14" t="str">
        <f>IF(I47="","",IF(OR('Identificação da EG'!$B$7=0,'Identificação da EG'!$B$7=""),"",'Identificação da EG'!$F$7))</f>
        <v/>
      </c>
      <c r="G47" s="14" t="str">
        <f>IF(I47="","",IF((OR('Identificação da EG'!$B$7=0,'Identificação da EG'!$B$7="")),"",'Identificação da EG'!$D$7))</f>
        <v/>
      </c>
      <c r="H47" s="25" t="str">
        <f>IF(I47="","",IF(OR('Identificação da EG'!$B$7=0,'Identificação da EG'!$B$7=""),"",'Identificação da EG'!$E$7))</f>
        <v/>
      </c>
      <c r="I47" s="69" t="str">
        <f>IF(OR(J47="",'Campanhas C&amp;S'!$C$6="",'Campanhas C&amp;S'!$C$6="(Preencha o nome da campanha)"),"",'Campanhas C&amp;S'!$C$6)</f>
        <v/>
      </c>
      <c r="J47" s="69" t="str">
        <v/>
      </c>
      <c r="K47" s="69" t="str">
        <v/>
      </c>
      <c r="L47" s="69" t="str">
        <v/>
      </c>
      <c r="M47" s="69" t="str">
        <v/>
      </c>
      <c r="N47" s="69" t="str">
        <v/>
      </c>
      <c r="O47" s="69" t="str">
        <v/>
      </c>
      <c r="P47" s="69" t="str">
        <f>IF(J47="","","Materiais distribuidos")</f>
        <v/>
      </c>
      <c r="Q47" s="69" t="str">
        <f t="shared" si="0"/>
        <v/>
      </c>
      <c r="R47" s="69" t="str" cm="1">
        <f t="array" ref="R47">IF(ISBLANK(INDEX('Campanhas C&amp;S'!$H$20:$I$48,INT((ROWS($A$1:A46)-1)/2)+1,MOD(ROWS($A$1:A46)-1,2)+1)),"",INDEX('Campanhas C&amp;S'!$H$20:$I$48,INT((ROWS($A$1:A46)-1)/2)+1,MOD(ROWS($A$1:A46)-1,2)+1))</f>
        <v/>
      </c>
      <c r="S47" s="69" t="str">
        <f>IF(OR(J47="",'Campanhas C&amp;S'!$C$15="",'Campanhas C&amp;S'!$C$15="(máximo 300 carateres)"),"",'Campanhas C&amp;S'!$C$15)</f>
        <v/>
      </c>
    </row>
    <row r="48" spans="1:19" x14ac:dyDescent="0.15">
      <c r="A48" s="14" t="str">
        <f>IF(I48="","",IF(OR('Identificação da EG'!$B$7=0,'Identificação da EG'!$B$7=""),"",Capa!$C$10))</f>
        <v/>
      </c>
      <c r="B48" s="14" t="str">
        <f>IF(I48="","",IF((OR('Identificação da EG'!$B$7=0,'Identificação da EG'!$B$7="")),"",'Identificação da EG'!$B$7))</f>
        <v/>
      </c>
      <c r="C48" s="14" t="str">
        <f>IF(I48="","",IF(B48="","",VLOOKUP(B48,Auxiliar!$BW$23:$BX$3130,2,0)))</f>
        <v/>
      </c>
      <c r="D48" s="14" t="str">
        <f>IF(I48="","",IF(OR('Identificação da EG'!$B$7=0,'Identificação da EG'!$B$7=""),"","Portugal"))</f>
        <v/>
      </c>
      <c r="E48" s="14" t="str">
        <f>IF(I48="","",IF(OR('Identificação da EG'!$B$7=0,'Identificação da EG'!$B$7=""),"",'Identificação da EG'!$C$7))</f>
        <v/>
      </c>
      <c r="F48" s="14" t="str">
        <f>IF(I48="","",IF(OR('Identificação da EG'!$B$7=0,'Identificação da EG'!$B$7=""),"",'Identificação da EG'!$F$7))</f>
        <v/>
      </c>
      <c r="G48" s="14" t="str">
        <f>IF(I48="","",IF((OR('Identificação da EG'!$B$7=0,'Identificação da EG'!$B$7="")),"",'Identificação da EG'!$D$7))</f>
        <v/>
      </c>
      <c r="H48" s="25" t="str">
        <f>IF(I48="","",IF(OR('Identificação da EG'!$B$7=0,'Identificação da EG'!$B$7=""),"",'Identificação da EG'!$E$7))</f>
        <v/>
      </c>
      <c r="I48" s="69" t="str">
        <f>IF(OR(J48="",'Campanhas C&amp;S'!$C$6="",'Campanhas C&amp;S'!$C$6="(Preencha o nome da campanha)"),"",'Campanhas C&amp;S'!$C$6)</f>
        <v/>
      </c>
      <c r="J48" s="69" t="str">
        <v/>
      </c>
      <c r="K48" s="69" t="str">
        <v/>
      </c>
      <c r="L48" s="69" t="str">
        <v/>
      </c>
      <c r="M48" s="69" t="str">
        <v/>
      </c>
      <c r="N48" s="69" t="str">
        <v/>
      </c>
      <c r="O48" s="69" t="str">
        <v/>
      </c>
      <c r="P48" s="69" t="str">
        <f>IF(J48="","","População abrangida")</f>
        <v/>
      </c>
      <c r="Q48" s="69" t="str">
        <f t="shared" si="0"/>
        <v/>
      </c>
      <c r="R48" s="69" t="str" cm="1">
        <f t="array" ref="R48">IF(ISBLANK(INDEX('Campanhas C&amp;S'!$H$20:$I$48,INT((ROWS($A$1:A47)-1)/2)+1,MOD(ROWS($A$1:A47)-1,2)+1)),"",INDEX('Campanhas C&amp;S'!$H$20:$I$48,INT((ROWS($A$1:A47)-1)/2)+1,MOD(ROWS($A$1:A47)-1,2)+1))</f>
        <v/>
      </c>
      <c r="S48" s="69" t="str">
        <f>IF(OR(J48="",'Campanhas C&amp;S'!$C$15="",'Campanhas C&amp;S'!$C$15="(máximo 300 carateres)"),"",'Campanhas C&amp;S'!$C$15)</f>
        <v/>
      </c>
    </row>
    <row r="49" spans="1:19" x14ac:dyDescent="0.15">
      <c r="A49" s="14" t="str">
        <f>IF(I49="","",IF(OR('Identificação da EG'!$B$7=0,'Identificação da EG'!$B$7=""),"",Capa!$C$10))</f>
        <v/>
      </c>
      <c r="B49" s="14" t="str">
        <f>IF(I49="","",IF((OR('Identificação da EG'!$B$7=0,'Identificação da EG'!$B$7="")),"",'Identificação da EG'!$B$7))</f>
        <v/>
      </c>
      <c r="C49" s="14" t="str">
        <f>IF(I49="","",IF(B49="","",VLOOKUP(B49,Auxiliar!$BW$23:$BX$3130,2,0)))</f>
        <v/>
      </c>
      <c r="D49" s="14" t="str">
        <f>IF(I49="","",IF(OR('Identificação da EG'!$B$7=0,'Identificação da EG'!$B$7=""),"","Portugal"))</f>
        <v/>
      </c>
      <c r="E49" s="14" t="str">
        <f>IF(I49="","",IF(OR('Identificação da EG'!$B$7=0,'Identificação da EG'!$B$7=""),"",'Identificação da EG'!$C$7))</f>
        <v/>
      </c>
      <c r="F49" s="14" t="str">
        <f>IF(I49="","",IF(OR('Identificação da EG'!$B$7=0,'Identificação da EG'!$B$7=""),"",'Identificação da EG'!$F$7))</f>
        <v/>
      </c>
      <c r="G49" s="14" t="str">
        <f>IF(I49="","",IF((OR('Identificação da EG'!$B$7=0,'Identificação da EG'!$B$7="")),"",'Identificação da EG'!$D$7))</f>
        <v/>
      </c>
      <c r="H49" s="25" t="str">
        <f>IF(I49="","",IF(OR('Identificação da EG'!$B$7=0,'Identificação da EG'!$B$7=""),"",'Identificação da EG'!$E$7))</f>
        <v/>
      </c>
      <c r="I49" s="69" t="str">
        <f>IF(OR(J49="",'Campanhas C&amp;S'!$C$6="",'Campanhas C&amp;S'!$C$6="(Preencha o nome da campanha)"),"",'Campanhas C&amp;S'!$C$6)</f>
        <v/>
      </c>
      <c r="J49" s="69" t="str">
        <v/>
      </c>
      <c r="K49" s="69" t="str">
        <v/>
      </c>
      <c r="L49" s="69" t="str">
        <v/>
      </c>
      <c r="M49" s="69" t="str">
        <v/>
      </c>
      <c r="N49" s="69" t="str">
        <v/>
      </c>
      <c r="O49" s="69" t="str">
        <v/>
      </c>
      <c r="P49" s="69" t="str">
        <f>IF(J49="","","Materiais distribuidos")</f>
        <v/>
      </c>
      <c r="Q49" s="69" t="str">
        <f t="shared" si="0"/>
        <v/>
      </c>
      <c r="R49" s="69" t="str" cm="1">
        <f t="array" ref="R49">IF(ISBLANK(INDEX('Campanhas C&amp;S'!$H$20:$I$48,INT((ROWS($A$1:A48)-1)/2)+1,MOD(ROWS($A$1:A48)-1,2)+1)),"",INDEX('Campanhas C&amp;S'!$H$20:$I$48,INT((ROWS($A$1:A48)-1)/2)+1,MOD(ROWS($A$1:A48)-1,2)+1))</f>
        <v/>
      </c>
      <c r="S49" s="69" t="str">
        <f>IF(OR(J49="",'Campanhas C&amp;S'!$C$15="",'Campanhas C&amp;S'!$C$15="(máximo 300 carateres)"),"",'Campanhas C&amp;S'!$C$15)</f>
        <v/>
      </c>
    </row>
    <row r="50" spans="1:19" x14ac:dyDescent="0.15">
      <c r="A50" s="14" t="str">
        <f>IF(I50="","",IF(OR('Identificação da EG'!$B$7=0,'Identificação da EG'!$B$7=""),"",Capa!$C$10))</f>
        <v/>
      </c>
      <c r="B50" s="14" t="str">
        <f>IF(I50="","",IF((OR('Identificação da EG'!$B$7=0,'Identificação da EG'!$B$7="")),"",'Identificação da EG'!$B$7))</f>
        <v/>
      </c>
      <c r="C50" s="14" t="str">
        <f>IF(I50="","",IF(B50="","",VLOOKUP(B50,Auxiliar!$BW$23:$BX$3130,2,0)))</f>
        <v/>
      </c>
      <c r="D50" s="14" t="str">
        <f>IF(I50="","",IF(OR('Identificação da EG'!$B$7=0,'Identificação da EG'!$B$7=""),"","Portugal"))</f>
        <v/>
      </c>
      <c r="E50" s="14" t="str">
        <f>IF(I50="","",IF(OR('Identificação da EG'!$B$7=0,'Identificação da EG'!$B$7=""),"",'Identificação da EG'!$C$7))</f>
        <v/>
      </c>
      <c r="F50" s="14" t="str">
        <f>IF(I50="","",IF(OR('Identificação da EG'!$B$7=0,'Identificação da EG'!$B$7=""),"",'Identificação da EG'!$F$7))</f>
        <v/>
      </c>
      <c r="G50" s="14" t="str">
        <f>IF(I50="","",IF((OR('Identificação da EG'!$B$7=0,'Identificação da EG'!$B$7="")),"",'Identificação da EG'!$D$7))</f>
        <v/>
      </c>
      <c r="H50" s="25" t="str">
        <f>IF(I50="","",IF(OR('Identificação da EG'!$B$7=0,'Identificação da EG'!$B$7=""),"",'Identificação da EG'!$E$7))</f>
        <v/>
      </c>
      <c r="I50" s="69" t="str">
        <f>IF(OR(J50="",'Campanhas C&amp;S'!$C$6="",'Campanhas C&amp;S'!$C$6="(Preencha o nome da campanha)"),"",'Campanhas C&amp;S'!$C$6)</f>
        <v/>
      </c>
      <c r="J50" s="69" t="str">
        <v/>
      </c>
      <c r="K50" s="69" t="str">
        <v/>
      </c>
      <c r="L50" s="69" t="str">
        <v/>
      </c>
      <c r="M50" s="69" t="str">
        <v/>
      </c>
      <c r="N50" s="69" t="str">
        <v/>
      </c>
      <c r="O50" s="69" t="str">
        <v/>
      </c>
      <c r="P50" s="69" t="str">
        <f>IF(J50="","","População abrangida")</f>
        <v/>
      </c>
      <c r="Q50" s="69" t="str">
        <f t="shared" si="0"/>
        <v/>
      </c>
      <c r="R50" s="69" t="str" cm="1">
        <f t="array" ref="R50">IF(ISBLANK(INDEX('Campanhas C&amp;S'!$H$20:$I$48,INT((ROWS($A$1:A49)-1)/2)+1,MOD(ROWS($A$1:A49)-1,2)+1)),"",INDEX('Campanhas C&amp;S'!$H$20:$I$48,INT((ROWS($A$1:A49)-1)/2)+1,MOD(ROWS($A$1:A49)-1,2)+1))</f>
        <v/>
      </c>
      <c r="S50" s="69" t="str">
        <f>IF(OR(J50="",'Campanhas C&amp;S'!$C$15="",'Campanhas C&amp;S'!$C$15="(máximo 300 carateres)"),"",'Campanhas C&amp;S'!$C$15)</f>
        <v/>
      </c>
    </row>
    <row r="51" spans="1:19" x14ac:dyDescent="0.15">
      <c r="A51" s="14" t="str">
        <f>IF(I51="","",IF(OR('Identificação da EG'!$B$7=0,'Identificação da EG'!$B$7=""),"",Capa!$C$10))</f>
        <v/>
      </c>
      <c r="B51" s="14" t="str">
        <f>IF(I51="","",IF((OR('Identificação da EG'!$B$7=0,'Identificação da EG'!$B$7="")),"",'Identificação da EG'!$B$7))</f>
        <v/>
      </c>
      <c r="C51" s="14" t="str">
        <f>IF(I51="","",IF(B51="","",VLOOKUP(B51,Auxiliar!$BW$23:$BX$3130,2,0)))</f>
        <v/>
      </c>
      <c r="D51" s="14" t="str">
        <f>IF(I51="","",IF(OR('Identificação da EG'!$B$7=0,'Identificação da EG'!$B$7=""),"","Portugal"))</f>
        <v/>
      </c>
      <c r="E51" s="14" t="str">
        <f>IF(I51="","",IF(OR('Identificação da EG'!$B$7=0,'Identificação da EG'!$B$7=""),"",'Identificação da EG'!$C$7))</f>
        <v/>
      </c>
      <c r="F51" s="14" t="str">
        <f>IF(I51="","",IF(OR('Identificação da EG'!$B$7=0,'Identificação da EG'!$B$7=""),"",'Identificação da EG'!$F$7))</f>
        <v/>
      </c>
      <c r="G51" s="14" t="str">
        <f>IF(I51="","",IF((OR('Identificação da EG'!$B$7=0,'Identificação da EG'!$B$7="")),"",'Identificação da EG'!$D$7))</f>
        <v/>
      </c>
      <c r="H51" s="25" t="str">
        <f>IF(I51="","",IF(OR('Identificação da EG'!$B$7=0,'Identificação da EG'!$B$7=""),"",'Identificação da EG'!$E$7))</f>
        <v/>
      </c>
      <c r="I51" s="69" t="str">
        <f>IF(OR(J51="",'Campanhas C&amp;S'!$C$6="",'Campanhas C&amp;S'!$C$6="(Preencha o nome da campanha)"),"",'Campanhas C&amp;S'!$C$6)</f>
        <v/>
      </c>
      <c r="J51" s="69" t="str">
        <v/>
      </c>
      <c r="K51" s="69" t="str">
        <v/>
      </c>
      <c r="L51" s="69" t="str">
        <v/>
      </c>
      <c r="M51" s="69" t="str">
        <v/>
      </c>
      <c r="N51" s="69" t="str">
        <v/>
      </c>
      <c r="O51" s="69" t="str">
        <v/>
      </c>
      <c r="P51" s="69" t="str">
        <f>IF(J51="","","Materiais distribuidos")</f>
        <v/>
      </c>
      <c r="Q51" s="69" t="str">
        <f t="shared" si="0"/>
        <v/>
      </c>
      <c r="R51" s="69" t="str" cm="1">
        <f t="array" ref="R51">IF(ISBLANK(INDEX('Campanhas C&amp;S'!$H$20:$I$48,INT((ROWS($A$1:A50)-1)/2)+1,MOD(ROWS($A$1:A50)-1,2)+1)),"",INDEX('Campanhas C&amp;S'!$H$20:$I$48,INT((ROWS($A$1:A50)-1)/2)+1,MOD(ROWS($A$1:A50)-1,2)+1))</f>
        <v/>
      </c>
      <c r="S51" s="69" t="str">
        <f>IF(OR(J51="",'Campanhas C&amp;S'!$C$15="",'Campanhas C&amp;S'!$C$15="(máximo 300 carateres)"),"",'Campanhas C&amp;S'!$C$15)</f>
        <v/>
      </c>
    </row>
    <row r="52" spans="1:19" x14ac:dyDescent="0.15">
      <c r="A52" s="14" t="str">
        <f>IF(I52="","",IF(OR('Identificação da EG'!$B$7=0,'Identificação da EG'!$B$7=""),"",Capa!$C$10))</f>
        <v/>
      </c>
      <c r="B52" s="14" t="str">
        <f>IF(I52="","",IF((OR('Identificação da EG'!$B$7=0,'Identificação da EG'!$B$7="")),"",'Identificação da EG'!$B$7))</f>
        <v/>
      </c>
      <c r="C52" s="14" t="str">
        <f>IF(I52="","",IF(B52="","",VLOOKUP(B52,Auxiliar!$BW$23:$BX$3130,2,0)))</f>
        <v/>
      </c>
      <c r="D52" s="14" t="str">
        <f>IF(I52="","",IF(OR('Identificação da EG'!$B$7=0,'Identificação da EG'!$B$7=""),"","Portugal"))</f>
        <v/>
      </c>
      <c r="E52" s="14" t="str">
        <f>IF(I52="","",IF(OR('Identificação da EG'!$B$7=0,'Identificação da EG'!$B$7=""),"",'Identificação da EG'!$C$7))</f>
        <v/>
      </c>
      <c r="F52" s="14" t="str">
        <f>IF(I52="","",IF(OR('Identificação da EG'!$B$7=0,'Identificação da EG'!$B$7=""),"",'Identificação da EG'!$F$7))</f>
        <v/>
      </c>
      <c r="G52" s="14" t="str">
        <f>IF(I52="","",IF((OR('Identificação da EG'!$B$7=0,'Identificação da EG'!$B$7="")),"",'Identificação da EG'!$D$7))</f>
        <v/>
      </c>
      <c r="H52" s="25" t="str">
        <f>IF(I52="","",IF(OR('Identificação da EG'!$B$7=0,'Identificação da EG'!$B$7=""),"",'Identificação da EG'!$E$7))</f>
        <v/>
      </c>
      <c r="I52" s="69" t="str">
        <f>IF(OR(J52="",'Campanhas C&amp;S'!$C$6="",'Campanhas C&amp;S'!$C$6="(Preencha o nome da campanha)"),"",'Campanhas C&amp;S'!$C$6)</f>
        <v/>
      </c>
      <c r="J52" s="69" t="str">
        <v/>
      </c>
      <c r="K52" s="69" t="str">
        <v/>
      </c>
      <c r="L52" s="69" t="str">
        <v/>
      </c>
      <c r="M52" s="69" t="str">
        <v/>
      </c>
      <c r="N52" s="69" t="str">
        <v/>
      </c>
      <c r="O52" s="69" t="str">
        <v/>
      </c>
      <c r="P52" s="69" t="str">
        <f>IF(J52="","","População abrangida")</f>
        <v/>
      </c>
      <c r="Q52" s="69" t="str">
        <f t="shared" si="0"/>
        <v/>
      </c>
      <c r="R52" s="69" t="str" cm="1">
        <f t="array" ref="R52">IF(ISBLANK(INDEX('Campanhas C&amp;S'!$H$20:$I$48,INT((ROWS($A$1:A51)-1)/2)+1,MOD(ROWS($A$1:A51)-1,2)+1)),"",INDEX('Campanhas C&amp;S'!$H$20:$I$48,INT((ROWS($A$1:A51)-1)/2)+1,MOD(ROWS($A$1:A51)-1,2)+1))</f>
        <v/>
      </c>
      <c r="S52" s="69" t="str">
        <f>IF(OR(J52="",'Campanhas C&amp;S'!$C$15="",'Campanhas C&amp;S'!$C$15="(máximo 300 carateres)"),"",'Campanhas C&amp;S'!$C$15)</f>
        <v/>
      </c>
    </row>
    <row r="53" spans="1:19" x14ac:dyDescent="0.15">
      <c r="A53" s="14" t="str">
        <f>IF(I53="","",IF(OR('Identificação da EG'!$B$7=0,'Identificação da EG'!$B$7=""),"",Capa!$C$10))</f>
        <v/>
      </c>
      <c r="B53" s="14" t="str">
        <f>IF(I53="","",IF((OR('Identificação da EG'!$B$7=0,'Identificação da EG'!$B$7="")),"",'Identificação da EG'!$B$7))</f>
        <v/>
      </c>
      <c r="C53" s="14" t="str">
        <f>IF(I53="","",IF(B53="","",VLOOKUP(B53,Auxiliar!$BW$23:$BX$3130,2,0)))</f>
        <v/>
      </c>
      <c r="D53" s="14" t="str">
        <f>IF(I53="","",IF(OR('Identificação da EG'!$B$7=0,'Identificação da EG'!$B$7=""),"","Portugal"))</f>
        <v/>
      </c>
      <c r="E53" s="14" t="str">
        <f>IF(I53="","",IF(OR('Identificação da EG'!$B$7=0,'Identificação da EG'!$B$7=""),"",'Identificação da EG'!$C$7))</f>
        <v/>
      </c>
      <c r="F53" s="14" t="str">
        <f>IF(I53="","",IF(OR('Identificação da EG'!$B$7=0,'Identificação da EG'!$B$7=""),"",'Identificação da EG'!$F$7))</f>
        <v/>
      </c>
      <c r="G53" s="14" t="str">
        <f>IF(I53="","",IF((OR('Identificação da EG'!$B$7=0,'Identificação da EG'!$B$7="")),"",'Identificação da EG'!$D$7))</f>
        <v/>
      </c>
      <c r="H53" s="25" t="str">
        <f>IF(I53="","",IF(OR('Identificação da EG'!$B$7=0,'Identificação da EG'!$B$7=""),"",'Identificação da EG'!$E$7))</f>
        <v/>
      </c>
      <c r="I53" s="69" t="str">
        <f>IF(OR(J53="",'Campanhas C&amp;S'!$C$6="",'Campanhas C&amp;S'!$C$6="(Preencha o nome da campanha)"),"",'Campanhas C&amp;S'!$C$6)</f>
        <v/>
      </c>
      <c r="J53" s="69" t="str">
        <v/>
      </c>
      <c r="K53" s="69" t="str">
        <v/>
      </c>
      <c r="L53" s="69" t="str">
        <v/>
      </c>
      <c r="M53" s="69" t="str">
        <v/>
      </c>
      <c r="N53" s="69" t="str">
        <v/>
      </c>
      <c r="O53" s="69" t="str">
        <v/>
      </c>
      <c r="P53" s="69" t="str">
        <f>IF(J53="","","Materiais distribuidos")</f>
        <v/>
      </c>
      <c r="Q53" s="69" t="str">
        <f t="shared" si="0"/>
        <v/>
      </c>
      <c r="R53" s="69" t="str" cm="1">
        <f t="array" ref="R53">IF(ISBLANK(INDEX('Campanhas C&amp;S'!$H$20:$I$48,INT((ROWS($A$1:A52)-1)/2)+1,MOD(ROWS($A$1:A52)-1,2)+1)),"",INDEX('Campanhas C&amp;S'!$H$20:$I$48,INT((ROWS($A$1:A52)-1)/2)+1,MOD(ROWS($A$1:A52)-1,2)+1))</f>
        <v/>
      </c>
      <c r="S53" s="69" t="str">
        <f>IF(OR(J53="",'Campanhas C&amp;S'!$C$15="",'Campanhas C&amp;S'!$C$15="(máximo 300 carateres)"),"",'Campanhas C&amp;S'!$C$15)</f>
        <v/>
      </c>
    </row>
    <row r="54" spans="1:19" x14ac:dyDescent="0.15">
      <c r="A54" s="14" t="str">
        <f>IF(I54="","",IF(OR('Identificação da EG'!$B$7=0,'Identificação da EG'!$B$7=""),"",Capa!$C$10))</f>
        <v/>
      </c>
      <c r="B54" s="14" t="str">
        <f>IF(I54="","",IF((OR('Identificação da EG'!$B$7=0,'Identificação da EG'!$B$7="")),"",'Identificação da EG'!$B$7))</f>
        <v/>
      </c>
      <c r="C54" s="14" t="str">
        <f>IF(I54="","",IF(B54="","",VLOOKUP(B54,Auxiliar!$BW$23:$BX$3130,2,0)))</f>
        <v/>
      </c>
      <c r="D54" s="14" t="str">
        <f>IF(I54="","",IF(OR('Identificação da EG'!$B$7=0,'Identificação da EG'!$B$7=""),"","Portugal"))</f>
        <v/>
      </c>
      <c r="E54" s="14" t="str">
        <f>IF(I54="","",IF(OR('Identificação da EG'!$B$7=0,'Identificação da EG'!$B$7=""),"",'Identificação da EG'!$C$7))</f>
        <v/>
      </c>
      <c r="F54" s="14" t="str">
        <f>IF(I54="","",IF(OR('Identificação da EG'!$B$7=0,'Identificação da EG'!$B$7=""),"",'Identificação da EG'!$F$7))</f>
        <v/>
      </c>
      <c r="G54" s="14" t="str">
        <f>IF(I54="","",IF((OR('Identificação da EG'!$B$7=0,'Identificação da EG'!$B$7="")),"",'Identificação da EG'!$D$7))</f>
        <v/>
      </c>
      <c r="H54" s="25" t="str">
        <f>IF(I54="","",IF(OR('Identificação da EG'!$B$7=0,'Identificação da EG'!$B$7=""),"",'Identificação da EG'!$E$7))</f>
        <v/>
      </c>
      <c r="I54" s="69" t="str">
        <f>IF(OR(J54="",'Campanhas C&amp;S'!$C$6="",'Campanhas C&amp;S'!$C$6="(Preencha o nome da campanha)"),"",'Campanhas C&amp;S'!$C$6)</f>
        <v/>
      </c>
      <c r="J54" s="69" t="str">
        <v/>
      </c>
      <c r="K54" s="69" t="str">
        <v/>
      </c>
      <c r="L54" s="69" t="str">
        <v/>
      </c>
      <c r="M54" s="69" t="str">
        <v/>
      </c>
      <c r="N54" s="69" t="str">
        <v/>
      </c>
      <c r="O54" s="69" t="str">
        <v/>
      </c>
      <c r="P54" s="69" t="str">
        <f>IF(J54="","","População abrangida")</f>
        <v/>
      </c>
      <c r="Q54" s="69" t="str">
        <f t="shared" si="0"/>
        <v/>
      </c>
      <c r="R54" s="69" t="str" cm="1">
        <f t="array" ref="R54">IF(ISBLANK(INDEX('Campanhas C&amp;S'!$H$20:$I$48,INT((ROWS($A$1:A53)-1)/2)+1,MOD(ROWS($A$1:A53)-1,2)+1)),"",INDEX('Campanhas C&amp;S'!$H$20:$I$48,INT((ROWS($A$1:A53)-1)/2)+1,MOD(ROWS($A$1:A53)-1,2)+1))</f>
        <v/>
      </c>
      <c r="S54" s="69" t="str">
        <f>IF(OR(J54="",'Campanhas C&amp;S'!$C$15="",'Campanhas C&amp;S'!$C$15="(máximo 300 carateres)"),"",'Campanhas C&amp;S'!$C$15)</f>
        <v/>
      </c>
    </row>
    <row r="55" spans="1:19" x14ac:dyDescent="0.15">
      <c r="A55" s="14" t="str">
        <f>IF(I55="","",IF(OR('Identificação da EG'!$B$7=0,'Identificação da EG'!$B$7=""),"",Capa!$C$10))</f>
        <v/>
      </c>
      <c r="B55" s="14" t="str">
        <f>IF(I55="","",IF((OR('Identificação da EG'!$B$7=0,'Identificação da EG'!$B$7="")),"",'Identificação da EG'!$B$7))</f>
        <v/>
      </c>
      <c r="C55" s="14" t="str">
        <f>IF(I55="","",IF(B55="","",VLOOKUP(B55,Auxiliar!$BW$23:$BX$3130,2,0)))</f>
        <v/>
      </c>
      <c r="D55" s="14" t="str">
        <f>IF(I55="","",IF(OR('Identificação da EG'!$B$7=0,'Identificação da EG'!$B$7=""),"","Portugal"))</f>
        <v/>
      </c>
      <c r="E55" s="14" t="str">
        <f>IF(I55="","",IF(OR('Identificação da EG'!$B$7=0,'Identificação da EG'!$B$7=""),"",'Identificação da EG'!$C$7))</f>
        <v/>
      </c>
      <c r="F55" s="14" t="str">
        <f>IF(I55="","",IF(OR('Identificação da EG'!$B$7=0,'Identificação da EG'!$B$7=""),"",'Identificação da EG'!$F$7))</f>
        <v/>
      </c>
      <c r="G55" s="14" t="str">
        <f>IF(I55="","",IF((OR('Identificação da EG'!$B$7=0,'Identificação da EG'!$B$7="")),"",'Identificação da EG'!$D$7))</f>
        <v/>
      </c>
      <c r="H55" s="25" t="str">
        <f>IF(I55="","",IF(OR('Identificação da EG'!$B$7=0,'Identificação da EG'!$B$7=""),"",'Identificação da EG'!$E$7))</f>
        <v/>
      </c>
      <c r="I55" s="69" t="str">
        <f>IF(OR(J55="",'Campanhas C&amp;S'!$C$6="",'Campanhas C&amp;S'!$C$6="(Preencha o nome da campanha)"),"",'Campanhas C&amp;S'!$C$6)</f>
        <v/>
      </c>
      <c r="J55" s="69" t="str">
        <v/>
      </c>
      <c r="K55" s="69" t="str">
        <v/>
      </c>
      <c r="L55" s="69" t="str">
        <v/>
      </c>
      <c r="M55" s="69" t="str">
        <v/>
      </c>
      <c r="N55" s="69" t="str">
        <v/>
      </c>
      <c r="O55" s="69" t="str">
        <v/>
      </c>
      <c r="P55" s="69" t="str">
        <f>IF(J55="","","Materiais distribuidos")</f>
        <v/>
      </c>
      <c r="Q55" s="69" t="str">
        <f t="shared" si="0"/>
        <v/>
      </c>
      <c r="R55" s="69" t="str" cm="1">
        <f t="array" ref="R55">IF(ISBLANK(INDEX('Campanhas C&amp;S'!$H$20:$I$48,INT((ROWS($A$1:A54)-1)/2)+1,MOD(ROWS($A$1:A54)-1,2)+1)),"",INDEX('Campanhas C&amp;S'!$H$20:$I$48,INT((ROWS($A$1:A54)-1)/2)+1,MOD(ROWS($A$1:A54)-1,2)+1))</f>
        <v/>
      </c>
      <c r="S55" s="69" t="str">
        <f>IF(OR(J55="",'Campanhas C&amp;S'!$C$15="",'Campanhas C&amp;S'!$C$15="(máximo 300 carateres)"),"",'Campanhas C&amp;S'!$C$15)</f>
        <v/>
      </c>
    </row>
    <row r="56" spans="1:19" x14ac:dyDescent="0.15">
      <c r="A56" s="14" t="str">
        <f>IF(I56="","",IF(OR('Identificação da EG'!$B$7=0,'Identificação da EG'!$B$7=""),"",Capa!$C$10))</f>
        <v/>
      </c>
      <c r="B56" s="14" t="str">
        <f>IF(I56="","",IF((OR('Identificação da EG'!$B$7=0,'Identificação da EG'!$B$7="")),"",'Identificação da EG'!$B$7))</f>
        <v/>
      </c>
      <c r="C56" s="14" t="str">
        <f>IF(I56="","",IF(B56="","",VLOOKUP(B56,Auxiliar!$BW$23:$BX$3130,2,0)))</f>
        <v/>
      </c>
      <c r="D56" s="14" t="str">
        <f>IF(I56="","",IF(OR('Identificação da EG'!$B$7=0,'Identificação da EG'!$B$7=""),"","Portugal"))</f>
        <v/>
      </c>
      <c r="E56" s="14" t="str">
        <f>IF(I56="","",IF(OR('Identificação da EG'!$B$7=0,'Identificação da EG'!$B$7=""),"",'Identificação da EG'!$C$7))</f>
        <v/>
      </c>
      <c r="F56" s="14" t="str">
        <f>IF(I56="","",IF(OR('Identificação da EG'!$B$7=0,'Identificação da EG'!$B$7=""),"",'Identificação da EG'!$F$7))</f>
        <v/>
      </c>
      <c r="G56" s="14" t="str">
        <f>IF(I56="","",IF((OR('Identificação da EG'!$B$7=0,'Identificação da EG'!$B$7="")),"",'Identificação da EG'!$D$7))</f>
        <v/>
      </c>
      <c r="H56" s="25" t="str">
        <f>IF(I56="","",IF(OR('Identificação da EG'!$B$7=0,'Identificação da EG'!$B$7=""),"",'Identificação da EG'!$E$7))</f>
        <v/>
      </c>
      <c r="I56" s="69" t="str">
        <f>IF(OR(J56="",'Campanhas C&amp;S'!$C$6="",'Campanhas C&amp;S'!$C$6="(Preencha o nome da campanha)"),"",'Campanhas C&amp;S'!$C$6)</f>
        <v/>
      </c>
      <c r="J56" s="69" t="str">
        <v/>
      </c>
      <c r="K56" s="69" t="str">
        <v/>
      </c>
      <c r="L56" s="69" t="str">
        <v/>
      </c>
      <c r="M56" s="69" t="str">
        <v/>
      </c>
      <c r="N56" s="69" t="str">
        <v/>
      </c>
      <c r="O56" s="69" t="str">
        <v/>
      </c>
      <c r="P56" s="69" t="str">
        <f>IF(J56="","","População abrangida")</f>
        <v/>
      </c>
      <c r="Q56" s="69" t="str">
        <f t="shared" si="0"/>
        <v/>
      </c>
      <c r="R56" s="69" t="str" cm="1">
        <f t="array" ref="R56">IF(ISBLANK(INDEX('Campanhas C&amp;S'!$H$20:$I$48,INT((ROWS($A$1:A55)-1)/2)+1,MOD(ROWS($A$1:A55)-1,2)+1)),"",INDEX('Campanhas C&amp;S'!$H$20:$I$48,INT((ROWS($A$1:A55)-1)/2)+1,MOD(ROWS($A$1:A55)-1,2)+1))</f>
        <v/>
      </c>
      <c r="S56" s="69" t="str">
        <f>IF(OR(J56="",'Campanhas C&amp;S'!$C$15="",'Campanhas C&amp;S'!$C$15="(máximo 300 carateres)"),"",'Campanhas C&amp;S'!$C$15)</f>
        <v/>
      </c>
    </row>
    <row r="57" spans="1:19" x14ac:dyDescent="0.15">
      <c r="A57" s="14" t="str">
        <f>IF(I57="","",IF(OR('Identificação da EG'!$B$7=0,'Identificação da EG'!$B$7=""),"",Capa!$C$10))</f>
        <v/>
      </c>
      <c r="B57" s="14" t="str">
        <f>IF(I57="","",IF((OR('Identificação da EG'!$B$7=0,'Identificação da EG'!$B$7="")),"",'Identificação da EG'!$B$7))</f>
        <v/>
      </c>
      <c r="C57" s="14" t="str">
        <f>IF(I57="","",IF(B57="","",VLOOKUP(B57,Auxiliar!$BW$23:$BX$3130,2,0)))</f>
        <v/>
      </c>
      <c r="D57" s="14" t="str">
        <f>IF(I57="","",IF(OR('Identificação da EG'!$B$7=0,'Identificação da EG'!$B$7=""),"","Portugal"))</f>
        <v/>
      </c>
      <c r="E57" s="14" t="str">
        <f>IF(I57="","",IF(OR('Identificação da EG'!$B$7=0,'Identificação da EG'!$B$7=""),"",'Identificação da EG'!$C$7))</f>
        <v/>
      </c>
      <c r="F57" s="14" t="str">
        <f>IF(I57="","",IF(OR('Identificação da EG'!$B$7=0,'Identificação da EG'!$B$7=""),"",'Identificação da EG'!$F$7))</f>
        <v/>
      </c>
      <c r="G57" s="14" t="str">
        <f>IF(I57="","",IF((OR('Identificação da EG'!$B$7=0,'Identificação da EG'!$B$7="")),"",'Identificação da EG'!$D$7))</f>
        <v/>
      </c>
      <c r="H57" s="25" t="str">
        <f>IF(I57="","",IF(OR('Identificação da EG'!$B$7=0,'Identificação da EG'!$B$7=""),"",'Identificação da EG'!$E$7))</f>
        <v/>
      </c>
      <c r="I57" s="69" t="str">
        <f>IF(OR(J57="",'Campanhas C&amp;S'!$C$6="",'Campanhas C&amp;S'!$C$6="(Preencha o nome da campanha)"),"",'Campanhas C&amp;S'!$C$6)</f>
        <v/>
      </c>
      <c r="J57" s="69" t="str">
        <v/>
      </c>
      <c r="K57" s="69" t="str">
        <v/>
      </c>
      <c r="L57" s="69" t="str">
        <v/>
      </c>
      <c r="M57" s="69" t="str">
        <v/>
      </c>
      <c r="N57" s="69" t="str">
        <v/>
      </c>
      <c r="O57" s="69" t="str">
        <v/>
      </c>
      <c r="P57" s="69" t="str">
        <f>IF(J57="","","Materiais distribuidos")</f>
        <v/>
      </c>
      <c r="Q57" s="69" t="str">
        <f t="shared" si="0"/>
        <v/>
      </c>
      <c r="R57" s="69" t="str" cm="1">
        <f t="array" ref="R57">IF(ISBLANK(INDEX('Campanhas C&amp;S'!$H$20:$I$48,INT((ROWS($A$1:A56)-1)/2)+1,MOD(ROWS($A$1:A56)-1,2)+1)),"",INDEX('Campanhas C&amp;S'!$H$20:$I$48,INT((ROWS($A$1:A56)-1)/2)+1,MOD(ROWS($A$1:A56)-1,2)+1))</f>
        <v/>
      </c>
      <c r="S57" s="69" t="str">
        <f>IF(OR(J57="",'Campanhas C&amp;S'!$C$15="",'Campanhas C&amp;S'!$C$15="(máximo 300 carateres)"),"",'Campanhas C&amp;S'!$C$15)</f>
        <v/>
      </c>
    </row>
    <row r="58" spans="1:19" x14ac:dyDescent="0.15">
      <c r="A58" s="14" t="str">
        <f>IF(I58="","",IF(OR('Identificação da EG'!$B$7=0,'Identificação da EG'!$B$7=""),"",Capa!$C$10))</f>
        <v/>
      </c>
      <c r="B58" s="14" t="str">
        <f>IF(I58="","",IF((OR('Identificação da EG'!$B$7=0,'Identificação da EG'!$B$7="")),"",'Identificação da EG'!$B$7))</f>
        <v/>
      </c>
      <c r="C58" s="14" t="str">
        <f>IF(I58="","",IF(B58="","",VLOOKUP(B58,Auxiliar!$BW$23:$BX$3130,2,0)))</f>
        <v/>
      </c>
      <c r="D58" s="14" t="str">
        <f>IF(I58="","",IF(OR('Identificação da EG'!$B$7=0,'Identificação da EG'!$B$7=""),"","Portugal"))</f>
        <v/>
      </c>
      <c r="E58" s="14" t="str">
        <f>IF(I58="","",IF(OR('Identificação da EG'!$B$7=0,'Identificação da EG'!$B$7=""),"",'Identificação da EG'!$C$7))</f>
        <v/>
      </c>
      <c r="F58" s="14" t="str">
        <f>IF(I58="","",IF(OR('Identificação da EG'!$B$7=0,'Identificação da EG'!$B$7=""),"",'Identificação da EG'!$F$7))</f>
        <v/>
      </c>
      <c r="G58" s="14" t="str">
        <f>IF(I58="","",IF((OR('Identificação da EG'!$B$7=0,'Identificação da EG'!$B$7="")),"",'Identificação da EG'!$D$7))</f>
        <v/>
      </c>
      <c r="H58" s="25" t="str">
        <f>IF(I58="","",IF(OR('Identificação da EG'!$B$7=0,'Identificação da EG'!$B$7=""),"",'Identificação da EG'!$E$7))</f>
        <v/>
      </c>
      <c r="I58" s="69" t="str">
        <f>IF(OR(J58="",'Campanhas C&amp;S'!$C$6="",'Campanhas C&amp;S'!$C$6="(Preencha o nome da campanha)"),"",'Campanhas C&amp;S'!$C$6)</f>
        <v/>
      </c>
      <c r="J58" s="69" t="str">
        <v/>
      </c>
      <c r="K58" s="69" t="str">
        <v/>
      </c>
      <c r="L58" s="69" t="str">
        <v/>
      </c>
      <c r="M58" s="69" t="str">
        <v/>
      </c>
      <c r="N58" s="69" t="str">
        <v/>
      </c>
      <c r="O58" s="69" t="str">
        <v/>
      </c>
      <c r="P58" s="69" t="str">
        <f>IF(J58="","","População abrangida")</f>
        <v/>
      </c>
      <c r="Q58" s="69" t="str">
        <f t="shared" si="0"/>
        <v/>
      </c>
      <c r="R58" s="69" t="str" cm="1">
        <f t="array" ref="R58">IF(ISBLANK(INDEX('Campanhas C&amp;S'!$H$20:$I$48,INT((ROWS($A$1:A57)-1)/2)+1,MOD(ROWS($A$1:A57)-1,2)+1)),"",INDEX('Campanhas C&amp;S'!$H$20:$I$48,INT((ROWS($A$1:A57)-1)/2)+1,MOD(ROWS($A$1:A57)-1,2)+1))</f>
        <v/>
      </c>
      <c r="S58" s="69" t="str">
        <f>IF(OR(J58="",'Campanhas C&amp;S'!$C$15="",'Campanhas C&amp;S'!$C$15="(máximo 300 carateres)"),"",'Campanhas C&amp;S'!$C$15)</f>
        <v/>
      </c>
    </row>
    <row r="59" spans="1:19" x14ac:dyDescent="0.15">
      <c r="A59" s="14" t="str">
        <f>IF(I59="","",IF(OR('Identificação da EG'!$B$7=0,'Identificação da EG'!$B$7=""),"",Capa!$C$10))</f>
        <v/>
      </c>
      <c r="B59" s="14" t="str">
        <f>IF(I59="","",IF((OR('Identificação da EG'!$B$7=0,'Identificação da EG'!$B$7="")),"",'Identificação da EG'!$B$7))</f>
        <v/>
      </c>
      <c r="C59" s="14" t="str">
        <f>IF(I59="","",IF(B59="","",VLOOKUP(B59,Auxiliar!$BW$23:$BX$3130,2,0)))</f>
        <v/>
      </c>
      <c r="D59" s="14" t="str">
        <f>IF(I59="","",IF(OR('Identificação da EG'!$B$7=0,'Identificação da EG'!$B$7=""),"","Portugal"))</f>
        <v/>
      </c>
      <c r="E59" s="14" t="str">
        <f>IF(I59="","",IF(OR('Identificação da EG'!$B$7=0,'Identificação da EG'!$B$7=""),"",'Identificação da EG'!$C$7))</f>
        <v/>
      </c>
      <c r="F59" s="14" t="str">
        <f>IF(I59="","",IF(OR('Identificação da EG'!$B$7=0,'Identificação da EG'!$B$7=""),"",'Identificação da EG'!$F$7))</f>
        <v/>
      </c>
      <c r="G59" s="14" t="str">
        <f>IF(I59="","",IF((OR('Identificação da EG'!$B$7=0,'Identificação da EG'!$B$7="")),"",'Identificação da EG'!$D$7))</f>
        <v/>
      </c>
      <c r="H59" s="25" t="str">
        <f>IF(I59="","",IF(OR('Identificação da EG'!$B$7=0,'Identificação da EG'!$B$7=""),"",'Identificação da EG'!$E$7))</f>
        <v/>
      </c>
      <c r="I59" s="69" t="str">
        <f>IF(OR(J59="",'Campanhas C&amp;S'!$C$6="",'Campanhas C&amp;S'!$C$6="(Preencha o nome da campanha)"),"",'Campanhas C&amp;S'!$C$6)</f>
        <v/>
      </c>
      <c r="J59" s="69" t="str">
        <v/>
      </c>
      <c r="K59" s="69" t="str">
        <v/>
      </c>
      <c r="L59" s="69" t="str">
        <v/>
      </c>
      <c r="M59" s="69" t="str">
        <v/>
      </c>
      <c r="N59" s="69" t="str">
        <v/>
      </c>
      <c r="O59" s="69" t="str">
        <v/>
      </c>
      <c r="P59" s="69" t="str">
        <f>IF(J59="","","Materiais distribuidos")</f>
        <v/>
      </c>
      <c r="Q59" s="69" t="str">
        <f t="shared" si="0"/>
        <v/>
      </c>
      <c r="R59" s="69" t="str" cm="1">
        <f t="array" ref="R59">IF(ISBLANK(INDEX('Campanhas C&amp;S'!$H$20:$I$48,INT((ROWS($A$1:A58)-1)/2)+1,MOD(ROWS($A$1:A58)-1,2)+1)),"",INDEX('Campanhas C&amp;S'!$H$20:$I$48,INT((ROWS($A$1:A58)-1)/2)+1,MOD(ROWS($A$1:A58)-1,2)+1))</f>
        <v/>
      </c>
      <c r="S59" s="69" t="str">
        <f>IF(OR(J59="",'Campanhas C&amp;S'!$C$15="",'Campanhas C&amp;S'!$C$15="(máximo 300 carateres)"),"",'Campanhas C&amp;S'!$C$15)</f>
        <v/>
      </c>
    </row>
    <row r="60" spans="1:19" x14ac:dyDescent="0.15">
      <c r="A60" s="14" t="str">
        <f>IF(I60="","",IF(OR('Identificação da EG'!$B$7=0,'Identificação da EG'!$B$7=""),"",Capa!$C$10))</f>
        <v/>
      </c>
      <c r="B60" s="14" t="str">
        <f>IF(I60="","",IF((OR('Identificação da EG'!$B$7=0,'Identificação da EG'!$B$7="")),"",'Identificação da EG'!$B$7))</f>
        <v/>
      </c>
      <c r="C60" s="14" t="str">
        <f>IF(I60="","",IF(B60="","",VLOOKUP(B60,Auxiliar!$BW$23:$BX$3130,2,0)))</f>
        <v/>
      </c>
      <c r="D60" s="14" t="str">
        <f>IF(I60="","",IF(OR('Identificação da EG'!$B$7=0,'Identificação da EG'!$B$7=""),"","Portugal"))</f>
        <v/>
      </c>
      <c r="E60" s="14" t="str">
        <f>IF(I60="","",IF(OR('Identificação da EG'!$B$7=0,'Identificação da EG'!$B$7=""),"",'Identificação da EG'!$C$7))</f>
        <v/>
      </c>
      <c r="F60" s="14" t="str">
        <f>IF(I60="","",IF(OR('Identificação da EG'!$B$7=0,'Identificação da EG'!$B$7=""),"",'Identificação da EG'!$F$7))</f>
        <v/>
      </c>
      <c r="G60" s="14" t="str">
        <f>IF(I60="","",IF((OR('Identificação da EG'!$B$7=0,'Identificação da EG'!$B$7="")),"",'Identificação da EG'!$D$7))</f>
        <v/>
      </c>
      <c r="H60" s="25" t="str">
        <f>IF(I60="","",IF(OR('Identificação da EG'!$B$7=0,'Identificação da EG'!$B$7=""),"",'Identificação da EG'!$E$7))</f>
        <v/>
      </c>
      <c r="I60" s="69" t="str">
        <f>IF(OR(J2="",'Campanhas C&amp;S'!$C$6="",'Campanhas C&amp;S'!$C$6="(Preencha o nome da campanha)"),"",'Campanhas C&amp;S'!$C$6)</f>
        <v/>
      </c>
      <c r="J60" s="69"/>
      <c r="K60" s="69"/>
      <c r="L60" s="69"/>
      <c r="M60" s="69"/>
      <c r="N60" s="69"/>
      <c r="O60" s="69"/>
      <c r="P60" s="69" t="str">
        <f>IF(R60="","","População total abrangida")</f>
        <v/>
      </c>
      <c r="Q60" s="69" t="str">
        <f>IF(R60="","","nº")</f>
        <v/>
      </c>
      <c r="R60" s="69" t="str">
        <f>IF('Campanhas C&amp;S'!$C$9="","",'Campanhas C&amp;S'!$C$9)</f>
        <v/>
      </c>
      <c r="S60" s="69" t="str">
        <f>IF(OR(R60="",'Campanhas C&amp;S'!$C$15="",'Campanhas C&amp;S'!$C$15="(máximo 300 carateres)"),"",'Campanhas C&amp;S'!$C$15)</f>
        <v/>
      </c>
    </row>
    <row r="61" spans="1:19" x14ac:dyDescent="0.15">
      <c r="A61" s="14" t="str">
        <f>IF(I61="","",IF(OR('Identificação da EG'!$B$7=0,'Identificação da EG'!$B$7=""),"",Capa!$C$10))</f>
        <v/>
      </c>
      <c r="B61" s="14" t="str">
        <f>IF(I61="","",IF((OR('Identificação da EG'!$B$7=0,'Identificação da EG'!$B$7="")),"",'Identificação da EG'!$B$7))</f>
        <v/>
      </c>
      <c r="C61" s="14" t="str">
        <f>IF(I61="","",IF(B61="","",VLOOKUP(B61,Auxiliar!$BW$23:$BX$3130,2,0)))</f>
        <v/>
      </c>
      <c r="D61" s="14" t="str">
        <f>IF(I61="","",IF(OR('Identificação da EG'!$B$7=0,'Identificação da EG'!$B$7=""),"","Portugal"))</f>
        <v/>
      </c>
      <c r="E61" s="14" t="str">
        <f>IF(I61="","",IF(OR('Identificação da EG'!$B$7=0,'Identificação da EG'!$B$7=""),"",'Identificação da EG'!$C$7))</f>
        <v/>
      </c>
      <c r="F61" s="14" t="str">
        <f>IF(I61="","",IF(OR('Identificação da EG'!$B$7=0,'Identificação da EG'!$B$7=""),"",'Identificação da EG'!$F$7))</f>
        <v/>
      </c>
      <c r="G61" s="14" t="str">
        <f>IF(I61="","",IF((OR('Identificação da EG'!$B$7=0,'Identificação da EG'!$B$7="")),"",'Identificação da EG'!$D$7))</f>
        <v/>
      </c>
      <c r="H61" s="25" t="str">
        <f>IF(I61="","",IF(OR('Identificação da EG'!$B$7=0,'Identificação da EG'!$B$7=""),"",'Identificação da EG'!$E$7))</f>
        <v/>
      </c>
      <c r="I61" s="69" t="str">
        <f>IF(OR(J3="",'Campanhas C&amp;S'!$C$6="",'Campanhas C&amp;S'!$C$6="(Preencha o nome da campanha)"),"",'Campanhas C&amp;S'!$C$6)</f>
        <v/>
      </c>
      <c r="J61" s="69"/>
      <c r="K61" s="69"/>
      <c r="L61" s="69"/>
      <c r="M61" s="69"/>
      <c r="N61" s="69"/>
      <c r="O61" s="69"/>
      <c r="P61" s="69" t="str">
        <f>IF(R61="","","Duração da campanha")</f>
        <v/>
      </c>
      <c r="Q61" s="69" t="str">
        <f>IF(R61="","","dias")</f>
        <v/>
      </c>
      <c r="R61" s="69" t="str">
        <f>IF('Campanhas C&amp;S'!$C$12="","",'Campanhas C&amp;S'!$C$12)</f>
        <v/>
      </c>
      <c r="S61" s="69" t="str">
        <f>IF(OR(R61="",'Campanhas C&amp;S'!$C$15="",'Campanhas C&amp;S'!$C$15="(máximo 300 carateres)"),"",'Campanhas C&amp;S'!$C$15)</f>
        <v/>
      </c>
    </row>
    <row r="62" spans="1:19" x14ac:dyDescent="0.15">
      <c r="A62" s="14" t="str">
        <f>IF(I62="","",IF(OR('Identificação da EG'!$B$7=0,'Identificação da EG'!$B$7=""),"",Capa!$C$10))</f>
        <v/>
      </c>
      <c r="B62" s="14" t="str">
        <f>IF(I62="","",IF((OR('Identificação da EG'!$B$7=0,'Identificação da EG'!$B$7="")),"",'Identificação da EG'!$B$7))</f>
        <v/>
      </c>
      <c r="C62" s="14" t="str">
        <f>IF(I62="","",IF(B62="","",VLOOKUP(B62,Auxiliar!$BW$23:$BX$3130,2,0)))</f>
        <v/>
      </c>
      <c r="D62" s="14" t="str">
        <f>IF(I62="","",IF(OR('Identificação da EG'!$B$7=0,'Identificação da EG'!$B$7=""),"","Portugal"))</f>
        <v/>
      </c>
      <c r="E62" s="14" t="str">
        <f>IF(I62="","",IF(OR('Identificação da EG'!$B$7=0,'Identificação da EG'!$B$7=""),"",'Identificação da EG'!$C$7))</f>
        <v/>
      </c>
      <c r="F62" s="14" t="str">
        <f>IF(I62="","",IF(OR('Identificação da EG'!$B$7=0,'Identificação da EG'!$B$7=""),"",'Identificação da EG'!$F$7))</f>
        <v/>
      </c>
      <c r="G62" s="14" t="str">
        <f>IF(I62="","",IF((OR('Identificação da EG'!$B$7=0,'Identificação da EG'!$B$7="")),"",'Identificação da EG'!$D$7))</f>
        <v/>
      </c>
      <c r="H62" s="25" t="str">
        <f>IF(I62="","",IF(OR('Identificação da EG'!$B$7=0,'Identificação da EG'!$B$7=""),"",'Identificação da EG'!$E$7))</f>
        <v/>
      </c>
      <c r="I62" s="69" t="str">
        <f>IF(OR(J62="",'Campanhas C&amp;S'!$M$6="",'Campanhas C&amp;S'!$M$6="(Preencha o nome da campanha)"),"",'Campanhas C&amp;S'!$M$6)</f>
        <v/>
      </c>
      <c r="J62" s="69" t="str" cm="1">
        <f t="array" ref="J62:J119">IF(INDEX('Campanhas C&amp;S'!L20:L48,INT((_xlfn.SEQUENCE(ROWS('Campanhas C&amp;S'!L20:L48)*2,1,1,1)-1)/2)+1)=0,"",INDEX('Campanhas C&amp;S'!L20:L48,INT((_xlfn.SEQUENCE(ROWS('Campanhas C&amp;S'!L20:L48)*2,1,1,1)-1)/2)+1))</f>
        <v/>
      </c>
      <c r="K62" s="69" t="str" cm="1">
        <f t="array" ref="K62:K119">IF(INDEX('Campanhas C&amp;S'!M20:M48,INT((_xlfn.SEQUENCE(ROWS('Campanhas C&amp;S'!M20:M48)*2,1,1,1)-1)/2)+1)=0,"",INDEX('Campanhas C&amp;S'!M20:M48,INT((_xlfn.SEQUENCE(ROWS('Campanhas C&amp;S'!M20:M48)*2,1,1,1)-1)/2)+1))</f>
        <v/>
      </c>
      <c r="L62" s="69" t="str" cm="1">
        <f t="array" ref="L62:L119">IF(INDEX('Campanhas C&amp;S'!N20:N48,INT((_xlfn.SEQUENCE(ROWS('Campanhas C&amp;S'!N20:N48)*2,1,1,1)-1)/2)+1)=0,"",INDEX('Campanhas C&amp;S'!N20:N48,INT((_xlfn.SEQUENCE(ROWS('Campanhas C&amp;S'!N20:N48)*2,1,1,1)-1)/2)+1))</f>
        <v/>
      </c>
      <c r="M62" s="69" t="str" cm="1">
        <f t="array" ref="M62:M119">IF(INDEX('Campanhas C&amp;S'!O20:O48,INT((_xlfn.SEQUENCE(ROWS('Campanhas C&amp;S'!O20:O48)*2,1,1,1)-1)/2)+1)=0,"",INDEX('Campanhas C&amp;S'!O20:O48,INT((_xlfn.SEQUENCE(ROWS('Campanhas C&amp;S'!O20:O48)*2,1,1,1)-1)/2)+1))</f>
        <v/>
      </c>
      <c r="N62" s="69" t="str" cm="1">
        <f t="array" ref="N62:N119">IF(INDEX('Campanhas C&amp;S'!P20:P48,INT((_xlfn.SEQUENCE(ROWS('Campanhas C&amp;S'!P20:P48)*2,1,1,1)-1)/2)+1)=0,"",INDEX('Campanhas C&amp;S'!P20:P48,INT((_xlfn.SEQUENCE(ROWS('Campanhas C&amp;S'!P20:P48)*2,1,1,1)-1)/2)+1))</f>
        <v/>
      </c>
      <c r="O62" s="69" t="str" cm="1">
        <f t="array" ref="O62:O119">IF(INDEX('Campanhas C&amp;S'!Q20:Q48,INT((_xlfn.SEQUENCE(ROWS('Campanhas C&amp;S'!Q20:Q48)*2,1,1,1)-1)/2)+1)=0,"",INDEX('Campanhas C&amp;S'!Q20:Q48,INT((_xlfn.SEQUENCE(ROWS('Campanhas C&amp;S'!Q20:Q48)*2,1,1,1)-1)/2)+1))</f>
        <v/>
      </c>
      <c r="P62" s="69" t="str">
        <f>IF(J62="","","População abrangida")</f>
        <v/>
      </c>
      <c r="Q62" s="69" t="str">
        <f>IF(J62="","","nº")</f>
        <v/>
      </c>
      <c r="R62" s="69" t="str" cm="1">
        <f t="array" ref="R62">IF(ISBLANK(INDEX('Campanhas C&amp;S'!$R$20:$S$48,INT((ROWS($A$1:A1)-1)/2)+1,MOD(ROWS($A$1:A1)-1,2)+1)),"",INDEX('Campanhas C&amp;S'!$R$20:$S$48,INT((ROWS($A$1:A1)-1)/2)+1,MOD(ROWS($A$1:A1)-1,2)+1))</f>
        <v/>
      </c>
      <c r="S62" s="69" t="str">
        <f>IF(OR(J62="",'Campanhas C&amp;S'!$M$15="",'Campanhas C&amp;S'!$M$15="(máximo 300 carateres)"),"",'Campanhas C&amp;S'!$M$15)</f>
        <v/>
      </c>
    </row>
    <row r="63" spans="1:19" x14ac:dyDescent="0.15">
      <c r="A63" s="14" t="str">
        <f>IF(I63="","",IF(OR('Identificação da EG'!$B$7=0,'Identificação da EG'!$B$7=""),"",Capa!$C$10))</f>
        <v/>
      </c>
      <c r="B63" s="14" t="str">
        <f>IF(I63="","",IF((OR('Identificação da EG'!$B$7=0,'Identificação da EG'!$B$7="")),"",'Identificação da EG'!$B$7))</f>
        <v/>
      </c>
      <c r="C63" s="14" t="str">
        <f>IF(I63="","",IF(B63="","",VLOOKUP(B63,Auxiliar!$BW$23:$BX$3130,2,0)))</f>
        <v/>
      </c>
      <c r="D63" s="14" t="str">
        <f>IF(I63="","",IF(OR('Identificação da EG'!$B$7=0,'Identificação da EG'!$B$7=""),"","Portugal"))</f>
        <v/>
      </c>
      <c r="E63" s="14" t="str">
        <f>IF(I63="","",IF(OR('Identificação da EG'!$B$7=0,'Identificação da EG'!$B$7=""),"",'Identificação da EG'!$C$7))</f>
        <v/>
      </c>
      <c r="F63" s="14" t="str">
        <f>IF(I63="","",IF(OR('Identificação da EG'!$B$7=0,'Identificação da EG'!$B$7=""),"",'Identificação da EG'!$F$7))</f>
        <v/>
      </c>
      <c r="G63" s="14" t="str">
        <f>IF(I63="","",IF((OR('Identificação da EG'!$B$7=0,'Identificação da EG'!$B$7="")),"",'Identificação da EG'!$D$7))</f>
        <v/>
      </c>
      <c r="H63" s="25" t="str">
        <f>IF(I63="","",IF(OR('Identificação da EG'!$B$7=0,'Identificação da EG'!$B$7=""),"",'Identificação da EG'!$E$7))</f>
        <v/>
      </c>
      <c r="I63" s="69" t="str">
        <f>IF(OR(J63="",'Campanhas C&amp;S'!$M$6="",'Campanhas C&amp;S'!$M$6="(Preencha o nome da campanha)"),"",'Campanhas C&amp;S'!$M$6)</f>
        <v/>
      </c>
      <c r="J63" s="69" t="str">
        <v/>
      </c>
      <c r="K63" s="69" t="str">
        <v/>
      </c>
      <c r="L63" s="69" t="str">
        <v/>
      </c>
      <c r="M63" s="69" t="str">
        <v/>
      </c>
      <c r="N63" s="69" t="str">
        <v/>
      </c>
      <c r="O63" s="69" t="str">
        <v/>
      </c>
      <c r="P63" s="69" t="str">
        <f>IF(J63="","","Materiais distribuidos")</f>
        <v/>
      </c>
      <c r="Q63" s="69" t="str">
        <f t="shared" si="0"/>
        <v/>
      </c>
      <c r="R63" s="69" t="str" cm="1">
        <f t="array" ref="R63">IF(ISBLANK(INDEX('Campanhas C&amp;S'!$R$20:$S$48,INT((ROWS($A$1:A2)-1)/2)+1,MOD(ROWS($A$1:A2)-1,2)+1)),"",INDEX('Campanhas C&amp;S'!$R$20:$S$48,INT((ROWS($A$1:A2)-1)/2)+1,MOD(ROWS($A$1:A2)-1,2)+1))</f>
        <v/>
      </c>
      <c r="S63" s="69" t="str">
        <f>IF(OR(J63="",'Campanhas C&amp;S'!$M$15="",'Campanhas C&amp;S'!$M$15="(máximo 300 carateres)"),"",'Campanhas C&amp;S'!$M$15)</f>
        <v/>
      </c>
    </row>
    <row r="64" spans="1:19" x14ac:dyDescent="0.15">
      <c r="A64" s="14" t="str">
        <f>IF(I64="","",IF(OR('Identificação da EG'!$B$7=0,'Identificação da EG'!$B$7=""),"",Capa!$C$10))</f>
        <v/>
      </c>
      <c r="B64" s="14" t="str">
        <f>IF(I64="","",IF((OR('Identificação da EG'!$B$7=0,'Identificação da EG'!$B$7="")),"",'Identificação da EG'!$B$7))</f>
        <v/>
      </c>
      <c r="C64" s="14" t="str">
        <f>IF(I64="","",IF(B64="","",VLOOKUP(B64,Auxiliar!$BW$23:$BX$3130,2,0)))</f>
        <v/>
      </c>
      <c r="D64" s="14" t="str">
        <f>IF(I64="","",IF(OR('Identificação da EG'!$B$7=0,'Identificação da EG'!$B$7=""),"","Portugal"))</f>
        <v/>
      </c>
      <c r="E64" s="14" t="str">
        <f>IF(I64="","",IF(OR('Identificação da EG'!$B$7=0,'Identificação da EG'!$B$7=""),"",'Identificação da EG'!$C$7))</f>
        <v/>
      </c>
      <c r="F64" s="14" t="str">
        <f>IF(I64="","",IF(OR('Identificação da EG'!$B$7=0,'Identificação da EG'!$B$7=""),"",'Identificação da EG'!$F$7))</f>
        <v/>
      </c>
      <c r="G64" s="14" t="str">
        <f>IF(I64="","",IF((OR('Identificação da EG'!$B$7=0,'Identificação da EG'!$B$7="")),"",'Identificação da EG'!$D$7))</f>
        <v/>
      </c>
      <c r="H64" s="25" t="str">
        <f>IF(I64="","",IF(OR('Identificação da EG'!$B$7=0,'Identificação da EG'!$B$7=""),"",'Identificação da EG'!$E$7))</f>
        <v/>
      </c>
      <c r="I64" s="69" t="str">
        <f>IF(OR(J64="",'Campanhas C&amp;S'!$M$6="",'Campanhas C&amp;S'!$M$6="(Preencha o nome da campanha)"),"",'Campanhas C&amp;S'!$M$6)</f>
        <v/>
      </c>
      <c r="J64" s="69" t="str">
        <v/>
      </c>
      <c r="K64" s="69" t="str">
        <v/>
      </c>
      <c r="L64" s="69" t="str">
        <v/>
      </c>
      <c r="M64" s="69" t="str">
        <v/>
      </c>
      <c r="N64" s="69" t="str">
        <v/>
      </c>
      <c r="O64" s="69" t="str">
        <v/>
      </c>
      <c r="P64" s="69" t="str">
        <f>IF(J64="","","População abrangida")</f>
        <v/>
      </c>
      <c r="Q64" s="69" t="str">
        <f t="shared" si="0"/>
        <v/>
      </c>
      <c r="R64" s="69" t="str" cm="1">
        <f t="array" ref="R64">IF(ISBLANK(INDEX('Campanhas C&amp;S'!$R$20:$S$48,INT((ROWS($A$1:A3)-1)/2)+1,MOD(ROWS($A$1:A3)-1,2)+1)),"",INDEX('Campanhas C&amp;S'!$R$20:$S$48,INT((ROWS($A$1:A3)-1)/2)+1,MOD(ROWS($A$1:A3)-1,2)+1))</f>
        <v/>
      </c>
      <c r="S64" s="69" t="str">
        <f>IF(OR(J64="",'Campanhas C&amp;S'!$M$15="",'Campanhas C&amp;S'!$M$15="(máximo 300 carateres)"),"",'Campanhas C&amp;S'!$M$15)</f>
        <v/>
      </c>
    </row>
    <row r="65" spans="1:19" x14ac:dyDescent="0.15">
      <c r="A65" s="14" t="str">
        <f>IF(I65="","",IF(OR('Identificação da EG'!$B$7=0,'Identificação da EG'!$B$7=""),"",Capa!$C$10))</f>
        <v/>
      </c>
      <c r="B65" s="14" t="str">
        <f>IF(I65="","",IF((OR('Identificação da EG'!$B$7=0,'Identificação da EG'!$B$7="")),"",'Identificação da EG'!$B$7))</f>
        <v/>
      </c>
      <c r="C65" s="14" t="str">
        <f>IF(I65="","",IF(B65="","",VLOOKUP(B65,Auxiliar!$BW$23:$BX$3130,2,0)))</f>
        <v/>
      </c>
      <c r="D65" s="14" t="str">
        <f>IF(I65="","",IF(OR('Identificação da EG'!$B$7=0,'Identificação da EG'!$B$7=""),"","Portugal"))</f>
        <v/>
      </c>
      <c r="E65" s="14" t="str">
        <f>IF(I65="","",IF(OR('Identificação da EG'!$B$7=0,'Identificação da EG'!$B$7=""),"",'Identificação da EG'!$C$7))</f>
        <v/>
      </c>
      <c r="F65" s="14" t="str">
        <f>IF(I65="","",IF(OR('Identificação da EG'!$B$7=0,'Identificação da EG'!$B$7=""),"",'Identificação da EG'!$F$7))</f>
        <v/>
      </c>
      <c r="G65" s="14" t="str">
        <f>IF(I65="","",IF((OR('Identificação da EG'!$B$7=0,'Identificação da EG'!$B$7="")),"",'Identificação da EG'!$D$7))</f>
        <v/>
      </c>
      <c r="H65" s="25" t="str">
        <f>IF(I65="","",IF(OR('Identificação da EG'!$B$7=0,'Identificação da EG'!$B$7=""),"",'Identificação da EG'!$E$7))</f>
        <v/>
      </c>
      <c r="I65" s="69" t="str">
        <f>IF(OR(J65="",'Campanhas C&amp;S'!$M$6="",'Campanhas C&amp;S'!$M$6="(Preencha o nome da campanha)"),"",'Campanhas C&amp;S'!$M$6)</f>
        <v/>
      </c>
      <c r="J65" s="69" t="str">
        <v/>
      </c>
      <c r="K65" s="69" t="str">
        <v/>
      </c>
      <c r="L65" s="69" t="str">
        <v/>
      </c>
      <c r="M65" s="69" t="str">
        <v/>
      </c>
      <c r="N65" s="69" t="str">
        <v/>
      </c>
      <c r="O65" s="69" t="str">
        <v/>
      </c>
      <c r="P65" s="69" t="str">
        <f>IF(J65="","","Materiais distribuidos")</f>
        <v/>
      </c>
      <c r="Q65" s="69" t="str">
        <f t="shared" si="0"/>
        <v/>
      </c>
      <c r="R65" s="69" t="str" cm="1">
        <f t="array" ref="R65">IF(ISBLANK(INDEX('Campanhas C&amp;S'!$R$20:$S$48,INT((ROWS($A$1:A4)-1)/2)+1,MOD(ROWS($A$1:A4)-1,2)+1)),"",INDEX('Campanhas C&amp;S'!$R$20:$S$48,INT((ROWS($A$1:A4)-1)/2)+1,MOD(ROWS($A$1:A4)-1,2)+1))</f>
        <v/>
      </c>
      <c r="S65" s="69" t="str">
        <f>IF(OR(J65="",'Campanhas C&amp;S'!$M$15="",'Campanhas C&amp;S'!$M$15="(máximo 300 carateres)"),"",'Campanhas C&amp;S'!$M$15)</f>
        <v/>
      </c>
    </row>
    <row r="66" spans="1:19" x14ac:dyDescent="0.15">
      <c r="A66" s="14" t="str">
        <f>IF(I66="","",IF(OR('Identificação da EG'!$B$7=0,'Identificação da EG'!$B$7=""),"",Capa!$C$10))</f>
        <v/>
      </c>
      <c r="B66" s="14" t="str">
        <f>IF(I66="","",IF((OR('Identificação da EG'!$B$7=0,'Identificação da EG'!$B$7="")),"",'Identificação da EG'!$B$7))</f>
        <v/>
      </c>
      <c r="C66" s="14" t="str">
        <f>IF(I66="","",IF(B66="","",VLOOKUP(B66,Auxiliar!$BW$23:$BX$3130,2,0)))</f>
        <v/>
      </c>
      <c r="D66" s="14" t="str">
        <f>IF(I66="","",IF(OR('Identificação da EG'!$B$7=0,'Identificação da EG'!$B$7=""),"","Portugal"))</f>
        <v/>
      </c>
      <c r="E66" s="14" t="str">
        <f>IF(I66="","",IF(OR('Identificação da EG'!$B$7=0,'Identificação da EG'!$B$7=""),"",'Identificação da EG'!$C$7))</f>
        <v/>
      </c>
      <c r="F66" s="14" t="str">
        <f>IF(I66="","",IF(OR('Identificação da EG'!$B$7=0,'Identificação da EG'!$B$7=""),"",'Identificação da EG'!$F$7))</f>
        <v/>
      </c>
      <c r="G66" s="14" t="str">
        <f>IF(I66="","",IF((OR('Identificação da EG'!$B$7=0,'Identificação da EG'!$B$7="")),"",'Identificação da EG'!$D$7))</f>
        <v/>
      </c>
      <c r="H66" s="25" t="str">
        <f>IF(I66="","",IF(OR('Identificação da EG'!$B$7=0,'Identificação da EG'!$B$7=""),"",'Identificação da EG'!$E$7))</f>
        <v/>
      </c>
      <c r="I66" s="69" t="str">
        <f>IF(OR(J66="",'Campanhas C&amp;S'!$M$6="",'Campanhas C&amp;S'!$M$6="(Preencha o nome da campanha)"),"",'Campanhas C&amp;S'!$M$6)</f>
        <v/>
      </c>
      <c r="J66" s="69" t="str">
        <v/>
      </c>
      <c r="K66" s="69" t="str">
        <v/>
      </c>
      <c r="L66" s="69" t="str">
        <v/>
      </c>
      <c r="M66" s="69" t="str">
        <v/>
      </c>
      <c r="N66" s="69" t="str">
        <v/>
      </c>
      <c r="O66" s="69" t="str">
        <v/>
      </c>
      <c r="P66" s="69" t="str">
        <f>IF(J66="","","População abrangida")</f>
        <v/>
      </c>
      <c r="Q66" s="69" t="str">
        <f t="shared" si="0"/>
        <v/>
      </c>
      <c r="R66" s="69" t="str" cm="1">
        <f t="array" ref="R66">IF(ISBLANK(INDEX('Campanhas C&amp;S'!$R$20:$S$48,INT((ROWS($A$1:A5)-1)/2)+1,MOD(ROWS($A$1:A5)-1,2)+1)),"",INDEX('Campanhas C&amp;S'!$R$20:$S$48,INT((ROWS($A$1:A5)-1)/2)+1,MOD(ROWS($A$1:A5)-1,2)+1))</f>
        <v/>
      </c>
      <c r="S66" s="69" t="str">
        <f>IF(OR(J66="",'Campanhas C&amp;S'!$M$15="",'Campanhas C&amp;S'!$M$15="(máximo 300 carateres)"),"",'Campanhas C&amp;S'!$M$15)</f>
        <v/>
      </c>
    </row>
    <row r="67" spans="1:19" x14ac:dyDescent="0.15">
      <c r="A67" s="14" t="str">
        <f>IF(I67="","",IF(OR('Identificação da EG'!$B$7=0,'Identificação da EG'!$B$7=""),"",Capa!$C$10))</f>
        <v/>
      </c>
      <c r="B67" s="14" t="str">
        <f>IF(I67="","",IF((OR('Identificação da EG'!$B$7=0,'Identificação da EG'!$B$7="")),"",'Identificação da EG'!$B$7))</f>
        <v/>
      </c>
      <c r="C67" s="14" t="str">
        <f>IF(I67="","",IF(B67="","",VLOOKUP(B67,Auxiliar!$BW$23:$BX$3130,2,0)))</f>
        <v/>
      </c>
      <c r="D67" s="14" t="str">
        <f>IF(I67="","",IF(OR('Identificação da EG'!$B$7=0,'Identificação da EG'!$B$7=""),"","Portugal"))</f>
        <v/>
      </c>
      <c r="E67" s="14" t="str">
        <f>IF(I67="","",IF(OR('Identificação da EG'!$B$7=0,'Identificação da EG'!$B$7=""),"",'Identificação da EG'!$C$7))</f>
        <v/>
      </c>
      <c r="F67" s="14" t="str">
        <f>IF(I67="","",IF(OR('Identificação da EG'!$B$7=0,'Identificação da EG'!$B$7=""),"",'Identificação da EG'!$F$7))</f>
        <v/>
      </c>
      <c r="G67" s="14" t="str">
        <f>IF(I67="","",IF((OR('Identificação da EG'!$B$7=0,'Identificação da EG'!$B$7="")),"",'Identificação da EG'!$D$7))</f>
        <v/>
      </c>
      <c r="H67" s="25" t="str">
        <f>IF(I67="","",IF(OR('Identificação da EG'!$B$7=0,'Identificação da EG'!$B$7=""),"",'Identificação da EG'!$E$7))</f>
        <v/>
      </c>
      <c r="I67" s="69" t="str">
        <f>IF(OR(J67="",'Campanhas C&amp;S'!$M$6="",'Campanhas C&amp;S'!$M$6="(Preencha o nome da campanha)"),"",'Campanhas C&amp;S'!$M$6)</f>
        <v/>
      </c>
      <c r="J67" s="69" t="str">
        <v/>
      </c>
      <c r="K67" s="69" t="str">
        <v/>
      </c>
      <c r="L67" s="69" t="str">
        <v/>
      </c>
      <c r="M67" s="69" t="str">
        <v/>
      </c>
      <c r="N67" s="69" t="str">
        <v/>
      </c>
      <c r="O67" s="69" t="str">
        <v/>
      </c>
      <c r="P67" s="69" t="str">
        <f>IF(J67="","","Materiais distribuidos")</f>
        <v/>
      </c>
      <c r="Q67" s="69" t="str">
        <f t="shared" ref="Q67:Q119" si="1">IF(J67="","","nº")</f>
        <v/>
      </c>
      <c r="R67" s="69" t="str" cm="1">
        <f t="array" ref="R67">IF(ISBLANK(INDEX('Campanhas C&amp;S'!$R$20:$S$48,INT((ROWS($A$1:A6)-1)/2)+1,MOD(ROWS($A$1:A6)-1,2)+1)),"",INDEX('Campanhas C&amp;S'!$R$20:$S$48,INT((ROWS($A$1:A6)-1)/2)+1,MOD(ROWS($A$1:A6)-1,2)+1))</f>
        <v/>
      </c>
      <c r="S67" s="69" t="str">
        <f>IF(OR(J67="",'Campanhas C&amp;S'!$M$15="",'Campanhas C&amp;S'!$M$15="(máximo 300 carateres)"),"",'Campanhas C&amp;S'!$M$15)</f>
        <v/>
      </c>
    </row>
    <row r="68" spans="1:19" x14ac:dyDescent="0.15">
      <c r="A68" s="14" t="str">
        <f>IF(I68="","",IF(OR('Identificação da EG'!$B$7=0,'Identificação da EG'!$B$7=""),"",Capa!$C$10))</f>
        <v/>
      </c>
      <c r="B68" s="14" t="str">
        <f>IF(I68="","",IF((OR('Identificação da EG'!$B$7=0,'Identificação da EG'!$B$7="")),"",'Identificação da EG'!$B$7))</f>
        <v/>
      </c>
      <c r="C68" s="14" t="str">
        <f>IF(I68="","",IF(B68="","",VLOOKUP(B68,Auxiliar!$BW$23:$BX$3130,2,0)))</f>
        <v/>
      </c>
      <c r="D68" s="14" t="str">
        <f>IF(I68="","",IF(OR('Identificação da EG'!$B$7=0,'Identificação da EG'!$B$7=""),"","Portugal"))</f>
        <v/>
      </c>
      <c r="E68" s="14" t="str">
        <f>IF(I68="","",IF(OR('Identificação da EG'!$B$7=0,'Identificação da EG'!$B$7=""),"",'Identificação da EG'!$C$7))</f>
        <v/>
      </c>
      <c r="F68" s="14" t="str">
        <f>IF(I68="","",IF(OR('Identificação da EG'!$B$7=0,'Identificação da EG'!$B$7=""),"",'Identificação da EG'!$F$7))</f>
        <v/>
      </c>
      <c r="G68" s="14" t="str">
        <f>IF(I68="","",IF((OR('Identificação da EG'!$B$7=0,'Identificação da EG'!$B$7="")),"",'Identificação da EG'!$D$7))</f>
        <v/>
      </c>
      <c r="H68" s="25" t="str">
        <f>IF(I68="","",IF(OR('Identificação da EG'!$B$7=0,'Identificação da EG'!$B$7=""),"",'Identificação da EG'!$E$7))</f>
        <v/>
      </c>
      <c r="I68" s="69" t="str">
        <f>IF(OR(J68="",'Campanhas C&amp;S'!$M$6="",'Campanhas C&amp;S'!$M$6="(Preencha o nome da campanha)"),"",'Campanhas C&amp;S'!$M$6)</f>
        <v/>
      </c>
      <c r="J68" s="69" t="str">
        <v/>
      </c>
      <c r="K68" s="69" t="str">
        <v/>
      </c>
      <c r="L68" s="69" t="str">
        <v/>
      </c>
      <c r="M68" s="69" t="str">
        <v/>
      </c>
      <c r="N68" s="69" t="str">
        <v/>
      </c>
      <c r="O68" s="69" t="str">
        <v/>
      </c>
      <c r="P68" s="69" t="str">
        <f>IF(J68="","","População abrangida")</f>
        <v/>
      </c>
      <c r="Q68" s="69" t="str">
        <f t="shared" si="1"/>
        <v/>
      </c>
      <c r="R68" s="69" t="str" cm="1">
        <f t="array" ref="R68">IF(ISBLANK(INDEX('Campanhas C&amp;S'!$R$20:$S$48,INT((ROWS($A$1:A7)-1)/2)+1,MOD(ROWS($A$1:A7)-1,2)+1)),"",INDEX('Campanhas C&amp;S'!$R$20:$S$48,INT((ROWS($A$1:A7)-1)/2)+1,MOD(ROWS($A$1:A7)-1,2)+1))</f>
        <v/>
      </c>
      <c r="S68" s="69" t="str">
        <f>IF(OR(J68="",'Campanhas C&amp;S'!$M$15="",'Campanhas C&amp;S'!$M$15="(máximo 300 carateres)"),"",'Campanhas C&amp;S'!$M$15)</f>
        <v/>
      </c>
    </row>
    <row r="69" spans="1:19" x14ac:dyDescent="0.15">
      <c r="A69" s="14" t="str">
        <f>IF(I69="","",IF(OR('Identificação da EG'!$B$7=0,'Identificação da EG'!$B$7=""),"",Capa!$C$10))</f>
        <v/>
      </c>
      <c r="B69" s="14" t="str">
        <f>IF(I69="","",IF((OR('Identificação da EG'!$B$7=0,'Identificação da EG'!$B$7="")),"",'Identificação da EG'!$B$7))</f>
        <v/>
      </c>
      <c r="C69" s="14" t="str">
        <f>IF(I69="","",IF(B69="","",VLOOKUP(B69,Auxiliar!$BW$23:$BX$3130,2,0)))</f>
        <v/>
      </c>
      <c r="D69" s="14" t="str">
        <f>IF(I69="","",IF(OR('Identificação da EG'!$B$7=0,'Identificação da EG'!$B$7=""),"","Portugal"))</f>
        <v/>
      </c>
      <c r="E69" s="14" t="str">
        <f>IF(I69="","",IF(OR('Identificação da EG'!$B$7=0,'Identificação da EG'!$B$7=""),"",'Identificação da EG'!$C$7))</f>
        <v/>
      </c>
      <c r="F69" s="14" t="str">
        <f>IF(I69="","",IF(OR('Identificação da EG'!$B$7=0,'Identificação da EG'!$B$7=""),"",'Identificação da EG'!$F$7))</f>
        <v/>
      </c>
      <c r="G69" s="14" t="str">
        <f>IF(I69="","",IF((OR('Identificação da EG'!$B$7=0,'Identificação da EG'!$B$7="")),"",'Identificação da EG'!$D$7))</f>
        <v/>
      </c>
      <c r="H69" s="25" t="str">
        <f>IF(I69="","",IF(OR('Identificação da EG'!$B$7=0,'Identificação da EG'!$B$7=""),"",'Identificação da EG'!$E$7))</f>
        <v/>
      </c>
      <c r="I69" s="69" t="str">
        <f>IF(OR(J69="",'Campanhas C&amp;S'!$M$6="",'Campanhas C&amp;S'!$M$6="(Preencha o nome da campanha)"),"",'Campanhas C&amp;S'!$M$6)</f>
        <v/>
      </c>
      <c r="J69" s="69" t="str">
        <v/>
      </c>
      <c r="K69" s="69" t="str">
        <v/>
      </c>
      <c r="L69" s="69" t="str">
        <v/>
      </c>
      <c r="M69" s="69" t="str">
        <v/>
      </c>
      <c r="N69" s="69" t="str">
        <v/>
      </c>
      <c r="O69" s="69" t="str">
        <v/>
      </c>
      <c r="P69" s="69" t="str">
        <f>IF(J69="","","Materiais distribuidos")</f>
        <v/>
      </c>
      <c r="Q69" s="69" t="str">
        <f t="shared" si="1"/>
        <v/>
      </c>
      <c r="R69" s="69" t="str" cm="1">
        <f t="array" ref="R69">IF(ISBLANK(INDEX('Campanhas C&amp;S'!$R$20:$S$48,INT((ROWS($A$1:A8)-1)/2)+1,MOD(ROWS($A$1:A8)-1,2)+1)),"",INDEX('Campanhas C&amp;S'!$R$20:$S$48,INT((ROWS($A$1:A8)-1)/2)+1,MOD(ROWS($A$1:A8)-1,2)+1))</f>
        <v/>
      </c>
      <c r="S69" s="69" t="str">
        <f>IF(OR(J69="",'Campanhas C&amp;S'!$M$15="",'Campanhas C&amp;S'!$M$15="(máximo 300 carateres)"),"",'Campanhas C&amp;S'!$M$15)</f>
        <v/>
      </c>
    </row>
    <row r="70" spans="1:19" x14ac:dyDescent="0.15">
      <c r="A70" s="14" t="str">
        <f>IF(I70="","",IF(OR('Identificação da EG'!$B$7=0,'Identificação da EG'!$B$7=""),"",Capa!$C$10))</f>
        <v/>
      </c>
      <c r="B70" s="14" t="str">
        <f>IF(I70="","",IF((OR('Identificação da EG'!$B$7=0,'Identificação da EG'!$B$7="")),"",'Identificação da EG'!$B$7))</f>
        <v/>
      </c>
      <c r="C70" s="14" t="str">
        <f>IF(I70="","",IF(B70="","",VLOOKUP(B70,Auxiliar!$BW$23:$BX$3130,2,0)))</f>
        <v/>
      </c>
      <c r="D70" s="14" t="str">
        <f>IF(I70="","",IF(OR('Identificação da EG'!$B$7=0,'Identificação da EG'!$B$7=""),"","Portugal"))</f>
        <v/>
      </c>
      <c r="E70" s="14" t="str">
        <f>IF(I70="","",IF(OR('Identificação da EG'!$B$7=0,'Identificação da EG'!$B$7=""),"",'Identificação da EG'!$C$7))</f>
        <v/>
      </c>
      <c r="F70" s="14" t="str">
        <f>IF(I70="","",IF(OR('Identificação da EG'!$B$7=0,'Identificação da EG'!$B$7=""),"",'Identificação da EG'!$F$7))</f>
        <v/>
      </c>
      <c r="G70" s="14" t="str">
        <f>IF(I70="","",IF((OR('Identificação da EG'!$B$7=0,'Identificação da EG'!$B$7="")),"",'Identificação da EG'!$D$7))</f>
        <v/>
      </c>
      <c r="H70" s="25" t="str">
        <f>IF(I70="","",IF(OR('Identificação da EG'!$B$7=0,'Identificação da EG'!$B$7=""),"",'Identificação da EG'!$E$7))</f>
        <v/>
      </c>
      <c r="I70" s="69" t="str">
        <f>IF(OR(J70="",'Campanhas C&amp;S'!$M$6="",'Campanhas C&amp;S'!$M$6="(Preencha o nome da campanha)"),"",'Campanhas C&amp;S'!$M$6)</f>
        <v/>
      </c>
      <c r="J70" s="69" t="str">
        <v/>
      </c>
      <c r="K70" s="69" t="str">
        <v/>
      </c>
      <c r="L70" s="69" t="str">
        <v/>
      </c>
      <c r="M70" s="69" t="str">
        <v/>
      </c>
      <c r="N70" s="69" t="str">
        <v/>
      </c>
      <c r="O70" s="69" t="str">
        <v/>
      </c>
      <c r="P70" s="69" t="str">
        <f>IF(J70="","","População abrangida")</f>
        <v/>
      </c>
      <c r="Q70" s="69" t="str">
        <f t="shared" si="1"/>
        <v/>
      </c>
      <c r="R70" s="69" t="str" cm="1">
        <f t="array" ref="R70">IF(ISBLANK(INDEX('Campanhas C&amp;S'!$R$20:$S$48,INT((ROWS($A$1:A9)-1)/2)+1,MOD(ROWS($A$1:A9)-1,2)+1)),"",INDEX('Campanhas C&amp;S'!$R$20:$S$48,INT((ROWS($A$1:A9)-1)/2)+1,MOD(ROWS($A$1:A9)-1,2)+1))</f>
        <v/>
      </c>
      <c r="S70" s="69" t="str">
        <f>IF(OR(J70="",'Campanhas C&amp;S'!$M$15="",'Campanhas C&amp;S'!$M$15="(máximo 300 carateres)"),"",'Campanhas C&amp;S'!$M$15)</f>
        <v/>
      </c>
    </row>
    <row r="71" spans="1:19" x14ac:dyDescent="0.15">
      <c r="A71" s="14" t="str">
        <f>IF(I71="","",IF(OR('Identificação da EG'!$B$7=0,'Identificação da EG'!$B$7=""),"",Capa!$C$10))</f>
        <v/>
      </c>
      <c r="B71" s="14" t="str">
        <f>IF(I71="","",IF((OR('Identificação da EG'!$B$7=0,'Identificação da EG'!$B$7="")),"",'Identificação da EG'!$B$7))</f>
        <v/>
      </c>
      <c r="C71" s="14" t="str">
        <f>IF(I71="","",IF(B71="","",VLOOKUP(B71,Auxiliar!$BW$23:$BX$3130,2,0)))</f>
        <v/>
      </c>
      <c r="D71" s="14" t="str">
        <f>IF(I71="","",IF(OR('Identificação da EG'!$B$7=0,'Identificação da EG'!$B$7=""),"","Portugal"))</f>
        <v/>
      </c>
      <c r="E71" s="14" t="str">
        <f>IF(I71="","",IF(OR('Identificação da EG'!$B$7=0,'Identificação da EG'!$B$7=""),"",'Identificação da EG'!$C$7))</f>
        <v/>
      </c>
      <c r="F71" s="14" t="str">
        <f>IF(I71="","",IF(OR('Identificação da EG'!$B$7=0,'Identificação da EG'!$B$7=""),"",'Identificação da EG'!$F$7))</f>
        <v/>
      </c>
      <c r="G71" s="14" t="str">
        <f>IF(I71="","",IF((OR('Identificação da EG'!$B$7=0,'Identificação da EG'!$B$7="")),"",'Identificação da EG'!$D$7))</f>
        <v/>
      </c>
      <c r="H71" s="25" t="str">
        <f>IF(I71="","",IF(OR('Identificação da EG'!$B$7=0,'Identificação da EG'!$B$7=""),"",'Identificação da EG'!$E$7))</f>
        <v/>
      </c>
      <c r="I71" s="69" t="str">
        <f>IF(OR(J71="",'Campanhas C&amp;S'!$M$6="",'Campanhas C&amp;S'!$M$6="(Preencha o nome da campanha)"),"",'Campanhas C&amp;S'!$M$6)</f>
        <v/>
      </c>
      <c r="J71" s="69" t="str">
        <v/>
      </c>
      <c r="K71" s="69" t="str">
        <v/>
      </c>
      <c r="L71" s="69" t="str">
        <v/>
      </c>
      <c r="M71" s="69" t="str">
        <v/>
      </c>
      <c r="N71" s="69" t="str">
        <v/>
      </c>
      <c r="O71" s="69" t="str">
        <v/>
      </c>
      <c r="P71" s="69" t="str">
        <f>IF(J71="","","Materiais distribuidos")</f>
        <v/>
      </c>
      <c r="Q71" s="69" t="str">
        <f t="shared" si="1"/>
        <v/>
      </c>
      <c r="R71" s="69" t="str" cm="1">
        <f t="array" ref="R71">IF(ISBLANK(INDEX('Campanhas C&amp;S'!$R$20:$S$48,INT((ROWS($A$1:A10)-1)/2)+1,MOD(ROWS($A$1:A10)-1,2)+1)),"",INDEX('Campanhas C&amp;S'!$R$20:$S$48,INT((ROWS($A$1:A10)-1)/2)+1,MOD(ROWS($A$1:A10)-1,2)+1))</f>
        <v/>
      </c>
      <c r="S71" s="69" t="str">
        <f>IF(OR(J71="",'Campanhas C&amp;S'!$M$15="",'Campanhas C&amp;S'!$M$15="(máximo 300 carateres)"),"",'Campanhas C&amp;S'!$M$15)</f>
        <v/>
      </c>
    </row>
    <row r="72" spans="1:19" x14ac:dyDescent="0.15">
      <c r="A72" s="14" t="str">
        <f>IF(I72="","",IF(OR('Identificação da EG'!$B$7=0,'Identificação da EG'!$B$7=""),"",Capa!$C$10))</f>
        <v/>
      </c>
      <c r="B72" s="14" t="str">
        <f>IF(I72="","",IF((OR('Identificação da EG'!$B$7=0,'Identificação da EG'!$B$7="")),"",'Identificação da EG'!$B$7))</f>
        <v/>
      </c>
      <c r="C72" s="14" t="str">
        <f>IF(I72="","",IF(B72="","",VLOOKUP(B72,Auxiliar!$BW$23:$BX$3130,2,0)))</f>
        <v/>
      </c>
      <c r="D72" s="14" t="str">
        <f>IF(I72="","",IF(OR('Identificação da EG'!$B$7=0,'Identificação da EG'!$B$7=""),"","Portugal"))</f>
        <v/>
      </c>
      <c r="E72" s="14" t="str">
        <f>IF(I72="","",IF(OR('Identificação da EG'!$B$7=0,'Identificação da EG'!$B$7=""),"",'Identificação da EG'!$C$7))</f>
        <v/>
      </c>
      <c r="F72" s="14" t="str">
        <f>IF(I72="","",IF(OR('Identificação da EG'!$B$7=0,'Identificação da EG'!$B$7=""),"",'Identificação da EG'!$F$7))</f>
        <v/>
      </c>
      <c r="G72" s="14" t="str">
        <f>IF(I72="","",IF((OR('Identificação da EG'!$B$7=0,'Identificação da EG'!$B$7="")),"",'Identificação da EG'!$D$7))</f>
        <v/>
      </c>
      <c r="H72" s="25" t="str">
        <f>IF(I72="","",IF(OR('Identificação da EG'!$B$7=0,'Identificação da EG'!$B$7=""),"",'Identificação da EG'!$E$7))</f>
        <v/>
      </c>
      <c r="I72" s="69" t="str">
        <f>IF(OR(J72="",'Campanhas C&amp;S'!$M$6="",'Campanhas C&amp;S'!$M$6="(Preencha o nome da campanha)"),"",'Campanhas C&amp;S'!$M$6)</f>
        <v/>
      </c>
      <c r="J72" s="69" t="str">
        <v/>
      </c>
      <c r="K72" s="69" t="str">
        <v/>
      </c>
      <c r="L72" s="69" t="str">
        <v/>
      </c>
      <c r="M72" s="69" t="str">
        <v/>
      </c>
      <c r="N72" s="69" t="str">
        <v/>
      </c>
      <c r="O72" s="69" t="str">
        <v/>
      </c>
      <c r="P72" s="69" t="str">
        <f>IF(J72="","","População abrangida")</f>
        <v/>
      </c>
      <c r="Q72" s="69" t="str">
        <f t="shared" si="1"/>
        <v/>
      </c>
      <c r="R72" s="69" t="str" cm="1">
        <f t="array" ref="R72">IF(ISBLANK(INDEX('Campanhas C&amp;S'!$R$20:$S$48,INT((ROWS($A$1:A11)-1)/2)+1,MOD(ROWS($A$1:A11)-1,2)+1)),"",INDEX('Campanhas C&amp;S'!$R$20:$S$48,INT((ROWS($A$1:A11)-1)/2)+1,MOD(ROWS($A$1:A11)-1,2)+1))</f>
        <v/>
      </c>
      <c r="S72" s="69" t="str">
        <f>IF(OR(J72="",'Campanhas C&amp;S'!$M$15="",'Campanhas C&amp;S'!$M$15="(máximo 300 carateres)"),"",'Campanhas C&amp;S'!$M$15)</f>
        <v/>
      </c>
    </row>
    <row r="73" spans="1:19" x14ac:dyDescent="0.15">
      <c r="A73" s="14" t="str">
        <f>IF(I73="","",IF(OR('Identificação da EG'!$B$7=0,'Identificação da EG'!$B$7=""),"",Capa!$C$10))</f>
        <v/>
      </c>
      <c r="B73" s="14" t="str">
        <f>IF(I73="","",IF((OR('Identificação da EG'!$B$7=0,'Identificação da EG'!$B$7="")),"",'Identificação da EG'!$B$7))</f>
        <v/>
      </c>
      <c r="C73" s="14" t="str">
        <f>IF(I73="","",IF(B73="","",VLOOKUP(B73,Auxiliar!$BW$23:$BX$3130,2,0)))</f>
        <v/>
      </c>
      <c r="D73" s="14" t="str">
        <f>IF(I73="","",IF(OR('Identificação da EG'!$B$7=0,'Identificação da EG'!$B$7=""),"","Portugal"))</f>
        <v/>
      </c>
      <c r="E73" s="14" t="str">
        <f>IF(I73="","",IF(OR('Identificação da EG'!$B$7=0,'Identificação da EG'!$B$7=""),"",'Identificação da EG'!$C$7))</f>
        <v/>
      </c>
      <c r="F73" s="14" t="str">
        <f>IF(I73="","",IF(OR('Identificação da EG'!$B$7=0,'Identificação da EG'!$B$7=""),"",'Identificação da EG'!$F$7))</f>
        <v/>
      </c>
      <c r="G73" s="14" t="str">
        <f>IF(I73="","",IF((OR('Identificação da EG'!$B$7=0,'Identificação da EG'!$B$7="")),"",'Identificação da EG'!$D$7))</f>
        <v/>
      </c>
      <c r="H73" s="25" t="str">
        <f>IF(I73="","",IF(OR('Identificação da EG'!$B$7=0,'Identificação da EG'!$B$7=""),"",'Identificação da EG'!$E$7))</f>
        <v/>
      </c>
      <c r="I73" s="69" t="str">
        <f>IF(OR(J73="",'Campanhas C&amp;S'!$M$6="",'Campanhas C&amp;S'!$M$6="(Preencha o nome da campanha)"),"",'Campanhas C&amp;S'!$M$6)</f>
        <v/>
      </c>
      <c r="J73" s="69" t="str">
        <v/>
      </c>
      <c r="K73" s="69" t="str">
        <v/>
      </c>
      <c r="L73" s="69" t="str">
        <v/>
      </c>
      <c r="M73" s="69" t="str">
        <v/>
      </c>
      <c r="N73" s="69" t="str">
        <v/>
      </c>
      <c r="O73" s="69" t="str">
        <v/>
      </c>
      <c r="P73" s="69" t="str">
        <f>IF(J73="","","Materiais distribuidos")</f>
        <v/>
      </c>
      <c r="Q73" s="69" t="str">
        <f t="shared" si="1"/>
        <v/>
      </c>
      <c r="R73" s="69" t="str" cm="1">
        <f t="array" ref="R73">IF(ISBLANK(INDEX('Campanhas C&amp;S'!$R$20:$S$48,INT((ROWS($A$1:A12)-1)/2)+1,MOD(ROWS($A$1:A12)-1,2)+1)),"",INDEX('Campanhas C&amp;S'!$R$20:$S$48,INT((ROWS($A$1:A12)-1)/2)+1,MOD(ROWS($A$1:A12)-1,2)+1))</f>
        <v/>
      </c>
      <c r="S73" s="69" t="str">
        <f>IF(OR(J73="",'Campanhas C&amp;S'!$M$15="",'Campanhas C&amp;S'!$M$15="(máximo 300 carateres)"),"",'Campanhas C&amp;S'!$M$15)</f>
        <v/>
      </c>
    </row>
    <row r="74" spans="1:19" x14ac:dyDescent="0.15">
      <c r="A74" s="14" t="str">
        <f>IF(I74="","",IF(OR('Identificação da EG'!$B$7=0,'Identificação da EG'!$B$7=""),"",Capa!$C$10))</f>
        <v/>
      </c>
      <c r="B74" s="14" t="str">
        <f>IF(I74="","",IF((OR('Identificação da EG'!$B$7=0,'Identificação da EG'!$B$7="")),"",'Identificação da EG'!$B$7))</f>
        <v/>
      </c>
      <c r="C74" s="14" t="str">
        <f>IF(I74="","",IF(B74="","",VLOOKUP(B74,Auxiliar!$BW$23:$BX$3130,2,0)))</f>
        <v/>
      </c>
      <c r="D74" s="14" t="str">
        <f>IF(I74="","",IF(OR('Identificação da EG'!$B$7=0,'Identificação da EG'!$B$7=""),"","Portugal"))</f>
        <v/>
      </c>
      <c r="E74" s="14" t="str">
        <f>IF(I74="","",IF(OR('Identificação da EG'!$B$7=0,'Identificação da EG'!$B$7=""),"",'Identificação da EG'!$C$7))</f>
        <v/>
      </c>
      <c r="F74" s="14" t="str">
        <f>IF(I74="","",IF(OR('Identificação da EG'!$B$7=0,'Identificação da EG'!$B$7=""),"",'Identificação da EG'!$F$7))</f>
        <v/>
      </c>
      <c r="G74" s="14" t="str">
        <f>IF(I74="","",IF((OR('Identificação da EG'!$B$7=0,'Identificação da EG'!$B$7="")),"",'Identificação da EG'!$D$7))</f>
        <v/>
      </c>
      <c r="H74" s="25" t="str">
        <f>IF(I74="","",IF(OR('Identificação da EG'!$B$7=0,'Identificação da EG'!$B$7=""),"",'Identificação da EG'!$E$7))</f>
        <v/>
      </c>
      <c r="I74" s="69" t="str">
        <f>IF(OR(J74="",'Campanhas C&amp;S'!$M$6="",'Campanhas C&amp;S'!$M$6="(Preencha o nome da campanha)"),"",'Campanhas C&amp;S'!$M$6)</f>
        <v/>
      </c>
      <c r="J74" s="69" t="str">
        <v/>
      </c>
      <c r="K74" s="69" t="str">
        <v/>
      </c>
      <c r="L74" s="69" t="str">
        <v/>
      </c>
      <c r="M74" s="69" t="str">
        <v/>
      </c>
      <c r="N74" s="69" t="str">
        <v/>
      </c>
      <c r="O74" s="69" t="str">
        <v/>
      </c>
      <c r="P74" s="69" t="str">
        <f>IF(J74="","","População abrangida")</f>
        <v/>
      </c>
      <c r="Q74" s="69" t="str">
        <f t="shared" si="1"/>
        <v/>
      </c>
      <c r="R74" s="69" t="str" cm="1">
        <f t="array" ref="R74">IF(ISBLANK(INDEX('Campanhas C&amp;S'!$R$20:$S$48,INT((ROWS($A$1:A13)-1)/2)+1,MOD(ROWS($A$1:A13)-1,2)+1)),"",INDEX('Campanhas C&amp;S'!$R$20:$S$48,INT((ROWS($A$1:A13)-1)/2)+1,MOD(ROWS($A$1:A13)-1,2)+1))</f>
        <v/>
      </c>
      <c r="S74" s="69" t="str">
        <f>IF(OR(J74="",'Campanhas C&amp;S'!$M$15="",'Campanhas C&amp;S'!$M$15="(máximo 300 carateres)"),"",'Campanhas C&amp;S'!$M$15)</f>
        <v/>
      </c>
    </row>
    <row r="75" spans="1:19" x14ac:dyDescent="0.15">
      <c r="A75" s="14" t="str">
        <f>IF(I75="","",IF(OR('Identificação da EG'!$B$7=0,'Identificação da EG'!$B$7=""),"",Capa!$C$10))</f>
        <v/>
      </c>
      <c r="B75" s="14" t="str">
        <f>IF(I75="","",IF((OR('Identificação da EG'!$B$7=0,'Identificação da EG'!$B$7="")),"",'Identificação da EG'!$B$7))</f>
        <v/>
      </c>
      <c r="C75" s="14" t="str">
        <f>IF(I75="","",IF(B75="","",VLOOKUP(B75,Auxiliar!$BW$23:$BX$3130,2,0)))</f>
        <v/>
      </c>
      <c r="D75" s="14" t="str">
        <f>IF(I75="","",IF(OR('Identificação da EG'!$B$7=0,'Identificação da EG'!$B$7=""),"","Portugal"))</f>
        <v/>
      </c>
      <c r="E75" s="14" t="str">
        <f>IF(I75="","",IF(OR('Identificação da EG'!$B$7=0,'Identificação da EG'!$B$7=""),"",'Identificação da EG'!$C$7))</f>
        <v/>
      </c>
      <c r="F75" s="14" t="str">
        <f>IF(I75="","",IF(OR('Identificação da EG'!$B$7=0,'Identificação da EG'!$B$7=""),"",'Identificação da EG'!$F$7))</f>
        <v/>
      </c>
      <c r="G75" s="14" t="str">
        <f>IF(I75="","",IF((OR('Identificação da EG'!$B$7=0,'Identificação da EG'!$B$7="")),"",'Identificação da EG'!$D$7))</f>
        <v/>
      </c>
      <c r="H75" s="25" t="str">
        <f>IF(I75="","",IF(OR('Identificação da EG'!$B$7=0,'Identificação da EG'!$B$7=""),"",'Identificação da EG'!$E$7))</f>
        <v/>
      </c>
      <c r="I75" s="69" t="str">
        <f>IF(OR(J75="",'Campanhas C&amp;S'!$M$6="",'Campanhas C&amp;S'!$M$6="(Preencha o nome da campanha)"),"",'Campanhas C&amp;S'!$M$6)</f>
        <v/>
      </c>
      <c r="J75" s="69" t="str">
        <v/>
      </c>
      <c r="K75" s="69" t="str">
        <v/>
      </c>
      <c r="L75" s="69" t="str">
        <v/>
      </c>
      <c r="M75" s="69" t="str">
        <v/>
      </c>
      <c r="N75" s="69" t="str">
        <v/>
      </c>
      <c r="O75" s="69" t="str">
        <v/>
      </c>
      <c r="P75" s="69" t="str">
        <f>IF(J75="","","Materiais distribuidos")</f>
        <v/>
      </c>
      <c r="Q75" s="69" t="str">
        <f t="shared" si="1"/>
        <v/>
      </c>
      <c r="R75" s="69" t="str" cm="1">
        <f t="array" ref="R75">IF(ISBLANK(INDEX('Campanhas C&amp;S'!$R$20:$S$48,INT((ROWS($A$1:A14)-1)/2)+1,MOD(ROWS($A$1:A14)-1,2)+1)),"",INDEX('Campanhas C&amp;S'!$R$20:$S$48,INT((ROWS($A$1:A14)-1)/2)+1,MOD(ROWS($A$1:A14)-1,2)+1))</f>
        <v/>
      </c>
      <c r="S75" s="69" t="str">
        <f>IF(OR(J75="",'Campanhas C&amp;S'!$M$15="",'Campanhas C&amp;S'!$M$15="(máximo 300 carateres)"),"",'Campanhas C&amp;S'!$M$15)</f>
        <v/>
      </c>
    </row>
    <row r="76" spans="1:19" x14ac:dyDescent="0.15">
      <c r="A76" s="14" t="str">
        <f>IF(I76="","",IF(OR('Identificação da EG'!$B$7=0,'Identificação da EG'!$B$7=""),"",Capa!$C$10))</f>
        <v/>
      </c>
      <c r="B76" s="14" t="str">
        <f>IF(I76="","",IF((OR('Identificação da EG'!$B$7=0,'Identificação da EG'!$B$7="")),"",'Identificação da EG'!$B$7))</f>
        <v/>
      </c>
      <c r="C76" s="14" t="str">
        <f>IF(I76="","",IF(B76="","",VLOOKUP(B76,Auxiliar!$BW$23:$BX$3130,2,0)))</f>
        <v/>
      </c>
      <c r="D76" s="14" t="str">
        <f>IF(I76="","",IF(OR('Identificação da EG'!$B$7=0,'Identificação da EG'!$B$7=""),"","Portugal"))</f>
        <v/>
      </c>
      <c r="E76" s="14" t="str">
        <f>IF(I76="","",IF(OR('Identificação da EG'!$B$7=0,'Identificação da EG'!$B$7=""),"",'Identificação da EG'!$C$7))</f>
        <v/>
      </c>
      <c r="F76" s="14" t="str">
        <f>IF(I76="","",IF(OR('Identificação da EG'!$B$7=0,'Identificação da EG'!$B$7=""),"",'Identificação da EG'!$F$7))</f>
        <v/>
      </c>
      <c r="G76" s="14" t="str">
        <f>IF(I76="","",IF((OR('Identificação da EG'!$B$7=0,'Identificação da EG'!$B$7="")),"",'Identificação da EG'!$D$7))</f>
        <v/>
      </c>
      <c r="H76" s="25" t="str">
        <f>IF(I76="","",IF(OR('Identificação da EG'!$B$7=0,'Identificação da EG'!$B$7=""),"",'Identificação da EG'!$E$7))</f>
        <v/>
      </c>
      <c r="I76" s="69" t="str">
        <f>IF(OR(J76="",'Campanhas C&amp;S'!$M$6="",'Campanhas C&amp;S'!$M$6="(Preencha o nome da campanha)"),"",'Campanhas C&amp;S'!$M$6)</f>
        <v/>
      </c>
      <c r="J76" s="69" t="str">
        <v/>
      </c>
      <c r="K76" s="69" t="str">
        <v/>
      </c>
      <c r="L76" s="69" t="str">
        <v/>
      </c>
      <c r="M76" s="69" t="str">
        <v/>
      </c>
      <c r="N76" s="69" t="str">
        <v/>
      </c>
      <c r="O76" s="69" t="str">
        <v/>
      </c>
      <c r="P76" s="69" t="str">
        <f>IF(J76="","","População abrangida")</f>
        <v/>
      </c>
      <c r="Q76" s="69" t="str">
        <f t="shared" si="1"/>
        <v/>
      </c>
      <c r="R76" s="69" t="str" cm="1">
        <f t="array" ref="R76">IF(ISBLANK(INDEX('Campanhas C&amp;S'!$R$20:$S$48,INT((ROWS($A$1:A15)-1)/2)+1,MOD(ROWS($A$1:A15)-1,2)+1)),"",INDEX('Campanhas C&amp;S'!$R$20:$S$48,INT((ROWS($A$1:A15)-1)/2)+1,MOD(ROWS($A$1:A15)-1,2)+1))</f>
        <v/>
      </c>
      <c r="S76" s="69" t="str">
        <f>IF(OR(J76="",'Campanhas C&amp;S'!$M$15="",'Campanhas C&amp;S'!$M$15="(máximo 300 carateres)"),"",'Campanhas C&amp;S'!$M$15)</f>
        <v/>
      </c>
    </row>
    <row r="77" spans="1:19" x14ac:dyDescent="0.15">
      <c r="A77" s="14" t="str">
        <f>IF(I77="","",IF(OR('Identificação da EG'!$B$7=0,'Identificação da EG'!$B$7=""),"",Capa!$C$10))</f>
        <v/>
      </c>
      <c r="B77" s="14" t="str">
        <f>IF(I77="","",IF((OR('Identificação da EG'!$B$7=0,'Identificação da EG'!$B$7="")),"",'Identificação da EG'!$B$7))</f>
        <v/>
      </c>
      <c r="C77" s="14" t="str">
        <f>IF(I77="","",IF(B77="","",VLOOKUP(B77,Auxiliar!$BW$23:$BX$3130,2,0)))</f>
        <v/>
      </c>
      <c r="D77" s="14" t="str">
        <f>IF(I77="","",IF(OR('Identificação da EG'!$B$7=0,'Identificação da EG'!$B$7=""),"","Portugal"))</f>
        <v/>
      </c>
      <c r="E77" s="14" t="str">
        <f>IF(I77="","",IF(OR('Identificação da EG'!$B$7=0,'Identificação da EG'!$B$7=""),"",'Identificação da EG'!$C$7))</f>
        <v/>
      </c>
      <c r="F77" s="14" t="str">
        <f>IF(I77="","",IF(OR('Identificação da EG'!$B$7=0,'Identificação da EG'!$B$7=""),"",'Identificação da EG'!$F$7))</f>
        <v/>
      </c>
      <c r="G77" s="14" t="str">
        <f>IF(I77="","",IF((OR('Identificação da EG'!$B$7=0,'Identificação da EG'!$B$7="")),"",'Identificação da EG'!$D$7))</f>
        <v/>
      </c>
      <c r="H77" s="25" t="str">
        <f>IF(I77="","",IF(OR('Identificação da EG'!$B$7=0,'Identificação da EG'!$B$7=""),"",'Identificação da EG'!$E$7))</f>
        <v/>
      </c>
      <c r="I77" s="69" t="str">
        <f>IF(OR(J77="",'Campanhas C&amp;S'!$M$6="",'Campanhas C&amp;S'!$M$6="(Preencha o nome da campanha)"),"",'Campanhas C&amp;S'!$M$6)</f>
        <v/>
      </c>
      <c r="J77" s="69" t="str">
        <v/>
      </c>
      <c r="K77" s="69" t="str">
        <v/>
      </c>
      <c r="L77" s="69" t="str">
        <v/>
      </c>
      <c r="M77" s="69" t="str">
        <v/>
      </c>
      <c r="N77" s="69" t="str">
        <v/>
      </c>
      <c r="O77" s="69" t="str">
        <v/>
      </c>
      <c r="P77" s="69" t="str">
        <f>IF(J77="","","Materiais distribuidos")</f>
        <v/>
      </c>
      <c r="Q77" s="69" t="str">
        <f t="shared" si="1"/>
        <v/>
      </c>
      <c r="R77" s="69" t="str" cm="1">
        <f t="array" ref="R77">IF(ISBLANK(INDEX('Campanhas C&amp;S'!$R$20:$S$48,INT((ROWS($A$1:A16)-1)/2)+1,MOD(ROWS($A$1:A16)-1,2)+1)),"",INDEX('Campanhas C&amp;S'!$R$20:$S$48,INT((ROWS($A$1:A16)-1)/2)+1,MOD(ROWS($A$1:A16)-1,2)+1))</f>
        <v/>
      </c>
      <c r="S77" s="69" t="str">
        <f>IF(OR(J77="",'Campanhas C&amp;S'!$M$15="",'Campanhas C&amp;S'!$M$15="(máximo 300 carateres)"),"",'Campanhas C&amp;S'!$M$15)</f>
        <v/>
      </c>
    </row>
    <row r="78" spans="1:19" x14ac:dyDescent="0.15">
      <c r="A78" s="14" t="str">
        <f>IF(I78="","",IF(OR('Identificação da EG'!$B$7=0,'Identificação da EG'!$B$7=""),"",Capa!$C$10))</f>
        <v/>
      </c>
      <c r="B78" s="14" t="str">
        <f>IF(I78="","",IF((OR('Identificação da EG'!$B$7=0,'Identificação da EG'!$B$7="")),"",'Identificação da EG'!$B$7))</f>
        <v/>
      </c>
      <c r="C78" s="14" t="str">
        <f>IF(I78="","",IF(B78="","",VLOOKUP(B78,Auxiliar!$BW$23:$BX$3130,2,0)))</f>
        <v/>
      </c>
      <c r="D78" s="14" t="str">
        <f>IF(I78="","",IF(OR('Identificação da EG'!$B$7=0,'Identificação da EG'!$B$7=""),"","Portugal"))</f>
        <v/>
      </c>
      <c r="E78" s="14" t="str">
        <f>IF(I78="","",IF(OR('Identificação da EG'!$B$7=0,'Identificação da EG'!$B$7=""),"",'Identificação da EG'!$C$7))</f>
        <v/>
      </c>
      <c r="F78" s="14" t="str">
        <f>IF(I78="","",IF(OR('Identificação da EG'!$B$7=0,'Identificação da EG'!$B$7=""),"",'Identificação da EG'!$F$7))</f>
        <v/>
      </c>
      <c r="G78" s="14" t="str">
        <f>IF(I78="","",IF((OR('Identificação da EG'!$B$7=0,'Identificação da EG'!$B$7="")),"",'Identificação da EG'!$D$7))</f>
        <v/>
      </c>
      <c r="H78" s="25" t="str">
        <f>IF(I78="","",IF(OR('Identificação da EG'!$B$7=0,'Identificação da EG'!$B$7=""),"",'Identificação da EG'!$E$7))</f>
        <v/>
      </c>
      <c r="I78" s="69" t="str">
        <f>IF(OR(J78="",'Campanhas C&amp;S'!$M$6="",'Campanhas C&amp;S'!$M$6="(Preencha o nome da campanha)"),"",'Campanhas C&amp;S'!$M$6)</f>
        <v/>
      </c>
      <c r="J78" s="69" t="str">
        <v/>
      </c>
      <c r="K78" s="69" t="str">
        <v/>
      </c>
      <c r="L78" s="69" t="str">
        <v/>
      </c>
      <c r="M78" s="69" t="str">
        <v/>
      </c>
      <c r="N78" s="69" t="str">
        <v/>
      </c>
      <c r="O78" s="69" t="str">
        <v/>
      </c>
      <c r="P78" s="69" t="str">
        <f>IF(J78="","","População abrangida")</f>
        <v/>
      </c>
      <c r="Q78" s="69" t="str">
        <f t="shared" si="1"/>
        <v/>
      </c>
      <c r="R78" s="69" t="str" cm="1">
        <f t="array" ref="R78">IF(ISBLANK(INDEX('Campanhas C&amp;S'!$R$20:$S$48,INT((ROWS($A$1:A17)-1)/2)+1,MOD(ROWS($A$1:A17)-1,2)+1)),"",INDEX('Campanhas C&amp;S'!$R$20:$S$48,INT((ROWS($A$1:A17)-1)/2)+1,MOD(ROWS($A$1:A17)-1,2)+1))</f>
        <v/>
      </c>
      <c r="S78" s="69" t="str">
        <f>IF(OR(J78="",'Campanhas C&amp;S'!$M$15="",'Campanhas C&amp;S'!$M$15="(máximo 300 carateres)"),"",'Campanhas C&amp;S'!$M$15)</f>
        <v/>
      </c>
    </row>
    <row r="79" spans="1:19" x14ac:dyDescent="0.15">
      <c r="A79" s="14" t="str">
        <f>IF(I79="","",IF(OR('Identificação da EG'!$B$7=0,'Identificação da EG'!$B$7=""),"",Capa!$C$10))</f>
        <v/>
      </c>
      <c r="B79" s="14" t="str">
        <f>IF(I79="","",IF((OR('Identificação da EG'!$B$7=0,'Identificação da EG'!$B$7="")),"",'Identificação da EG'!$B$7))</f>
        <v/>
      </c>
      <c r="C79" s="14" t="str">
        <f>IF(I79="","",IF(B79="","",VLOOKUP(B79,Auxiliar!$BW$23:$BX$3130,2,0)))</f>
        <v/>
      </c>
      <c r="D79" s="14" t="str">
        <f>IF(I79="","",IF(OR('Identificação da EG'!$B$7=0,'Identificação da EG'!$B$7=""),"","Portugal"))</f>
        <v/>
      </c>
      <c r="E79" s="14" t="str">
        <f>IF(I79="","",IF(OR('Identificação da EG'!$B$7=0,'Identificação da EG'!$B$7=""),"",'Identificação da EG'!$C$7))</f>
        <v/>
      </c>
      <c r="F79" s="14" t="str">
        <f>IF(I79="","",IF(OR('Identificação da EG'!$B$7=0,'Identificação da EG'!$B$7=""),"",'Identificação da EG'!$F$7))</f>
        <v/>
      </c>
      <c r="G79" s="14" t="str">
        <f>IF(I79="","",IF((OR('Identificação da EG'!$B$7=0,'Identificação da EG'!$B$7="")),"",'Identificação da EG'!$D$7))</f>
        <v/>
      </c>
      <c r="H79" s="25" t="str">
        <f>IF(I79="","",IF(OR('Identificação da EG'!$B$7=0,'Identificação da EG'!$B$7=""),"",'Identificação da EG'!$E$7))</f>
        <v/>
      </c>
      <c r="I79" s="69" t="str">
        <f>IF(OR(J79="",'Campanhas C&amp;S'!$M$6="",'Campanhas C&amp;S'!$M$6="(Preencha o nome da campanha)"),"",'Campanhas C&amp;S'!$M$6)</f>
        <v/>
      </c>
      <c r="J79" s="69" t="str">
        <v/>
      </c>
      <c r="K79" s="69" t="str">
        <v/>
      </c>
      <c r="L79" s="69" t="str">
        <v/>
      </c>
      <c r="M79" s="69" t="str">
        <v/>
      </c>
      <c r="N79" s="69" t="str">
        <v/>
      </c>
      <c r="O79" s="69" t="str">
        <v/>
      </c>
      <c r="P79" s="69" t="str">
        <f>IF(J79="","","Materiais distribuidos")</f>
        <v/>
      </c>
      <c r="Q79" s="69" t="str">
        <f t="shared" si="1"/>
        <v/>
      </c>
      <c r="R79" s="69" t="str" cm="1">
        <f t="array" ref="R79">IF(ISBLANK(INDEX('Campanhas C&amp;S'!$R$20:$S$48,INT((ROWS($A$1:A18)-1)/2)+1,MOD(ROWS($A$1:A18)-1,2)+1)),"",INDEX('Campanhas C&amp;S'!$R$20:$S$48,INT((ROWS($A$1:A18)-1)/2)+1,MOD(ROWS($A$1:A18)-1,2)+1))</f>
        <v/>
      </c>
      <c r="S79" s="69" t="str">
        <f>IF(OR(J79="",'Campanhas C&amp;S'!$M$15="",'Campanhas C&amp;S'!$M$15="(máximo 300 carateres)"),"",'Campanhas C&amp;S'!$M$15)</f>
        <v/>
      </c>
    </row>
    <row r="80" spans="1:19" x14ac:dyDescent="0.15">
      <c r="A80" s="14" t="str">
        <f>IF(I80="","",IF(OR('Identificação da EG'!$B$7=0,'Identificação da EG'!$B$7=""),"",Capa!$C$10))</f>
        <v/>
      </c>
      <c r="B80" s="14" t="str">
        <f>IF(I80="","",IF((OR('Identificação da EG'!$B$7=0,'Identificação da EG'!$B$7="")),"",'Identificação da EG'!$B$7))</f>
        <v/>
      </c>
      <c r="C80" s="14" t="str">
        <f>IF(I80="","",IF(B80="","",VLOOKUP(B80,Auxiliar!$BW$23:$BX$3130,2,0)))</f>
        <v/>
      </c>
      <c r="D80" s="14" t="str">
        <f>IF(I80="","",IF(OR('Identificação da EG'!$B$7=0,'Identificação da EG'!$B$7=""),"","Portugal"))</f>
        <v/>
      </c>
      <c r="E80" s="14" t="str">
        <f>IF(I80="","",IF(OR('Identificação da EG'!$B$7=0,'Identificação da EG'!$B$7=""),"",'Identificação da EG'!$C$7))</f>
        <v/>
      </c>
      <c r="F80" s="14" t="str">
        <f>IF(I80="","",IF(OR('Identificação da EG'!$B$7=0,'Identificação da EG'!$B$7=""),"",'Identificação da EG'!$F$7))</f>
        <v/>
      </c>
      <c r="G80" s="14" t="str">
        <f>IF(I80="","",IF((OR('Identificação da EG'!$B$7=0,'Identificação da EG'!$B$7="")),"",'Identificação da EG'!$D$7))</f>
        <v/>
      </c>
      <c r="H80" s="25" t="str">
        <f>IF(I80="","",IF(OR('Identificação da EG'!$B$7=0,'Identificação da EG'!$B$7=""),"",'Identificação da EG'!$E$7))</f>
        <v/>
      </c>
      <c r="I80" s="69" t="str">
        <f>IF(OR(J80="",'Campanhas C&amp;S'!$M$6="",'Campanhas C&amp;S'!$M$6="(Preencha o nome da campanha)"),"",'Campanhas C&amp;S'!$M$6)</f>
        <v/>
      </c>
      <c r="J80" s="69" t="str">
        <v/>
      </c>
      <c r="K80" s="69" t="str">
        <v/>
      </c>
      <c r="L80" s="69" t="str">
        <v/>
      </c>
      <c r="M80" s="69" t="str">
        <v/>
      </c>
      <c r="N80" s="69" t="str">
        <v/>
      </c>
      <c r="O80" s="69" t="str">
        <v/>
      </c>
      <c r="P80" s="69" t="str">
        <f>IF(J80="","","População abrangida")</f>
        <v/>
      </c>
      <c r="Q80" s="69" t="str">
        <f t="shared" si="1"/>
        <v/>
      </c>
      <c r="R80" s="69" t="str" cm="1">
        <f t="array" ref="R80">IF(ISBLANK(INDEX('Campanhas C&amp;S'!$R$20:$S$48,INT((ROWS($A$1:A19)-1)/2)+1,MOD(ROWS($A$1:A19)-1,2)+1)),"",INDEX('Campanhas C&amp;S'!$R$20:$S$48,INT((ROWS($A$1:A19)-1)/2)+1,MOD(ROWS($A$1:A19)-1,2)+1))</f>
        <v/>
      </c>
      <c r="S80" s="69" t="str">
        <f>IF(OR(J80="",'Campanhas C&amp;S'!$M$15="",'Campanhas C&amp;S'!$M$15="(máximo 300 carateres)"),"",'Campanhas C&amp;S'!$M$15)</f>
        <v/>
      </c>
    </row>
    <row r="81" spans="1:19" x14ac:dyDescent="0.15">
      <c r="A81" s="14" t="str">
        <f>IF(I81="","",IF(OR('Identificação da EG'!$B$7=0,'Identificação da EG'!$B$7=""),"",Capa!$C$10))</f>
        <v/>
      </c>
      <c r="B81" s="14" t="str">
        <f>IF(I81="","",IF((OR('Identificação da EG'!$B$7=0,'Identificação da EG'!$B$7="")),"",'Identificação da EG'!$B$7))</f>
        <v/>
      </c>
      <c r="C81" s="14" t="str">
        <f>IF(I81="","",IF(B81="","",VLOOKUP(B81,Auxiliar!$BW$23:$BX$3130,2,0)))</f>
        <v/>
      </c>
      <c r="D81" s="14" t="str">
        <f>IF(I81="","",IF(OR('Identificação da EG'!$B$7=0,'Identificação da EG'!$B$7=""),"","Portugal"))</f>
        <v/>
      </c>
      <c r="E81" s="14" t="str">
        <f>IF(I81="","",IF(OR('Identificação da EG'!$B$7=0,'Identificação da EG'!$B$7=""),"",'Identificação da EG'!$C$7))</f>
        <v/>
      </c>
      <c r="F81" s="14" t="str">
        <f>IF(I81="","",IF(OR('Identificação da EG'!$B$7=0,'Identificação da EG'!$B$7=""),"",'Identificação da EG'!$F$7))</f>
        <v/>
      </c>
      <c r="G81" s="14" t="str">
        <f>IF(I81="","",IF((OR('Identificação da EG'!$B$7=0,'Identificação da EG'!$B$7="")),"",'Identificação da EG'!$D$7))</f>
        <v/>
      </c>
      <c r="H81" s="25" t="str">
        <f>IF(I81="","",IF(OR('Identificação da EG'!$B$7=0,'Identificação da EG'!$B$7=""),"",'Identificação da EG'!$E$7))</f>
        <v/>
      </c>
      <c r="I81" s="69" t="str">
        <f>IF(OR(J81="",'Campanhas C&amp;S'!$M$6="",'Campanhas C&amp;S'!$M$6="(Preencha o nome da campanha)"),"",'Campanhas C&amp;S'!$M$6)</f>
        <v/>
      </c>
      <c r="J81" s="69" t="str">
        <v/>
      </c>
      <c r="K81" s="69" t="str">
        <v/>
      </c>
      <c r="L81" s="69" t="str">
        <v/>
      </c>
      <c r="M81" s="69" t="str">
        <v/>
      </c>
      <c r="N81" s="69" t="str">
        <v/>
      </c>
      <c r="O81" s="69" t="str">
        <v/>
      </c>
      <c r="P81" s="69" t="str">
        <f>IF(J81="","","Materiais distribuidos")</f>
        <v/>
      </c>
      <c r="Q81" s="69" t="str">
        <f t="shared" si="1"/>
        <v/>
      </c>
      <c r="R81" s="69" t="str" cm="1">
        <f t="array" ref="R81">IF(ISBLANK(INDEX('Campanhas C&amp;S'!$R$20:$S$48,INT((ROWS($A$1:A20)-1)/2)+1,MOD(ROWS($A$1:A20)-1,2)+1)),"",INDEX('Campanhas C&amp;S'!$R$20:$S$48,INT((ROWS($A$1:A20)-1)/2)+1,MOD(ROWS($A$1:A20)-1,2)+1))</f>
        <v/>
      </c>
      <c r="S81" s="69" t="str">
        <f>IF(OR(J81="",'Campanhas C&amp;S'!$M$15="",'Campanhas C&amp;S'!$M$15="(máximo 300 carateres)"),"",'Campanhas C&amp;S'!$M$15)</f>
        <v/>
      </c>
    </row>
    <row r="82" spans="1:19" x14ac:dyDescent="0.15">
      <c r="A82" s="14" t="str">
        <f>IF(I82="","",IF(OR('Identificação da EG'!$B$7=0,'Identificação da EG'!$B$7=""),"",Capa!$C$10))</f>
        <v/>
      </c>
      <c r="B82" s="14" t="str">
        <f>IF(I82="","",IF((OR('Identificação da EG'!$B$7=0,'Identificação da EG'!$B$7="")),"",'Identificação da EG'!$B$7))</f>
        <v/>
      </c>
      <c r="C82" s="14" t="str">
        <f>IF(I82="","",IF(B82="","",VLOOKUP(B82,Auxiliar!$BW$23:$BX$3130,2,0)))</f>
        <v/>
      </c>
      <c r="D82" s="14" t="str">
        <f>IF(I82="","",IF(OR('Identificação da EG'!$B$7=0,'Identificação da EG'!$B$7=""),"","Portugal"))</f>
        <v/>
      </c>
      <c r="E82" s="14" t="str">
        <f>IF(I82="","",IF(OR('Identificação da EG'!$B$7=0,'Identificação da EG'!$B$7=""),"",'Identificação da EG'!$C$7))</f>
        <v/>
      </c>
      <c r="F82" s="14" t="str">
        <f>IF(I82="","",IF(OR('Identificação da EG'!$B$7=0,'Identificação da EG'!$B$7=""),"",'Identificação da EG'!$F$7))</f>
        <v/>
      </c>
      <c r="G82" s="14" t="str">
        <f>IF(I82="","",IF((OR('Identificação da EG'!$B$7=0,'Identificação da EG'!$B$7="")),"",'Identificação da EG'!$D$7))</f>
        <v/>
      </c>
      <c r="H82" s="25" t="str">
        <f>IF(I82="","",IF(OR('Identificação da EG'!$B$7=0,'Identificação da EG'!$B$7=""),"",'Identificação da EG'!$E$7))</f>
        <v/>
      </c>
      <c r="I82" s="69" t="str">
        <f>IF(OR(J82="",'Campanhas C&amp;S'!$M$6="",'Campanhas C&amp;S'!$M$6="(Preencha o nome da campanha)"),"",'Campanhas C&amp;S'!$M$6)</f>
        <v/>
      </c>
      <c r="J82" s="69" t="str">
        <v/>
      </c>
      <c r="K82" s="69" t="str">
        <v/>
      </c>
      <c r="L82" s="69" t="str">
        <v/>
      </c>
      <c r="M82" s="69" t="str">
        <v/>
      </c>
      <c r="N82" s="69" t="str">
        <v/>
      </c>
      <c r="O82" s="69" t="str">
        <v/>
      </c>
      <c r="P82" s="69" t="str">
        <f>IF(J82="","","População abrangida")</f>
        <v/>
      </c>
      <c r="Q82" s="69" t="str">
        <f t="shared" si="1"/>
        <v/>
      </c>
      <c r="R82" s="69" t="str" cm="1">
        <f t="array" ref="R82">IF(ISBLANK(INDEX('Campanhas C&amp;S'!$R$20:$S$48,INT((ROWS($A$1:A21)-1)/2)+1,MOD(ROWS($A$1:A21)-1,2)+1)),"",INDEX('Campanhas C&amp;S'!$R$20:$S$48,INT((ROWS($A$1:A21)-1)/2)+1,MOD(ROWS($A$1:A21)-1,2)+1))</f>
        <v/>
      </c>
      <c r="S82" s="69" t="str">
        <f>IF(OR(J82="",'Campanhas C&amp;S'!$M$15="",'Campanhas C&amp;S'!$M$15="(máximo 300 carateres)"),"",'Campanhas C&amp;S'!$M$15)</f>
        <v/>
      </c>
    </row>
    <row r="83" spans="1:19" x14ac:dyDescent="0.15">
      <c r="A83" s="14" t="str">
        <f>IF(I83="","",IF(OR('Identificação da EG'!$B$7=0,'Identificação da EG'!$B$7=""),"",Capa!$C$10))</f>
        <v/>
      </c>
      <c r="B83" s="14" t="str">
        <f>IF(I83="","",IF((OR('Identificação da EG'!$B$7=0,'Identificação da EG'!$B$7="")),"",'Identificação da EG'!$B$7))</f>
        <v/>
      </c>
      <c r="C83" s="14" t="str">
        <f>IF(I83="","",IF(B83="","",VLOOKUP(B83,Auxiliar!$BW$23:$BX$3130,2,0)))</f>
        <v/>
      </c>
      <c r="D83" s="14" t="str">
        <f>IF(I83="","",IF(OR('Identificação da EG'!$B$7=0,'Identificação da EG'!$B$7=""),"","Portugal"))</f>
        <v/>
      </c>
      <c r="E83" s="14" t="str">
        <f>IF(I83="","",IF(OR('Identificação da EG'!$B$7=0,'Identificação da EG'!$B$7=""),"",'Identificação da EG'!$C$7))</f>
        <v/>
      </c>
      <c r="F83" s="14" t="str">
        <f>IF(I83="","",IF(OR('Identificação da EG'!$B$7=0,'Identificação da EG'!$B$7=""),"",'Identificação da EG'!$F$7))</f>
        <v/>
      </c>
      <c r="G83" s="14" t="str">
        <f>IF(I83="","",IF((OR('Identificação da EG'!$B$7=0,'Identificação da EG'!$B$7="")),"",'Identificação da EG'!$D$7))</f>
        <v/>
      </c>
      <c r="H83" s="25" t="str">
        <f>IF(I83="","",IF(OR('Identificação da EG'!$B$7=0,'Identificação da EG'!$B$7=""),"",'Identificação da EG'!$E$7))</f>
        <v/>
      </c>
      <c r="I83" s="69" t="str">
        <f>IF(OR(J83="",'Campanhas C&amp;S'!$M$6="",'Campanhas C&amp;S'!$M$6="(Preencha o nome da campanha)"),"",'Campanhas C&amp;S'!$M$6)</f>
        <v/>
      </c>
      <c r="J83" s="69" t="str">
        <v/>
      </c>
      <c r="K83" s="69" t="str">
        <v/>
      </c>
      <c r="L83" s="69" t="str">
        <v/>
      </c>
      <c r="M83" s="69" t="str">
        <v/>
      </c>
      <c r="N83" s="69" t="str">
        <v/>
      </c>
      <c r="O83" s="69" t="str">
        <v/>
      </c>
      <c r="P83" s="69" t="str">
        <f>IF(J83="","","Materiais distribuidos")</f>
        <v/>
      </c>
      <c r="Q83" s="69" t="str">
        <f t="shared" si="1"/>
        <v/>
      </c>
      <c r="R83" s="69" t="str" cm="1">
        <f t="array" ref="R83">IF(ISBLANK(INDEX('Campanhas C&amp;S'!$R$20:$S$48,INT((ROWS($A$1:A22)-1)/2)+1,MOD(ROWS($A$1:A22)-1,2)+1)),"",INDEX('Campanhas C&amp;S'!$R$20:$S$48,INT((ROWS($A$1:A22)-1)/2)+1,MOD(ROWS($A$1:A22)-1,2)+1))</f>
        <v/>
      </c>
      <c r="S83" s="69" t="str">
        <f>IF(OR(J83="",'Campanhas C&amp;S'!$M$15="",'Campanhas C&amp;S'!$M$15="(máximo 300 carateres)"),"",'Campanhas C&amp;S'!$M$15)</f>
        <v/>
      </c>
    </row>
    <row r="84" spans="1:19" x14ac:dyDescent="0.15">
      <c r="A84" s="14" t="str">
        <f>IF(I84="","",IF(OR('Identificação da EG'!$B$7=0,'Identificação da EG'!$B$7=""),"",Capa!$C$10))</f>
        <v/>
      </c>
      <c r="B84" s="14" t="str">
        <f>IF(I84="","",IF((OR('Identificação da EG'!$B$7=0,'Identificação da EG'!$B$7="")),"",'Identificação da EG'!$B$7))</f>
        <v/>
      </c>
      <c r="C84" s="14" t="str">
        <f>IF(I84="","",IF(B84="","",VLOOKUP(B84,Auxiliar!$BW$23:$BX$3130,2,0)))</f>
        <v/>
      </c>
      <c r="D84" s="14" t="str">
        <f>IF(I84="","",IF(OR('Identificação da EG'!$B$7=0,'Identificação da EG'!$B$7=""),"","Portugal"))</f>
        <v/>
      </c>
      <c r="E84" s="14" t="str">
        <f>IF(I84="","",IF(OR('Identificação da EG'!$B$7=0,'Identificação da EG'!$B$7=""),"",'Identificação da EG'!$C$7))</f>
        <v/>
      </c>
      <c r="F84" s="14" t="str">
        <f>IF(I84="","",IF(OR('Identificação da EG'!$B$7=0,'Identificação da EG'!$B$7=""),"",'Identificação da EG'!$F$7))</f>
        <v/>
      </c>
      <c r="G84" s="14" t="str">
        <f>IF(I84="","",IF((OR('Identificação da EG'!$B$7=0,'Identificação da EG'!$B$7="")),"",'Identificação da EG'!$D$7))</f>
        <v/>
      </c>
      <c r="H84" s="25" t="str">
        <f>IF(I84="","",IF(OR('Identificação da EG'!$B$7=0,'Identificação da EG'!$B$7=""),"",'Identificação da EG'!$E$7))</f>
        <v/>
      </c>
      <c r="I84" s="69" t="str">
        <f>IF(OR(J84="",'Campanhas C&amp;S'!$M$6="",'Campanhas C&amp;S'!$M$6="(Preencha o nome da campanha)"),"",'Campanhas C&amp;S'!$M$6)</f>
        <v/>
      </c>
      <c r="J84" s="69" t="str">
        <v/>
      </c>
      <c r="K84" s="69" t="str">
        <v/>
      </c>
      <c r="L84" s="69" t="str">
        <v/>
      </c>
      <c r="M84" s="69" t="str">
        <v/>
      </c>
      <c r="N84" s="69" t="str">
        <v/>
      </c>
      <c r="O84" s="69" t="str">
        <v/>
      </c>
      <c r="P84" s="69" t="str">
        <f>IF(J84="","","População abrangida")</f>
        <v/>
      </c>
      <c r="Q84" s="69" t="str">
        <f t="shared" si="1"/>
        <v/>
      </c>
      <c r="R84" s="69" t="str" cm="1">
        <f t="array" ref="R84">IF(ISBLANK(INDEX('Campanhas C&amp;S'!$R$20:$S$48,INT((ROWS($A$1:A23)-1)/2)+1,MOD(ROWS($A$1:A23)-1,2)+1)),"",INDEX('Campanhas C&amp;S'!$R$20:$S$48,INT((ROWS($A$1:A23)-1)/2)+1,MOD(ROWS($A$1:A23)-1,2)+1))</f>
        <v/>
      </c>
      <c r="S84" s="69" t="str">
        <f>IF(OR(J84="",'Campanhas C&amp;S'!$M$15="",'Campanhas C&amp;S'!$M$15="(máximo 300 carateres)"),"",'Campanhas C&amp;S'!$M$15)</f>
        <v/>
      </c>
    </row>
    <row r="85" spans="1:19" x14ac:dyDescent="0.15">
      <c r="A85" s="14" t="str">
        <f>IF(I85="","",IF(OR('Identificação da EG'!$B$7=0,'Identificação da EG'!$B$7=""),"",Capa!$C$10))</f>
        <v/>
      </c>
      <c r="B85" s="14" t="str">
        <f>IF(I85="","",IF((OR('Identificação da EG'!$B$7=0,'Identificação da EG'!$B$7="")),"",'Identificação da EG'!$B$7))</f>
        <v/>
      </c>
      <c r="C85" s="14" t="str">
        <f>IF(I85="","",IF(B85="","",VLOOKUP(B85,Auxiliar!$BW$23:$BX$3130,2,0)))</f>
        <v/>
      </c>
      <c r="D85" s="14" t="str">
        <f>IF(I85="","",IF(OR('Identificação da EG'!$B$7=0,'Identificação da EG'!$B$7=""),"","Portugal"))</f>
        <v/>
      </c>
      <c r="E85" s="14" t="str">
        <f>IF(I85="","",IF(OR('Identificação da EG'!$B$7=0,'Identificação da EG'!$B$7=""),"",'Identificação da EG'!$C$7))</f>
        <v/>
      </c>
      <c r="F85" s="14" t="str">
        <f>IF(I85="","",IF(OR('Identificação da EG'!$B$7=0,'Identificação da EG'!$B$7=""),"",'Identificação da EG'!$F$7))</f>
        <v/>
      </c>
      <c r="G85" s="14" t="str">
        <f>IF(I85="","",IF((OR('Identificação da EG'!$B$7=0,'Identificação da EG'!$B$7="")),"",'Identificação da EG'!$D$7))</f>
        <v/>
      </c>
      <c r="H85" s="25" t="str">
        <f>IF(I85="","",IF(OR('Identificação da EG'!$B$7=0,'Identificação da EG'!$B$7=""),"",'Identificação da EG'!$E$7))</f>
        <v/>
      </c>
      <c r="I85" s="69" t="str">
        <f>IF(OR(J85="",'Campanhas C&amp;S'!$M$6="",'Campanhas C&amp;S'!$M$6="(Preencha o nome da campanha)"),"",'Campanhas C&amp;S'!$M$6)</f>
        <v/>
      </c>
      <c r="J85" s="69" t="str">
        <v/>
      </c>
      <c r="K85" s="69" t="str">
        <v/>
      </c>
      <c r="L85" s="69" t="str">
        <v/>
      </c>
      <c r="M85" s="69" t="str">
        <v/>
      </c>
      <c r="N85" s="69" t="str">
        <v/>
      </c>
      <c r="O85" s="69" t="str">
        <v/>
      </c>
      <c r="P85" s="69" t="str">
        <f>IF(J85="","","Materiais distribuidos")</f>
        <v/>
      </c>
      <c r="Q85" s="69" t="str">
        <f t="shared" si="1"/>
        <v/>
      </c>
      <c r="R85" s="69" t="str" cm="1">
        <f t="array" ref="R85">IF(ISBLANK(INDEX('Campanhas C&amp;S'!$R$20:$S$48,INT((ROWS($A$1:A24)-1)/2)+1,MOD(ROWS($A$1:A24)-1,2)+1)),"",INDEX('Campanhas C&amp;S'!$R$20:$S$48,INT((ROWS($A$1:A24)-1)/2)+1,MOD(ROWS($A$1:A24)-1,2)+1))</f>
        <v/>
      </c>
      <c r="S85" s="69" t="str">
        <f>IF(OR(J85="",'Campanhas C&amp;S'!$M$15="",'Campanhas C&amp;S'!$M$15="(máximo 300 carateres)"),"",'Campanhas C&amp;S'!$M$15)</f>
        <v/>
      </c>
    </row>
    <row r="86" spans="1:19" x14ac:dyDescent="0.15">
      <c r="A86" s="14" t="str">
        <f>IF(I86="","",IF(OR('Identificação da EG'!$B$7=0,'Identificação da EG'!$B$7=""),"",Capa!$C$10))</f>
        <v/>
      </c>
      <c r="B86" s="14" t="str">
        <f>IF(I86="","",IF((OR('Identificação da EG'!$B$7=0,'Identificação da EG'!$B$7="")),"",'Identificação da EG'!$B$7))</f>
        <v/>
      </c>
      <c r="C86" s="14" t="str">
        <f>IF(I86="","",IF(B86="","",VLOOKUP(B86,Auxiliar!$BW$23:$BX$3130,2,0)))</f>
        <v/>
      </c>
      <c r="D86" s="14" t="str">
        <f>IF(I86="","",IF(OR('Identificação da EG'!$B$7=0,'Identificação da EG'!$B$7=""),"","Portugal"))</f>
        <v/>
      </c>
      <c r="E86" s="14" t="str">
        <f>IF(I86="","",IF(OR('Identificação da EG'!$B$7=0,'Identificação da EG'!$B$7=""),"",'Identificação da EG'!$C$7))</f>
        <v/>
      </c>
      <c r="F86" s="14" t="str">
        <f>IF(I86="","",IF(OR('Identificação da EG'!$B$7=0,'Identificação da EG'!$B$7=""),"",'Identificação da EG'!$F$7))</f>
        <v/>
      </c>
      <c r="G86" s="14" t="str">
        <f>IF(I86="","",IF((OR('Identificação da EG'!$B$7=0,'Identificação da EG'!$B$7="")),"",'Identificação da EG'!$D$7))</f>
        <v/>
      </c>
      <c r="H86" s="25" t="str">
        <f>IF(I86="","",IF(OR('Identificação da EG'!$B$7=0,'Identificação da EG'!$B$7=""),"",'Identificação da EG'!$E$7))</f>
        <v/>
      </c>
      <c r="I86" s="69" t="str">
        <f>IF(OR(J86="",'Campanhas C&amp;S'!$M$6="",'Campanhas C&amp;S'!$M$6="(Preencha o nome da campanha)"),"",'Campanhas C&amp;S'!$M$6)</f>
        <v/>
      </c>
      <c r="J86" s="69" t="str">
        <v/>
      </c>
      <c r="K86" s="69" t="str">
        <v/>
      </c>
      <c r="L86" s="69" t="str">
        <v/>
      </c>
      <c r="M86" s="69" t="str">
        <v/>
      </c>
      <c r="N86" s="69" t="str">
        <v/>
      </c>
      <c r="O86" s="69" t="str">
        <v/>
      </c>
      <c r="P86" s="69" t="str">
        <f>IF(J86="","","População abrangida")</f>
        <v/>
      </c>
      <c r="Q86" s="69" t="str">
        <f t="shared" si="1"/>
        <v/>
      </c>
      <c r="R86" s="69" t="str" cm="1">
        <f t="array" ref="R86">IF(ISBLANK(INDEX('Campanhas C&amp;S'!$R$20:$S$48,INT((ROWS($A$1:A25)-1)/2)+1,MOD(ROWS($A$1:A25)-1,2)+1)),"",INDEX('Campanhas C&amp;S'!$R$20:$S$48,INT((ROWS($A$1:A25)-1)/2)+1,MOD(ROWS($A$1:A25)-1,2)+1))</f>
        <v/>
      </c>
      <c r="S86" s="69" t="str">
        <f>IF(OR(J86="",'Campanhas C&amp;S'!$M$15="",'Campanhas C&amp;S'!$M$15="(máximo 300 carateres)"),"",'Campanhas C&amp;S'!$M$15)</f>
        <v/>
      </c>
    </row>
    <row r="87" spans="1:19" x14ac:dyDescent="0.15">
      <c r="A87" s="14" t="str">
        <f>IF(I87="","",IF(OR('Identificação da EG'!$B$7=0,'Identificação da EG'!$B$7=""),"",Capa!$C$10))</f>
        <v/>
      </c>
      <c r="B87" s="14" t="str">
        <f>IF(I87="","",IF((OR('Identificação da EG'!$B$7=0,'Identificação da EG'!$B$7="")),"",'Identificação da EG'!$B$7))</f>
        <v/>
      </c>
      <c r="C87" s="14" t="str">
        <f>IF(I87="","",IF(B87="","",VLOOKUP(B87,Auxiliar!$BW$23:$BX$3130,2,0)))</f>
        <v/>
      </c>
      <c r="D87" s="14" t="str">
        <f>IF(I87="","",IF(OR('Identificação da EG'!$B$7=0,'Identificação da EG'!$B$7=""),"","Portugal"))</f>
        <v/>
      </c>
      <c r="E87" s="14" t="str">
        <f>IF(I87="","",IF(OR('Identificação da EG'!$B$7=0,'Identificação da EG'!$B$7=""),"",'Identificação da EG'!$C$7))</f>
        <v/>
      </c>
      <c r="F87" s="14" t="str">
        <f>IF(I87="","",IF(OR('Identificação da EG'!$B$7=0,'Identificação da EG'!$B$7=""),"",'Identificação da EG'!$F$7))</f>
        <v/>
      </c>
      <c r="G87" s="14" t="str">
        <f>IF(I87="","",IF((OR('Identificação da EG'!$B$7=0,'Identificação da EG'!$B$7="")),"",'Identificação da EG'!$D$7))</f>
        <v/>
      </c>
      <c r="H87" s="25" t="str">
        <f>IF(I87="","",IF(OR('Identificação da EG'!$B$7=0,'Identificação da EG'!$B$7=""),"",'Identificação da EG'!$E$7))</f>
        <v/>
      </c>
      <c r="I87" s="69" t="str">
        <f>IF(OR(J87="",'Campanhas C&amp;S'!$M$6="",'Campanhas C&amp;S'!$M$6="(Preencha o nome da campanha)"),"",'Campanhas C&amp;S'!$M$6)</f>
        <v/>
      </c>
      <c r="J87" s="69" t="str">
        <v/>
      </c>
      <c r="K87" s="69" t="str">
        <v/>
      </c>
      <c r="L87" s="69" t="str">
        <v/>
      </c>
      <c r="M87" s="69" t="str">
        <v/>
      </c>
      <c r="N87" s="69" t="str">
        <v/>
      </c>
      <c r="O87" s="69" t="str">
        <v/>
      </c>
      <c r="P87" s="69" t="str">
        <f>IF(J87="","","Materiais distribuidos")</f>
        <v/>
      </c>
      <c r="Q87" s="69" t="str">
        <f t="shared" si="1"/>
        <v/>
      </c>
      <c r="R87" s="69" t="str" cm="1">
        <f t="array" ref="R87">IF(ISBLANK(INDEX('Campanhas C&amp;S'!$R$20:$S$48,INT((ROWS($A$1:A26)-1)/2)+1,MOD(ROWS($A$1:A26)-1,2)+1)),"",INDEX('Campanhas C&amp;S'!$R$20:$S$48,INT((ROWS($A$1:A26)-1)/2)+1,MOD(ROWS($A$1:A26)-1,2)+1))</f>
        <v/>
      </c>
      <c r="S87" s="69" t="str">
        <f>IF(OR(J87="",'Campanhas C&amp;S'!$M$15="",'Campanhas C&amp;S'!$M$15="(máximo 300 carateres)"),"",'Campanhas C&amp;S'!$M$15)</f>
        <v/>
      </c>
    </row>
    <row r="88" spans="1:19" x14ac:dyDescent="0.15">
      <c r="A88" s="14" t="str">
        <f>IF(I88="","",IF(OR('Identificação da EG'!$B$7=0,'Identificação da EG'!$B$7=""),"",Capa!$C$10))</f>
        <v/>
      </c>
      <c r="B88" s="14" t="str">
        <f>IF(I88="","",IF((OR('Identificação da EG'!$B$7=0,'Identificação da EG'!$B$7="")),"",'Identificação da EG'!$B$7))</f>
        <v/>
      </c>
      <c r="C88" s="14" t="str">
        <f>IF(I88="","",IF(B88="","",VLOOKUP(B88,Auxiliar!$BW$23:$BX$3130,2,0)))</f>
        <v/>
      </c>
      <c r="D88" s="14" t="str">
        <f>IF(I88="","",IF(OR('Identificação da EG'!$B$7=0,'Identificação da EG'!$B$7=""),"","Portugal"))</f>
        <v/>
      </c>
      <c r="E88" s="14" t="str">
        <f>IF(I88="","",IF(OR('Identificação da EG'!$B$7=0,'Identificação da EG'!$B$7=""),"",'Identificação da EG'!$C$7))</f>
        <v/>
      </c>
      <c r="F88" s="14" t="str">
        <f>IF(I88="","",IF(OR('Identificação da EG'!$B$7=0,'Identificação da EG'!$B$7=""),"",'Identificação da EG'!$F$7))</f>
        <v/>
      </c>
      <c r="G88" s="14" t="str">
        <f>IF(I88="","",IF((OR('Identificação da EG'!$B$7=0,'Identificação da EG'!$B$7="")),"",'Identificação da EG'!$D$7))</f>
        <v/>
      </c>
      <c r="H88" s="25" t="str">
        <f>IF(I88="","",IF(OR('Identificação da EG'!$B$7=0,'Identificação da EG'!$B$7=""),"",'Identificação da EG'!$E$7))</f>
        <v/>
      </c>
      <c r="I88" s="69" t="str">
        <f>IF(OR(J88="",'Campanhas C&amp;S'!$M$6="",'Campanhas C&amp;S'!$M$6="(Preencha o nome da campanha)"),"",'Campanhas C&amp;S'!$M$6)</f>
        <v/>
      </c>
      <c r="J88" s="69" t="str">
        <v/>
      </c>
      <c r="K88" s="69" t="str">
        <v/>
      </c>
      <c r="L88" s="69" t="str">
        <v/>
      </c>
      <c r="M88" s="69" t="str">
        <v/>
      </c>
      <c r="N88" s="69" t="str">
        <v/>
      </c>
      <c r="O88" s="69" t="str">
        <v/>
      </c>
      <c r="P88" s="69" t="str">
        <f>IF(J88="","","População abrangida")</f>
        <v/>
      </c>
      <c r="Q88" s="69" t="str">
        <f t="shared" si="1"/>
        <v/>
      </c>
      <c r="R88" s="69" t="str" cm="1">
        <f t="array" ref="R88">IF(ISBLANK(INDEX('Campanhas C&amp;S'!$R$20:$S$48,INT((ROWS($A$1:A27)-1)/2)+1,MOD(ROWS($A$1:A27)-1,2)+1)),"",INDEX('Campanhas C&amp;S'!$R$20:$S$48,INT((ROWS($A$1:A27)-1)/2)+1,MOD(ROWS($A$1:A27)-1,2)+1))</f>
        <v/>
      </c>
      <c r="S88" s="69" t="str">
        <f>IF(OR(J88="",'Campanhas C&amp;S'!$M$15="",'Campanhas C&amp;S'!$M$15="(máximo 300 carateres)"),"",'Campanhas C&amp;S'!$M$15)</f>
        <v/>
      </c>
    </row>
    <row r="89" spans="1:19" x14ac:dyDescent="0.15">
      <c r="A89" s="14" t="str">
        <f>IF(I89="","",IF(OR('Identificação da EG'!$B$7=0,'Identificação da EG'!$B$7=""),"",Capa!$C$10))</f>
        <v/>
      </c>
      <c r="B89" s="14" t="str">
        <f>IF(I89="","",IF((OR('Identificação da EG'!$B$7=0,'Identificação da EG'!$B$7="")),"",'Identificação da EG'!$B$7))</f>
        <v/>
      </c>
      <c r="C89" s="14" t="str">
        <f>IF(I89="","",IF(B89="","",VLOOKUP(B89,Auxiliar!$BW$23:$BX$3130,2,0)))</f>
        <v/>
      </c>
      <c r="D89" s="14" t="str">
        <f>IF(I89="","",IF(OR('Identificação da EG'!$B$7=0,'Identificação da EG'!$B$7=""),"","Portugal"))</f>
        <v/>
      </c>
      <c r="E89" s="14" t="str">
        <f>IF(I89="","",IF(OR('Identificação da EG'!$B$7=0,'Identificação da EG'!$B$7=""),"",'Identificação da EG'!$C$7))</f>
        <v/>
      </c>
      <c r="F89" s="14" t="str">
        <f>IF(I89="","",IF(OR('Identificação da EG'!$B$7=0,'Identificação da EG'!$B$7=""),"",'Identificação da EG'!$F$7))</f>
        <v/>
      </c>
      <c r="G89" s="14" t="str">
        <f>IF(I89="","",IF((OR('Identificação da EG'!$B$7=0,'Identificação da EG'!$B$7="")),"",'Identificação da EG'!$D$7))</f>
        <v/>
      </c>
      <c r="H89" s="25" t="str">
        <f>IF(I89="","",IF(OR('Identificação da EG'!$B$7=0,'Identificação da EG'!$B$7=""),"",'Identificação da EG'!$E$7))</f>
        <v/>
      </c>
      <c r="I89" s="69" t="str">
        <f>IF(OR(J89="",'Campanhas C&amp;S'!$M$6="",'Campanhas C&amp;S'!$M$6="(Preencha o nome da campanha)"),"",'Campanhas C&amp;S'!$M$6)</f>
        <v/>
      </c>
      <c r="J89" s="69" t="str">
        <v/>
      </c>
      <c r="K89" s="69" t="str">
        <v/>
      </c>
      <c r="L89" s="69" t="str">
        <v/>
      </c>
      <c r="M89" s="69" t="str">
        <v/>
      </c>
      <c r="N89" s="69" t="str">
        <v/>
      </c>
      <c r="O89" s="69" t="str">
        <v/>
      </c>
      <c r="P89" s="69" t="str">
        <f>IF(J89="","","Materiais distribuidos")</f>
        <v/>
      </c>
      <c r="Q89" s="69" t="str">
        <f t="shared" si="1"/>
        <v/>
      </c>
      <c r="R89" s="69" t="str" cm="1">
        <f t="array" ref="R89">IF(ISBLANK(INDEX('Campanhas C&amp;S'!$R$20:$S$48,INT((ROWS($A$1:A28)-1)/2)+1,MOD(ROWS($A$1:A28)-1,2)+1)),"",INDEX('Campanhas C&amp;S'!$R$20:$S$48,INT((ROWS($A$1:A28)-1)/2)+1,MOD(ROWS($A$1:A28)-1,2)+1))</f>
        <v/>
      </c>
      <c r="S89" s="69" t="str">
        <f>IF(OR(J89="",'Campanhas C&amp;S'!$M$15="",'Campanhas C&amp;S'!$M$15="(máximo 300 carateres)"),"",'Campanhas C&amp;S'!$M$15)</f>
        <v/>
      </c>
    </row>
    <row r="90" spans="1:19" x14ac:dyDescent="0.15">
      <c r="A90" s="14" t="str">
        <f>IF(I90="","",IF(OR('Identificação da EG'!$B$7=0,'Identificação da EG'!$B$7=""),"",Capa!$C$10))</f>
        <v/>
      </c>
      <c r="B90" s="14" t="str">
        <f>IF(I90="","",IF((OR('Identificação da EG'!$B$7=0,'Identificação da EG'!$B$7="")),"",'Identificação da EG'!$B$7))</f>
        <v/>
      </c>
      <c r="C90" s="14" t="str">
        <f>IF(I90="","",IF(B90="","",VLOOKUP(B90,Auxiliar!$BW$23:$BX$3130,2,0)))</f>
        <v/>
      </c>
      <c r="D90" s="14" t="str">
        <f>IF(I90="","",IF(OR('Identificação da EG'!$B$7=0,'Identificação da EG'!$B$7=""),"","Portugal"))</f>
        <v/>
      </c>
      <c r="E90" s="14" t="str">
        <f>IF(I90="","",IF(OR('Identificação da EG'!$B$7=0,'Identificação da EG'!$B$7=""),"",'Identificação da EG'!$C$7))</f>
        <v/>
      </c>
      <c r="F90" s="14" t="str">
        <f>IF(I90="","",IF(OR('Identificação da EG'!$B$7=0,'Identificação da EG'!$B$7=""),"",'Identificação da EG'!$F$7))</f>
        <v/>
      </c>
      <c r="G90" s="14" t="str">
        <f>IF(I90="","",IF((OR('Identificação da EG'!$B$7=0,'Identificação da EG'!$B$7="")),"",'Identificação da EG'!$D$7))</f>
        <v/>
      </c>
      <c r="H90" s="25" t="str">
        <f>IF(I90="","",IF(OR('Identificação da EG'!$B$7=0,'Identificação da EG'!$B$7=""),"",'Identificação da EG'!$E$7))</f>
        <v/>
      </c>
      <c r="I90" s="69" t="str">
        <f>IF(OR(J90="",'Campanhas C&amp;S'!$M$6="",'Campanhas C&amp;S'!$M$6="(Preencha o nome da campanha)"),"",'Campanhas C&amp;S'!$M$6)</f>
        <v/>
      </c>
      <c r="J90" s="69" t="str">
        <v/>
      </c>
      <c r="K90" s="69" t="str">
        <v/>
      </c>
      <c r="L90" s="69" t="str">
        <v/>
      </c>
      <c r="M90" s="69" t="str">
        <v/>
      </c>
      <c r="N90" s="69" t="str">
        <v/>
      </c>
      <c r="O90" s="69" t="str">
        <v/>
      </c>
      <c r="P90" s="69" t="str">
        <f>IF(J90="","","População abrangida")</f>
        <v/>
      </c>
      <c r="Q90" s="69" t="str">
        <f t="shared" si="1"/>
        <v/>
      </c>
      <c r="R90" s="69" t="str" cm="1">
        <f t="array" ref="R90">IF(ISBLANK(INDEX('Campanhas C&amp;S'!$R$20:$S$48,INT((ROWS($A$1:A29)-1)/2)+1,MOD(ROWS($A$1:A29)-1,2)+1)),"",INDEX('Campanhas C&amp;S'!$R$20:$S$48,INT((ROWS($A$1:A29)-1)/2)+1,MOD(ROWS($A$1:A29)-1,2)+1))</f>
        <v/>
      </c>
      <c r="S90" s="69" t="str">
        <f>IF(OR(J90="",'Campanhas C&amp;S'!$M$15="",'Campanhas C&amp;S'!$M$15="(máximo 300 carateres)"),"",'Campanhas C&amp;S'!$M$15)</f>
        <v/>
      </c>
    </row>
    <row r="91" spans="1:19" x14ac:dyDescent="0.15">
      <c r="A91" s="14" t="str">
        <f>IF(I91="","",IF(OR('Identificação da EG'!$B$7=0,'Identificação da EG'!$B$7=""),"",Capa!$C$10))</f>
        <v/>
      </c>
      <c r="B91" s="14" t="str">
        <f>IF(I91="","",IF((OR('Identificação da EG'!$B$7=0,'Identificação da EG'!$B$7="")),"",'Identificação da EG'!$B$7))</f>
        <v/>
      </c>
      <c r="C91" s="14" t="str">
        <f>IF(I91="","",IF(B91="","",VLOOKUP(B91,Auxiliar!$BW$23:$BX$3130,2,0)))</f>
        <v/>
      </c>
      <c r="D91" s="14" t="str">
        <f>IF(I91="","",IF(OR('Identificação da EG'!$B$7=0,'Identificação da EG'!$B$7=""),"","Portugal"))</f>
        <v/>
      </c>
      <c r="E91" s="14" t="str">
        <f>IF(I91="","",IF(OR('Identificação da EG'!$B$7=0,'Identificação da EG'!$B$7=""),"",'Identificação da EG'!$C$7))</f>
        <v/>
      </c>
      <c r="F91" s="14" t="str">
        <f>IF(I91="","",IF(OR('Identificação da EG'!$B$7=0,'Identificação da EG'!$B$7=""),"",'Identificação da EG'!$F$7))</f>
        <v/>
      </c>
      <c r="G91" s="14" t="str">
        <f>IF(I91="","",IF((OR('Identificação da EG'!$B$7=0,'Identificação da EG'!$B$7="")),"",'Identificação da EG'!$D$7))</f>
        <v/>
      </c>
      <c r="H91" s="25" t="str">
        <f>IF(I91="","",IF(OR('Identificação da EG'!$B$7=0,'Identificação da EG'!$B$7=""),"",'Identificação da EG'!$E$7))</f>
        <v/>
      </c>
      <c r="I91" s="69" t="str">
        <f>IF(OR(J91="",'Campanhas C&amp;S'!$M$6="",'Campanhas C&amp;S'!$M$6="(Preencha o nome da campanha)"),"",'Campanhas C&amp;S'!$M$6)</f>
        <v/>
      </c>
      <c r="J91" s="69" t="str">
        <v/>
      </c>
      <c r="K91" s="69" t="str">
        <v/>
      </c>
      <c r="L91" s="69" t="str">
        <v/>
      </c>
      <c r="M91" s="69" t="str">
        <v/>
      </c>
      <c r="N91" s="69" t="str">
        <v/>
      </c>
      <c r="O91" s="69" t="str">
        <v/>
      </c>
      <c r="P91" s="69" t="str">
        <f>IF(J91="","","Materiais distribuidos")</f>
        <v/>
      </c>
      <c r="Q91" s="69" t="str">
        <f t="shared" si="1"/>
        <v/>
      </c>
      <c r="R91" s="69" t="str" cm="1">
        <f t="array" ref="R91">IF(ISBLANK(INDEX('Campanhas C&amp;S'!$R$20:$S$48,INT((ROWS($A$1:A30)-1)/2)+1,MOD(ROWS($A$1:A30)-1,2)+1)),"",INDEX('Campanhas C&amp;S'!$R$20:$S$48,INT((ROWS($A$1:A30)-1)/2)+1,MOD(ROWS($A$1:A30)-1,2)+1))</f>
        <v/>
      </c>
      <c r="S91" s="69" t="str">
        <f>IF(OR(J91="",'Campanhas C&amp;S'!$M$15="",'Campanhas C&amp;S'!$M$15="(máximo 300 carateres)"),"",'Campanhas C&amp;S'!$M$15)</f>
        <v/>
      </c>
    </row>
    <row r="92" spans="1:19" x14ac:dyDescent="0.15">
      <c r="A92" s="14" t="str">
        <f>IF(I92="","",IF(OR('Identificação da EG'!$B$7=0,'Identificação da EG'!$B$7=""),"",Capa!$C$10))</f>
        <v/>
      </c>
      <c r="B92" s="14" t="str">
        <f>IF(I92="","",IF((OR('Identificação da EG'!$B$7=0,'Identificação da EG'!$B$7="")),"",'Identificação da EG'!$B$7))</f>
        <v/>
      </c>
      <c r="C92" s="14" t="str">
        <f>IF(I92="","",IF(B92="","",VLOOKUP(B92,Auxiliar!$BW$23:$BX$3130,2,0)))</f>
        <v/>
      </c>
      <c r="D92" s="14" t="str">
        <f>IF(I92="","",IF(OR('Identificação da EG'!$B$7=0,'Identificação da EG'!$B$7=""),"","Portugal"))</f>
        <v/>
      </c>
      <c r="E92" s="14" t="str">
        <f>IF(I92="","",IF(OR('Identificação da EG'!$B$7=0,'Identificação da EG'!$B$7=""),"",'Identificação da EG'!$C$7))</f>
        <v/>
      </c>
      <c r="F92" s="14" t="str">
        <f>IF(I92="","",IF(OR('Identificação da EG'!$B$7=0,'Identificação da EG'!$B$7=""),"",'Identificação da EG'!$F$7))</f>
        <v/>
      </c>
      <c r="G92" s="14" t="str">
        <f>IF(I92="","",IF((OR('Identificação da EG'!$B$7=0,'Identificação da EG'!$B$7="")),"",'Identificação da EG'!$D$7))</f>
        <v/>
      </c>
      <c r="H92" s="25" t="str">
        <f>IF(I92="","",IF(OR('Identificação da EG'!$B$7=0,'Identificação da EG'!$B$7=""),"",'Identificação da EG'!$E$7))</f>
        <v/>
      </c>
      <c r="I92" s="69" t="str">
        <f>IF(OR(J92="",'Campanhas C&amp;S'!$M$6="",'Campanhas C&amp;S'!$M$6="(Preencha o nome da campanha)"),"",'Campanhas C&amp;S'!$M$6)</f>
        <v/>
      </c>
      <c r="J92" s="69" t="str">
        <v/>
      </c>
      <c r="K92" s="69" t="str">
        <v/>
      </c>
      <c r="L92" s="69" t="str">
        <v/>
      </c>
      <c r="M92" s="69" t="str">
        <v/>
      </c>
      <c r="N92" s="69" t="str">
        <v/>
      </c>
      <c r="O92" s="69" t="str">
        <v/>
      </c>
      <c r="P92" s="69" t="str">
        <f>IF(J92="","","População abrangida")</f>
        <v/>
      </c>
      <c r="Q92" s="69" t="str">
        <f t="shared" si="1"/>
        <v/>
      </c>
      <c r="R92" s="69" t="str" cm="1">
        <f t="array" ref="R92">IF(ISBLANK(INDEX('Campanhas C&amp;S'!$R$20:$S$48,INT((ROWS($A$1:A31)-1)/2)+1,MOD(ROWS($A$1:A31)-1,2)+1)),"",INDEX('Campanhas C&amp;S'!$R$20:$S$48,INT((ROWS($A$1:A31)-1)/2)+1,MOD(ROWS($A$1:A31)-1,2)+1))</f>
        <v/>
      </c>
      <c r="S92" s="69" t="str">
        <f>IF(OR(J92="",'Campanhas C&amp;S'!$M$15="",'Campanhas C&amp;S'!$M$15="(máximo 300 carateres)"),"",'Campanhas C&amp;S'!$M$15)</f>
        <v/>
      </c>
    </row>
    <row r="93" spans="1:19" x14ac:dyDescent="0.15">
      <c r="A93" s="14" t="str">
        <f>IF(I93="","",IF(OR('Identificação da EG'!$B$7=0,'Identificação da EG'!$B$7=""),"",Capa!$C$10))</f>
        <v/>
      </c>
      <c r="B93" s="14" t="str">
        <f>IF(I93="","",IF((OR('Identificação da EG'!$B$7=0,'Identificação da EG'!$B$7="")),"",'Identificação da EG'!$B$7))</f>
        <v/>
      </c>
      <c r="C93" s="14" t="str">
        <f>IF(I93="","",IF(B93="","",VLOOKUP(B93,Auxiliar!$BW$23:$BX$3130,2,0)))</f>
        <v/>
      </c>
      <c r="D93" s="14" t="str">
        <f>IF(I93="","",IF(OR('Identificação da EG'!$B$7=0,'Identificação da EG'!$B$7=""),"","Portugal"))</f>
        <v/>
      </c>
      <c r="E93" s="14" t="str">
        <f>IF(I93="","",IF(OR('Identificação da EG'!$B$7=0,'Identificação da EG'!$B$7=""),"",'Identificação da EG'!$C$7))</f>
        <v/>
      </c>
      <c r="F93" s="14" t="str">
        <f>IF(I93="","",IF(OR('Identificação da EG'!$B$7=0,'Identificação da EG'!$B$7=""),"",'Identificação da EG'!$F$7))</f>
        <v/>
      </c>
      <c r="G93" s="14" t="str">
        <f>IF(I93="","",IF((OR('Identificação da EG'!$B$7=0,'Identificação da EG'!$B$7="")),"",'Identificação da EG'!$D$7))</f>
        <v/>
      </c>
      <c r="H93" s="25" t="str">
        <f>IF(I93="","",IF(OR('Identificação da EG'!$B$7=0,'Identificação da EG'!$B$7=""),"",'Identificação da EG'!$E$7))</f>
        <v/>
      </c>
      <c r="I93" s="69" t="str">
        <f>IF(OR(J93="",'Campanhas C&amp;S'!$M$6="",'Campanhas C&amp;S'!$M$6="(Preencha o nome da campanha)"),"",'Campanhas C&amp;S'!$M$6)</f>
        <v/>
      </c>
      <c r="J93" s="69" t="str">
        <v/>
      </c>
      <c r="K93" s="69" t="str">
        <v/>
      </c>
      <c r="L93" s="69" t="str">
        <v/>
      </c>
      <c r="M93" s="69" t="str">
        <v/>
      </c>
      <c r="N93" s="69" t="str">
        <v/>
      </c>
      <c r="O93" s="69" t="str">
        <v/>
      </c>
      <c r="P93" s="69" t="str">
        <f>IF(J93="","","Materiais distribuidos")</f>
        <v/>
      </c>
      <c r="Q93" s="69" t="str">
        <f t="shared" si="1"/>
        <v/>
      </c>
      <c r="R93" s="69" t="str" cm="1">
        <f t="array" ref="R93">IF(ISBLANK(INDEX('Campanhas C&amp;S'!$R$20:$S$48,INT((ROWS($A$1:A32)-1)/2)+1,MOD(ROWS($A$1:A32)-1,2)+1)),"",INDEX('Campanhas C&amp;S'!$R$20:$S$48,INT((ROWS($A$1:A32)-1)/2)+1,MOD(ROWS($A$1:A32)-1,2)+1))</f>
        <v/>
      </c>
      <c r="S93" s="69" t="str">
        <f>IF(OR(J93="",'Campanhas C&amp;S'!$M$15="",'Campanhas C&amp;S'!$M$15="(máximo 300 carateres)"),"",'Campanhas C&amp;S'!$M$15)</f>
        <v/>
      </c>
    </row>
    <row r="94" spans="1:19" x14ac:dyDescent="0.15">
      <c r="A94" s="14" t="str">
        <f>IF(I94="","",IF(OR('Identificação da EG'!$B$7=0,'Identificação da EG'!$B$7=""),"",Capa!$C$10))</f>
        <v/>
      </c>
      <c r="B94" s="14" t="str">
        <f>IF(I94="","",IF((OR('Identificação da EG'!$B$7=0,'Identificação da EG'!$B$7="")),"",'Identificação da EG'!$B$7))</f>
        <v/>
      </c>
      <c r="C94" s="14" t="str">
        <f>IF(I94="","",IF(B94="","",VLOOKUP(B94,Auxiliar!$BW$23:$BX$3130,2,0)))</f>
        <v/>
      </c>
      <c r="D94" s="14" t="str">
        <f>IF(I94="","",IF(OR('Identificação da EG'!$B$7=0,'Identificação da EG'!$B$7=""),"","Portugal"))</f>
        <v/>
      </c>
      <c r="E94" s="14" t="str">
        <f>IF(I94="","",IF(OR('Identificação da EG'!$B$7=0,'Identificação da EG'!$B$7=""),"",'Identificação da EG'!$C$7))</f>
        <v/>
      </c>
      <c r="F94" s="14" t="str">
        <f>IF(I94="","",IF(OR('Identificação da EG'!$B$7=0,'Identificação da EG'!$B$7=""),"",'Identificação da EG'!$F$7))</f>
        <v/>
      </c>
      <c r="G94" s="14" t="str">
        <f>IF(I94="","",IF((OR('Identificação da EG'!$B$7=0,'Identificação da EG'!$B$7="")),"",'Identificação da EG'!$D$7))</f>
        <v/>
      </c>
      <c r="H94" s="25" t="str">
        <f>IF(I94="","",IF(OR('Identificação da EG'!$B$7=0,'Identificação da EG'!$B$7=""),"",'Identificação da EG'!$E$7))</f>
        <v/>
      </c>
      <c r="I94" s="69" t="str">
        <f>IF(OR(J94="",'Campanhas C&amp;S'!$M$6="",'Campanhas C&amp;S'!$M$6="(Preencha o nome da campanha)"),"",'Campanhas C&amp;S'!$M$6)</f>
        <v/>
      </c>
      <c r="J94" s="69" t="str">
        <v/>
      </c>
      <c r="K94" s="69" t="str">
        <v/>
      </c>
      <c r="L94" s="69" t="str">
        <v/>
      </c>
      <c r="M94" s="69" t="str">
        <v/>
      </c>
      <c r="N94" s="69" t="str">
        <v/>
      </c>
      <c r="O94" s="69" t="str">
        <v/>
      </c>
      <c r="P94" s="69" t="str">
        <f>IF(J94="","","População abrangida")</f>
        <v/>
      </c>
      <c r="Q94" s="69" t="str">
        <f t="shared" si="1"/>
        <v/>
      </c>
      <c r="R94" s="69" t="str" cm="1">
        <f t="array" ref="R94">IF(ISBLANK(INDEX('Campanhas C&amp;S'!$R$20:$S$48,INT((ROWS($A$1:A33)-1)/2)+1,MOD(ROWS($A$1:A33)-1,2)+1)),"",INDEX('Campanhas C&amp;S'!$R$20:$S$48,INT((ROWS($A$1:A33)-1)/2)+1,MOD(ROWS($A$1:A33)-1,2)+1))</f>
        <v/>
      </c>
      <c r="S94" s="69" t="str">
        <f>IF(OR(J94="",'Campanhas C&amp;S'!$M$15="",'Campanhas C&amp;S'!$M$15="(máximo 300 carateres)"),"",'Campanhas C&amp;S'!$M$15)</f>
        <v/>
      </c>
    </row>
    <row r="95" spans="1:19" x14ac:dyDescent="0.15">
      <c r="A95" s="14" t="str">
        <f>IF(I95="","",IF(OR('Identificação da EG'!$B$7=0,'Identificação da EG'!$B$7=""),"",Capa!$C$10))</f>
        <v/>
      </c>
      <c r="B95" s="14" t="str">
        <f>IF(I95="","",IF((OR('Identificação da EG'!$B$7=0,'Identificação da EG'!$B$7="")),"",'Identificação da EG'!$B$7))</f>
        <v/>
      </c>
      <c r="C95" s="14" t="str">
        <f>IF(I95="","",IF(B95="","",VLOOKUP(B95,Auxiliar!$BW$23:$BX$3130,2,0)))</f>
        <v/>
      </c>
      <c r="D95" s="14" t="str">
        <f>IF(I95="","",IF(OR('Identificação da EG'!$B$7=0,'Identificação da EG'!$B$7=""),"","Portugal"))</f>
        <v/>
      </c>
      <c r="E95" s="14" t="str">
        <f>IF(I95="","",IF(OR('Identificação da EG'!$B$7=0,'Identificação da EG'!$B$7=""),"",'Identificação da EG'!$C$7))</f>
        <v/>
      </c>
      <c r="F95" s="14" t="str">
        <f>IF(I95="","",IF(OR('Identificação da EG'!$B$7=0,'Identificação da EG'!$B$7=""),"",'Identificação da EG'!$F$7))</f>
        <v/>
      </c>
      <c r="G95" s="14" t="str">
        <f>IF(I95="","",IF((OR('Identificação da EG'!$B$7=0,'Identificação da EG'!$B$7="")),"",'Identificação da EG'!$D$7))</f>
        <v/>
      </c>
      <c r="H95" s="25" t="str">
        <f>IF(I95="","",IF(OR('Identificação da EG'!$B$7=0,'Identificação da EG'!$B$7=""),"",'Identificação da EG'!$E$7))</f>
        <v/>
      </c>
      <c r="I95" s="69" t="str">
        <f>IF(OR(J95="",'Campanhas C&amp;S'!$M$6="",'Campanhas C&amp;S'!$M$6="(Preencha o nome da campanha)"),"",'Campanhas C&amp;S'!$M$6)</f>
        <v/>
      </c>
      <c r="J95" s="69" t="str">
        <v/>
      </c>
      <c r="K95" s="69" t="str">
        <v/>
      </c>
      <c r="L95" s="69" t="str">
        <v/>
      </c>
      <c r="M95" s="69" t="str">
        <v/>
      </c>
      <c r="N95" s="69" t="str">
        <v/>
      </c>
      <c r="O95" s="69" t="str">
        <v/>
      </c>
      <c r="P95" s="69" t="str">
        <f>IF(J95="","","Materiais distribuidos")</f>
        <v/>
      </c>
      <c r="Q95" s="69" t="str">
        <f t="shared" si="1"/>
        <v/>
      </c>
      <c r="R95" s="69" t="str" cm="1">
        <f t="array" ref="R95">IF(ISBLANK(INDEX('Campanhas C&amp;S'!$R$20:$S$48,INT((ROWS($A$1:A34)-1)/2)+1,MOD(ROWS($A$1:A34)-1,2)+1)),"",INDEX('Campanhas C&amp;S'!$R$20:$S$48,INT((ROWS($A$1:A34)-1)/2)+1,MOD(ROWS($A$1:A34)-1,2)+1))</f>
        <v/>
      </c>
      <c r="S95" s="69" t="str">
        <f>IF(OR(J95="",'Campanhas C&amp;S'!$M$15="",'Campanhas C&amp;S'!$M$15="(máximo 300 carateres)"),"",'Campanhas C&amp;S'!$M$15)</f>
        <v/>
      </c>
    </row>
    <row r="96" spans="1:19" x14ac:dyDescent="0.15">
      <c r="A96" s="14" t="str">
        <f>IF(I96="","",IF(OR('Identificação da EG'!$B$7=0,'Identificação da EG'!$B$7=""),"",Capa!$C$10))</f>
        <v/>
      </c>
      <c r="B96" s="14" t="str">
        <f>IF(I96="","",IF((OR('Identificação da EG'!$B$7=0,'Identificação da EG'!$B$7="")),"",'Identificação da EG'!$B$7))</f>
        <v/>
      </c>
      <c r="C96" s="14" t="str">
        <f>IF(I96="","",IF(B96="","",VLOOKUP(B96,Auxiliar!$BW$23:$BX$3130,2,0)))</f>
        <v/>
      </c>
      <c r="D96" s="14" t="str">
        <f>IF(I96="","",IF(OR('Identificação da EG'!$B$7=0,'Identificação da EG'!$B$7=""),"","Portugal"))</f>
        <v/>
      </c>
      <c r="E96" s="14" t="str">
        <f>IF(I96="","",IF(OR('Identificação da EG'!$B$7=0,'Identificação da EG'!$B$7=""),"",'Identificação da EG'!$C$7))</f>
        <v/>
      </c>
      <c r="F96" s="14" t="str">
        <f>IF(I96="","",IF(OR('Identificação da EG'!$B$7=0,'Identificação da EG'!$B$7=""),"",'Identificação da EG'!$F$7))</f>
        <v/>
      </c>
      <c r="G96" s="14" t="str">
        <f>IF(I96="","",IF((OR('Identificação da EG'!$B$7=0,'Identificação da EG'!$B$7="")),"",'Identificação da EG'!$D$7))</f>
        <v/>
      </c>
      <c r="H96" s="25" t="str">
        <f>IF(I96="","",IF(OR('Identificação da EG'!$B$7=0,'Identificação da EG'!$B$7=""),"",'Identificação da EG'!$E$7))</f>
        <v/>
      </c>
      <c r="I96" s="69" t="str">
        <f>IF(OR(J96="",'Campanhas C&amp;S'!$M$6="",'Campanhas C&amp;S'!$M$6="(Preencha o nome da campanha)"),"",'Campanhas C&amp;S'!$M$6)</f>
        <v/>
      </c>
      <c r="J96" s="69" t="str">
        <v/>
      </c>
      <c r="K96" s="69" t="str">
        <v/>
      </c>
      <c r="L96" s="69" t="str">
        <v/>
      </c>
      <c r="M96" s="69" t="str">
        <v/>
      </c>
      <c r="N96" s="69" t="str">
        <v/>
      </c>
      <c r="O96" s="69" t="str">
        <v/>
      </c>
      <c r="P96" s="69" t="str">
        <f>IF(J96="","","População abrangida")</f>
        <v/>
      </c>
      <c r="Q96" s="69" t="str">
        <f t="shared" si="1"/>
        <v/>
      </c>
      <c r="R96" s="69" t="str" cm="1">
        <f t="array" ref="R96">IF(ISBLANK(INDEX('Campanhas C&amp;S'!$R$20:$S$48,INT((ROWS($A$1:A35)-1)/2)+1,MOD(ROWS($A$1:A35)-1,2)+1)),"",INDEX('Campanhas C&amp;S'!$R$20:$S$48,INT((ROWS($A$1:A35)-1)/2)+1,MOD(ROWS($A$1:A35)-1,2)+1))</f>
        <v/>
      </c>
      <c r="S96" s="69" t="str">
        <f>IF(OR(J96="",'Campanhas C&amp;S'!$M$15="",'Campanhas C&amp;S'!$M$15="(máximo 300 carateres)"),"",'Campanhas C&amp;S'!$M$15)</f>
        <v/>
      </c>
    </row>
    <row r="97" spans="1:19" x14ac:dyDescent="0.15">
      <c r="A97" s="14" t="str">
        <f>IF(I97="","",IF(OR('Identificação da EG'!$B$7=0,'Identificação da EG'!$B$7=""),"",Capa!$C$10))</f>
        <v/>
      </c>
      <c r="B97" s="14" t="str">
        <f>IF(I97="","",IF((OR('Identificação da EG'!$B$7=0,'Identificação da EG'!$B$7="")),"",'Identificação da EG'!$B$7))</f>
        <v/>
      </c>
      <c r="C97" s="14" t="str">
        <f>IF(I97="","",IF(B97="","",VLOOKUP(B97,Auxiliar!$BW$23:$BX$3130,2,0)))</f>
        <v/>
      </c>
      <c r="D97" s="14" t="str">
        <f>IF(I97="","",IF(OR('Identificação da EG'!$B$7=0,'Identificação da EG'!$B$7=""),"","Portugal"))</f>
        <v/>
      </c>
      <c r="E97" s="14" t="str">
        <f>IF(I97="","",IF(OR('Identificação da EG'!$B$7=0,'Identificação da EG'!$B$7=""),"",'Identificação da EG'!$C$7))</f>
        <v/>
      </c>
      <c r="F97" s="14" t="str">
        <f>IF(I97="","",IF(OR('Identificação da EG'!$B$7=0,'Identificação da EG'!$B$7=""),"",'Identificação da EG'!$F$7))</f>
        <v/>
      </c>
      <c r="G97" s="14" t="str">
        <f>IF(I97="","",IF((OR('Identificação da EG'!$B$7=0,'Identificação da EG'!$B$7="")),"",'Identificação da EG'!$D$7))</f>
        <v/>
      </c>
      <c r="H97" s="25" t="str">
        <f>IF(I97="","",IF(OR('Identificação da EG'!$B$7=0,'Identificação da EG'!$B$7=""),"",'Identificação da EG'!$E$7))</f>
        <v/>
      </c>
      <c r="I97" s="69" t="str">
        <f>IF(OR(J97="",'Campanhas C&amp;S'!$M$6="",'Campanhas C&amp;S'!$M$6="(Preencha o nome da campanha)"),"",'Campanhas C&amp;S'!$M$6)</f>
        <v/>
      </c>
      <c r="J97" s="69" t="str">
        <v/>
      </c>
      <c r="K97" s="69" t="str">
        <v/>
      </c>
      <c r="L97" s="69" t="str">
        <v/>
      </c>
      <c r="M97" s="69" t="str">
        <v/>
      </c>
      <c r="N97" s="69" t="str">
        <v/>
      </c>
      <c r="O97" s="69" t="str">
        <v/>
      </c>
      <c r="P97" s="69" t="str">
        <f>IF(J97="","","Materiais distribuidos")</f>
        <v/>
      </c>
      <c r="Q97" s="69" t="str">
        <f t="shared" si="1"/>
        <v/>
      </c>
      <c r="R97" s="69" t="str" cm="1">
        <f t="array" ref="R97">IF(ISBLANK(INDEX('Campanhas C&amp;S'!$R$20:$S$48,INT((ROWS($A$1:A36)-1)/2)+1,MOD(ROWS($A$1:A36)-1,2)+1)),"",INDEX('Campanhas C&amp;S'!$R$20:$S$48,INT((ROWS($A$1:A36)-1)/2)+1,MOD(ROWS($A$1:A36)-1,2)+1))</f>
        <v/>
      </c>
      <c r="S97" s="69" t="str">
        <f>IF(OR(J97="",'Campanhas C&amp;S'!$M$15="",'Campanhas C&amp;S'!$M$15="(máximo 300 carateres)"),"",'Campanhas C&amp;S'!$M$15)</f>
        <v/>
      </c>
    </row>
    <row r="98" spans="1:19" x14ac:dyDescent="0.15">
      <c r="A98" s="14" t="str">
        <f>IF(I98="","",IF(OR('Identificação da EG'!$B$7=0,'Identificação da EG'!$B$7=""),"",Capa!$C$10))</f>
        <v/>
      </c>
      <c r="B98" s="14" t="str">
        <f>IF(I98="","",IF((OR('Identificação da EG'!$B$7=0,'Identificação da EG'!$B$7="")),"",'Identificação da EG'!$B$7))</f>
        <v/>
      </c>
      <c r="C98" s="14" t="str">
        <f>IF(I98="","",IF(B98="","",VLOOKUP(B98,Auxiliar!$BW$23:$BX$3130,2,0)))</f>
        <v/>
      </c>
      <c r="D98" s="14" t="str">
        <f>IF(I98="","",IF(OR('Identificação da EG'!$B$7=0,'Identificação da EG'!$B$7=""),"","Portugal"))</f>
        <v/>
      </c>
      <c r="E98" s="14" t="str">
        <f>IF(I98="","",IF(OR('Identificação da EG'!$B$7=0,'Identificação da EG'!$B$7=""),"",'Identificação da EG'!$C$7))</f>
        <v/>
      </c>
      <c r="F98" s="14" t="str">
        <f>IF(I98="","",IF(OR('Identificação da EG'!$B$7=0,'Identificação da EG'!$B$7=""),"",'Identificação da EG'!$F$7))</f>
        <v/>
      </c>
      <c r="G98" s="14" t="str">
        <f>IF(I98="","",IF((OR('Identificação da EG'!$B$7=0,'Identificação da EG'!$B$7="")),"",'Identificação da EG'!$D$7))</f>
        <v/>
      </c>
      <c r="H98" s="25" t="str">
        <f>IF(I98="","",IF(OR('Identificação da EG'!$B$7=0,'Identificação da EG'!$B$7=""),"",'Identificação da EG'!$E$7))</f>
        <v/>
      </c>
      <c r="I98" s="69" t="str">
        <f>IF(OR(J98="",'Campanhas C&amp;S'!$M$6="",'Campanhas C&amp;S'!$M$6="(Preencha o nome da campanha)"),"",'Campanhas C&amp;S'!$M$6)</f>
        <v/>
      </c>
      <c r="J98" s="69" t="str">
        <v/>
      </c>
      <c r="K98" s="69" t="str">
        <v/>
      </c>
      <c r="L98" s="69" t="str">
        <v/>
      </c>
      <c r="M98" s="69" t="str">
        <v/>
      </c>
      <c r="N98" s="69" t="str">
        <v/>
      </c>
      <c r="O98" s="69" t="str">
        <v/>
      </c>
      <c r="P98" s="69" t="str">
        <f>IF(J98="","","População abrangida")</f>
        <v/>
      </c>
      <c r="Q98" s="69" t="str">
        <f t="shared" si="1"/>
        <v/>
      </c>
      <c r="R98" s="69" t="str" cm="1">
        <f t="array" ref="R98">IF(ISBLANK(INDEX('Campanhas C&amp;S'!$R$20:$S$48,INT((ROWS($A$1:A37)-1)/2)+1,MOD(ROWS($A$1:A37)-1,2)+1)),"",INDEX('Campanhas C&amp;S'!$R$20:$S$48,INT((ROWS($A$1:A37)-1)/2)+1,MOD(ROWS($A$1:A37)-1,2)+1))</f>
        <v/>
      </c>
      <c r="S98" s="69" t="str">
        <f>IF(OR(J98="",'Campanhas C&amp;S'!$M$15="",'Campanhas C&amp;S'!$M$15="(máximo 300 carateres)"),"",'Campanhas C&amp;S'!$M$15)</f>
        <v/>
      </c>
    </row>
    <row r="99" spans="1:19" x14ac:dyDescent="0.15">
      <c r="A99" s="14" t="str">
        <f>IF(I99="","",IF(OR('Identificação da EG'!$B$7=0,'Identificação da EG'!$B$7=""),"",Capa!$C$10))</f>
        <v/>
      </c>
      <c r="B99" s="14" t="str">
        <f>IF(I99="","",IF((OR('Identificação da EG'!$B$7=0,'Identificação da EG'!$B$7="")),"",'Identificação da EG'!$B$7))</f>
        <v/>
      </c>
      <c r="C99" s="14" t="str">
        <f>IF(I99="","",IF(B99="","",VLOOKUP(B99,Auxiliar!$BW$23:$BX$3130,2,0)))</f>
        <v/>
      </c>
      <c r="D99" s="14" t="str">
        <f>IF(I99="","",IF(OR('Identificação da EG'!$B$7=0,'Identificação da EG'!$B$7=""),"","Portugal"))</f>
        <v/>
      </c>
      <c r="E99" s="14" t="str">
        <f>IF(I99="","",IF(OR('Identificação da EG'!$B$7=0,'Identificação da EG'!$B$7=""),"",'Identificação da EG'!$C$7))</f>
        <v/>
      </c>
      <c r="F99" s="14" t="str">
        <f>IF(I99="","",IF(OR('Identificação da EG'!$B$7=0,'Identificação da EG'!$B$7=""),"",'Identificação da EG'!$F$7))</f>
        <v/>
      </c>
      <c r="G99" s="14" t="str">
        <f>IF(I99="","",IF((OR('Identificação da EG'!$B$7=0,'Identificação da EG'!$B$7="")),"",'Identificação da EG'!$D$7))</f>
        <v/>
      </c>
      <c r="H99" s="25" t="str">
        <f>IF(I99="","",IF(OR('Identificação da EG'!$B$7=0,'Identificação da EG'!$B$7=""),"",'Identificação da EG'!$E$7))</f>
        <v/>
      </c>
      <c r="I99" s="69" t="str">
        <f>IF(OR(J99="",'Campanhas C&amp;S'!$M$6="",'Campanhas C&amp;S'!$M$6="(Preencha o nome da campanha)"),"",'Campanhas C&amp;S'!$M$6)</f>
        <v/>
      </c>
      <c r="J99" s="69" t="str">
        <v/>
      </c>
      <c r="K99" s="69" t="str">
        <v/>
      </c>
      <c r="L99" s="69" t="str">
        <v/>
      </c>
      <c r="M99" s="69" t="str">
        <v/>
      </c>
      <c r="N99" s="69" t="str">
        <v/>
      </c>
      <c r="O99" s="69" t="str">
        <v/>
      </c>
      <c r="P99" s="69" t="str">
        <f>IF(J99="","","Materiais distribuidos")</f>
        <v/>
      </c>
      <c r="Q99" s="69" t="str">
        <f t="shared" si="1"/>
        <v/>
      </c>
      <c r="R99" s="69" t="str" cm="1">
        <f t="array" ref="R99">IF(ISBLANK(INDEX('Campanhas C&amp;S'!$R$20:$S$48,INT((ROWS($A$1:A38)-1)/2)+1,MOD(ROWS($A$1:A38)-1,2)+1)),"",INDEX('Campanhas C&amp;S'!$R$20:$S$48,INT((ROWS($A$1:A38)-1)/2)+1,MOD(ROWS($A$1:A38)-1,2)+1))</f>
        <v/>
      </c>
      <c r="S99" s="69" t="str">
        <f>IF(OR(J99="",'Campanhas C&amp;S'!$M$15="",'Campanhas C&amp;S'!$M$15="(máximo 300 carateres)"),"",'Campanhas C&amp;S'!$M$15)</f>
        <v/>
      </c>
    </row>
    <row r="100" spans="1:19" x14ac:dyDescent="0.15">
      <c r="A100" s="14" t="str">
        <f>IF(I100="","",IF(OR('Identificação da EG'!$B$7=0,'Identificação da EG'!$B$7=""),"",Capa!$C$10))</f>
        <v/>
      </c>
      <c r="B100" s="14" t="str">
        <f>IF(I100="","",IF((OR('Identificação da EG'!$B$7=0,'Identificação da EG'!$B$7="")),"",'Identificação da EG'!$B$7))</f>
        <v/>
      </c>
      <c r="C100" s="14" t="str">
        <f>IF(I100="","",IF(B100="","",VLOOKUP(B100,Auxiliar!$BW$23:$BX$3130,2,0)))</f>
        <v/>
      </c>
      <c r="D100" s="14" t="str">
        <f>IF(I100="","",IF(OR('Identificação da EG'!$B$7=0,'Identificação da EG'!$B$7=""),"","Portugal"))</f>
        <v/>
      </c>
      <c r="E100" s="14" t="str">
        <f>IF(I100="","",IF(OR('Identificação da EG'!$B$7=0,'Identificação da EG'!$B$7=""),"",'Identificação da EG'!$C$7))</f>
        <v/>
      </c>
      <c r="F100" s="14" t="str">
        <f>IF(I100="","",IF(OR('Identificação da EG'!$B$7=0,'Identificação da EG'!$B$7=""),"",'Identificação da EG'!$F$7))</f>
        <v/>
      </c>
      <c r="G100" s="14" t="str">
        <f>IF(I100="","",IF((OR('Identificação da EG'!$B$7=0,'Identificação da EG'!$B$7="")),"",'Identificação da EG'!$D$7))</f>
        <v/>
      </c>
      <c r="H100" s="25" t="str">
        <f>IF(I100="","",IF(OR('Identificação da EG'!$B$7=0,'Identificação da EG'!$B$7=""),"",'Identificação da EG'!$E$7))</f>
        <v/>
      </c>
      <c r="I100" s="69" t="str">
        <f>IF(OR(J100="",'Campanhas C&amp;S'!$M$6="",'Campanhas C&amp;S'!$M$6="(Preencha o nome da campanha)"),"",'Campanhas C&amp;S'!$M$6)</f>
        <v/>
      </c>
      <c r="J100" s="69" t="str">
        <v/>
      </c>
      <c r="K100" s="69" t="str">
        <v/>
      </c>
      <c r="L100" s="69" t="str">
        <v/>
      </c>
      <c r="M100" s="69" t="str">
        <v/>
      </c>
      <c r="N100" s="69" t="str">
        <v/>
      </c>
      <c r="O100" s="69" t="str">
        <v/>
      </c>
      <c r="P100" s="69" t="str">
        <f>IF(J100="","","População abrangida")</f>
        <v/>
      </c>
      <c r="Q100" s="69" t="str">
        <f t="shared" si="1"/>
        <v/>
      </c>
      <c r="R100" s="69" t="str" cm="1">
        <f t="array" ref="R100">IF(ISBLANK(INDEX('Campanhas C&amp;S'!$R$20:$S$48,INT((ROWS($A$1:A39)-1)/2)+1,MOD(ROWS($A$1:A39)-1,2)+1)),"",INDEX('Campanhas C&amp;S'!$R$20:$S$48,INT((ROWS($A$1:A39)-1)/2)+1,MOD(ROWS($A$1:A39)-1,2)+1))</f>
        <v/>
      </c>
      <c r="S100" s="69" t="str">
        <f>IF(OR(J100="",'Campanhas C&amp;S'!$M$15="",'Campanhas C&amp;S'!$M$15="(máximo 300 carateres)"),"",'Campanhas C&amp;S'!$M$15)</f>
        <v/>
      </c>
    </row>
    <row r="101" spans="1:19" x14ac:dyDescent="0.15">
      <c r="A101" s="14" t="str">
        <f>IF(I101="","",IF(OR('Identificação da EG'!$B$7=0,'Identificação da EG'!$B$7=""),"",Capa!$C$10))</f>
        <v/>
      </c>
      <c r="B101" s="14" t="str">
        <f>IF(I101="","",IF((OR('Identificação da EG'!$B$7=0,'Identificação da EG'!$B$7="")),"",'Identificação da EG'!$B$7))</f>
        <v/>
      </c>
      <c r="C101" s="14" t="str">
        <f>IF(I101="","",IF(B101="","",VLOOKUP(B101,Auxiliar!$BW$23:$BX$3130,2,0)))</f>
        <v/>
      </c>
      <c r="D101" s="14" t="str">
        <f>IF(I101="","",IF(OR('Identificação da EG'!$B$7=0,'Identificação da EG'!$B$7=""),"","Portugal"))</f>
        <v/>
      </c>
      <c r="E101" s="14" t="str">
        <f>IF(I101="","",IF(OR('Identificação da EG'!$B$7=0,'Identificação da EG'!$B$7=""),"",'Identificação da EG'!$C$7))</f>
        <v/>
      </c>
      <c r="F101" s="14" t="str">
        <f>IF(I101="","",IF(OR('Identificação da EG'!$B$7=0,'Identificação da EG'!$B$7=""),"",'Identificação da EG'!$F$7))</f>
        <v/>
      </c>
      <c r="G101" s="14" t="str">
        <f>IF(I101="","",IF((OR('Identificação da EG'!$B$7=0,'Identificação da EG'!$B$7="")),"",'Identificação da EG'!$D$7))</f>
        <v/>
      </c>
      <c r="H101" s="25" t="str">
        <f>IF(I101="","",IF(OR('Identificação da EG'!$B$7=0,'Identificação da EG'!$B$7=""),"",'Identificação da EG'!$E$7))</f>
        <v/>
      </c>
      <c r="I101" s="69" t="str">
        <f>IF(OR(J101="",'Campanhas C&amp;S'!$M$6="",'Campanhas C&amp;S'!$M$6="(Preencha o nome da campanha)"),"",'Campanhas C&amp;S'!$M$6)</f>
        <v/>
      </c>
      <c r="J101" s="69" t="str">
        <v/>
      </c>
      <c r="K101" s="69" t="str">
        <v/>
      </c>
      <c r="L101" s="69" t="str">
        <v/>
      </c>
      <c r="M101" s="69" t="str">
        <v/>
      </c>
      <c r="N101" s="69" t="str">
        <v/>
      </c>
      <c r="O101" s="69" t="str">
        <v/>
      </c>
      <c r="P101" s="69" t="str">
        <f>IF(J101="","","Materiais distribuidos")</f>
        <v/>
      </c>
      <c r="Q101" s="69" t="str">
        <f t="shared" si="1"/>
        <v/>
      </c>
      <c r="R101" s="69" t="str" cm="1">
        <f t="array" ref="R101">IF(ISBLANK(INDEX('Campanhas C&amp;S'!$R$20:$S$48,INT((ROWS($A$1:A40)-1)/2)+1,MOD(ROWS($A$1:A40)-1,2)+1)),"",INDEX('Campanhas C&amp;S'!$R$20:$S$48,INT((ROWS($A$1:A40)-1)/2)+1,MOD(ROWS($A$1:A40)-1,2)+1))</f>
        <v/>
      </c>
      <c r="S101" s="69" t="str">
        <f>IF(OR(J101="",'Campanhas C&amp;S'!$M$15="",'Campanhas C&amp;S'!$M$15="(máximo 300 carateres)"),"",'Campanhas C&amp;S'!$M$15)</f>
        <v/>
      </c>
    </row>
    <row r="102" spans="1:19" x14ac:dyDescent="0.15">
      <c r="A102" s="14" t="str">
        <f>IF(I102="","",IF(OR('Identificação da EG'!$B$7=0,'Identificação da EG'!$B$7=""),"",Capa!$C$10))</f>
        <v/>
      </c>
      <c r="B102" s="14" t="str">
        <f>IF(I102="","",IF((OR('Identificação da EG'!$B$7=0,'Identificação da EG'!$B$7="")),"",'Identificação da EG'!$B$7))</f>
        <v/>
      </c>
      <c r="C102" s="14" t="str">
        <f>IF(I102="","",IF(B102="","",VLOOKUP(B102,Auxiliar!$BW$23:$BX$3130,2,0)))</f>
        <v/>
      </c>
      <c r="D102" s="14" t="str">
        <f>IF(I102="","",IF(OR('Identificação da EG'!$B$7=0,'Identificação da EG'!$B$7=""),"","Portugal"))</f>
        <v/>
      </c>
      <c r="E102" s="14" t="str">
        <f>IF(I102="","",IF(OR('Identificação da EG'!$B$7=0,'Identificação da EG'!$B$7=""),"",'Identificação da EG'!$C$7))</f>
        <v/>
      </c>
      <c r="F102" s="14" t="str">
        <f>IF(I102="","",IF(OR('Identificação da EG'!$B$7=0,'Identificação da EG'!$B$7=""),"",'Identificação da EG'!$F$7))</f>
        <v/>
      </c>
      <c r="G102" s="14" t="str">
        <f>IF(I102="","",IF((OR('Identificação da EG'!$B$7=0,'Identificação da EG'!$B$7="")),"",'Identificação da EG'!$D$7))</f>
        <v/>
      </c>
      <c r="H102" s="25" t="str">
        <f>IF(I102="","",IF(OR('Identificação da EG'!$B$7=0,'Identificação da EG'!$B$7=""),"",'Identificação da EG'!$E$7))</f>
        <v/>
      </c>
      <c r="I102" s="69" t="str">
        <f>IF(OR(J102="",'Campanhas C&amp;S'!$M$6="",'Campanhas C&amp;S'!$M$6="(Preencha o nome da campanha)"),"",'Campanhas C&amp;S'!$M$6)</f>
        <v/>
      </c>
      <c r="J102" s="69" t="str">
        <v/>
      </c>
      <c r="K102" s="69" t="str">
        <v/>
      </c>
      <c r="L102" s="69" t="str">
        <v/>
      </c>
      <c r="M102" s="69" t="str">
        <v/>
      </c>
      <c r="N102" s="69" t="str">
        <v/>
      </c>
      <c r="O102" s="69" t="str">
        <v/>
      </c>
      <c r="P102" s="69" t="str">
        <f>IF(J102="","","População abrangida")</f>
        <v/>
      </c>
      <c r="Q102" s="69" t="str">
        <f t="shared" si="1"/>
        <v/>
      </c>
      <c r="R102" s="69" t="str" cm="1">
        <f t="array" ref="R102">IF(ISBLANK(INDEX('Campanhas C&amp;S'!$R$20:$S$48,INT((ROWS($A$1:A41)-1)/2)+1,MOD(ROWS($A$1:A41)-1,2)+1)),"",INDEX('Campanhas C&amp;S'!$R$20:$S$48,INT((ROWS($A$1:A41)-1)/2)+1,MOD(ROWS($A$1:A41)-1,2)+1))</f>
        <v/>
      </c>
      <c r="S102" s="69" t="str">
        <f>IF(OR(J102="",'Campanhas C&amp;S'!$M$15="",'Campanhas C&amp;S'!$M$15="(máximo 300 carateres)"),"",'Campanhas C&amp;S'!$M$15)</f>
        <v/>
      </c>
    </row>
    <row r="103" spans="1:19" x14ac:dyDescent="0.15">
      <c r="A103" s="14" t="str">
        <f>IF(I103="","",IF(OR('Identificação da EG'!$B$7=0,'Identificação da EG'!$B$7=""),"",Capa!$C$10))</f>
        <v/>
      </c>
      <c r="B103" s="14" t="str">
        <f>IF(I103="","",IF((OR('Identificação da EG'!$B$7=0,'Identificação da EG'!$B$7="")),"",'Identificação da EG'!$B$7))</f>
        <v/>
      </c>
      <c r="C103" s="14" t="str">
        <f>IF(I103="","",IF(B103="","",VLOOKUP(B103,Auxiliar!$BW$23:$BX$3130,2,0)))</f>
        <v/>
      </c>
      <c r="D103" s="14" t="str">
        <f>IF(I103="","",IF(OR('Identificação da EG'!$B$7=0,'Identificação da EG'!$B$7=""),"","Portugal"))</f>
        <v/>
      </c>
      <c r="E103" s="14" t="str">
        <f>IF(I103="","",IF(OR('Identificação da EG'!$B$7=0,'Identificação da EG'!$B$7=""),"",'Identificação da EG'!$C$7))</f>
        <v/>
      </c>
      <c r="F103" s="14" t="str">
        <f>IF(I103="","",IF(OR('Identificação da EG'!$B$7=0,'Identificação da EG'!$B$7=""),"",'Identificação da EG'!$F$7))</f>
        <v/>
      </c>
      <c r="G103" s="14" t="str">
        <f>IF(I103="","",IF((OR('Identificação da EG'!$B$7=0,'Identificação da EG'!$B$7="")),"",'Identificação da EG'!$D$7))</f>
        <v/>
      </c>
      <c r="H103" s="25" t="str">
        <f>IF(I103="","",IF(OR('Identificação da EG'!$B$7=0,'Identificação da EG'!$B$7=""),"",'Identificação da EG'!$E$7))</f>
        <v/>
      </c>
      <c r="I103" s="69" t="str">
        <f>IF(OR(J103="",'Campanhas C&amp;S'!$M$6="",'Campanhas C&amp;S'!$M$6="(Preencha o nome da campanha)"),"",'Campanhas C&amp;S'!$M$6)</f>
        <v/>
      </c>
      <c r="J103" s="69" t="str">
        <v/>
      </c>
      <c r="K103" s="69" t="str">
        <v/>
      </c>
      <c r="L103" s="69" t="str">
        <v/>
      </c>
      <c r="M103" s="69" t="str">
        <v/>
      </c>
      <c r="N103" s="69" t="str">
        <v/>
      </c>
      <c r="O103" s="69" t="str">
        <v/>
      </c>
      <c r="P103" s="69" t="str">
        <f>IF(J103="","","Materiais distribuidos")</f>
        <v/>
      </c>
      <c r="Q103" s="69" t="str">
        <f t="shared" si="1"/>
        <v/>
      </c>
      <c r="R103" s="69" t="str" cm="1">
        <f t="array" ref="R103">IF(ISBLANK(INDEX('Campanhas C&amp;S'!$R$20:$S$48,INT((ROWS($A$1:A42)-1)/2)+1,MOD(ROWS($A$1:A42)-1,2)+1)),"",INDEX('Campanhas C&amp;S'!$R$20:$S$48,INT((ROWS($A$1:A42)-1)/2)+1,MOD(ROWS($A$1:A42)-1,2)+1))</f>
        <v/>
      </c>
      <c r="S103" s="69" t="str">
        <f>IF(OR(J103="",'Campanhas C&amp;S'!$M$15="",'Campanhas C&amp;S'!$M$15="(máximo 300 carateres)"),"",'Campanhas C&amp;S'!$M$15)</f>
        <v/>
      </c>
    </row>
    <row r="104" spans="1:19" x14ac:dyDescent="0.15">
      <c r="A104" s="14" t="str">
        <f>IF(I104="","",IF(OR('Identificação da EG'!$B$7=0,'Identificação da EG'!$B$7=""),"",Capa!$C$10))</f>
        <v/>
      </c>
      <c r="B104" s="14" t="str">
        <f>IF(I104="","",IF((OR('Identificação da EG'!$B$7=0,'Identificação da EG'!$B$7="")),"",'Identificação da EG'!$B$7))</f>
        <v/>
      </c>
      <c r="C104" s="14" t="str">
        <f>IF(I104="","",IF(B104="","",VLOOKUP(B104,Auxiliar!$BW$23:$BX$3130,2,0)))</f>
        <v/>
      </c>
      <c r="D104" s="14" t="str">
        <f>IF(I104="","",IF(OR('Identificação da EG'!$B$7=0,'Identificação da EG'!$B$7=""),"","Portugal"))</f>
        <v/>
      </c>
      <c r="E104" s="14" t="str">
        <f>IF(I104="","",IF(OR('Identificação da EG'!$B$7=0,'Identificação da EG'!$B$7=""),"",'Identificação da EG'!$C$7))</f>
        <v/>
      </c>
      <c r="F104" s="14" t="str">
        <f>IF(I104="","",IF(OR('Identificação da EG'!$B$7=0,'Identificação da EG'!$B$7=""),"",'Identificação da EG'!$F$7))</f>
        <v/>
      </c>
      <c r="G104" s="14" t="str">
        <f>IF(I104="","",IF((OR('Identificação da EG'!$B$7=0,'Identificação da EG'!$B$7="")),"",'Identificação da EG'!$D$7))</f>
        <v/>
      </c>
      <c r="H104" s="25" t="str">
        <f>IF(I104="","",IF(OR('Identificação da EG'!$B$7=0,'Identificação da EG'!$B$7=""),"",'Identificação da EG'!$E$7))</f>
        <v/>
      </c>
      <c r="I104" s="69" t="str">
        <f>IF(OR(J104="",'Campanhas C&amp;S'!$M$6="",'Campanhas C&amp;S'!$M$6="(Preencha o nome da campanha)"),"",'Campanhas C&amp;S'!$M$6)</f>
        <v/>
      </c>
      <c r="J104" s="69" t="str">
        <v/>
      </c>
      <c r="K104" s="69" t="str">
        <v/>
      </c>
      <c r="L104" s="69" t="str">
        <v/>
      </c>
      <c r="M104" s="69" t="str">
        <v/>
      </c>
      <c r="N104" s="69" t="str">
        <v/>
      </c>
      <c r="O104" s="69" t="str">
        <v/>
      </c>
      <c r="P104" s="69" t="str">
        <f>IF(J104="","","População abrangida")</f>
        <v/>
      </c>
      <c r="Q104" s="69" t="str">
        <f t="shared" si="1"/>
        <v/>
      </c>
      <c r="R104" s="69" t="str" cm="1">
        <f t="array" ref="R104">IF(ISBLANK(INDEX('Campanhas C&amp;S'!$R$20:$S$48,INT((ROWS($A$1:A43)-1)/2)+1,MOD(ROWS($A$1:A43)-1,2)+1)),"",INDEX('Campanhas C&amp;S'!$R$20:$S$48,INT((ROWS($A$1:A43)-1)/2)+1,MOD(ROWS($A$1:A43)-1,2)+1))</f>
        <v/>
      </c>
      <c r="S104" s="69" t="str">
        <f>IF(OR(J104="",'Campanhas C&amp;S'!$M$15="",'Campanhas C&amp;S'!$M$15="(máximo 300 carateres)"),"",'Campanhas C&amp;S'!$M$15)</f>
        <v/>
      </c>
    </row>
    <row r="105" spans="1:19" x14ac:dyDescent="0.15">
      <c r="A105" s="14" t="str">
        <f>IF(I105="","",IF(OR('Identificação da EG'!$B$7=0,'Identificação da EG'!$B$7=""),"",Capa!$C$10))</f>
        <v/>
      </c>
      <c r="B105" s="14" t="str">
        <f>IF(I105="","",IF((OR('Identificação da EG'!$B$7=0,'Identificação da EG'!$B$7="")),"",'Identificação da EG'!$B$7))</f>
        <v/>
      </c>
      <c r="C105" s="14" t="str">
        <f>IF(I105="","",IF(B105="","",VLOOKUP(B105,Auxiliar!$BW$23:$BX$3130,2,0)))</f>
        <v/>
      </c>
      <c r="D105" s="14" t="str">
        <f>IF(I105="","",IF(OR('Identificação da EG'!$B$7=0,'Identificação da EG'!$B$7=""),"","Portugal"))</f>
        <v/>
      </c>
      <c r="E105" s="14" t="str">
        <f>IF(I105="","",IF(OR('Identificação da EG'!$B$7=0,'Identificação da EG'!$B$7=""),"",'Identificação da EG'!$C$7))</f>
        <v/>
      </c>
      <c r="F105" s="14" t="str">
        <f>IF(I105="","",IF(OR('Identificação da EG'!$B$7=0,'Identificação da EG'!$B$7=""),"",'Identificação da EG'!$F$7))</f>
        <v/>
      </c>
      <c r="G105" s="14" t="str">
        <f>IF(I105="","",IF((OR('Identificação da EG'!$B$7=0,'Identificação da EG'!$B$7="")),"",'Identificação da EG'!$D$7))</f>
        <v/>
      </c>
      <c r="H105" s="25" t="str">
        <f>IF(I105="","",IF(OR('Identificação da EG'!$B$7=0,'Identificação da EG'!$B$7=""),"",'Identificação da EG'!$E$7))</f>
        <v/>
      </c>
      <c r="I105" s="69" t="str">
        <f>IF(OR(J105="",'Campanhas C&amp;S'!$M$6="",'Campanhas C&amp;S'!$M$6="(Preencha o nome da campanha)"),"",'Campanhas C&amp;S'!$M$6)</f>
        <v/>
      </c>
      <c r="J105" s="69" t="str">
        <v/>
      </c>
      <c r="K105" s="69" t="str">
        <v/>
      </c>
      <c r="L105" s="69" t="str">
        <v/>
      </c>
      <c r="M105" s="69" t="str">
        <v/>
      </c>
      <c r="N105" s="69" t="str">
        <v/>
      </c>
      <c r="O105" s="69" t="str">
        <v/>
      </c>
      <c r="P105" s="69" t="str">
        <f>IF(J105="","","Materiais distribuidos")</f>
        <v/>
      </c>
      <c r="Q105" s="69" t="str">
        <f t="shared" si="1"/>
        <v/>
      </c>
      <c r="R105" s="69" t="str" cm="1">
        <f t="array" ref="R105">IF(ISBLANK(INDEX('Campanhas C&amp;S'!$R$20:$S$48,INT((ROWS($A$1:A44)-1)/2)+1,MOD(ROWS($A$1:A44)-1,2)+1)),"",INDEX('Campanhas C&amp;S'!$R$20:$S$48,INT((ROWS($A$1:A44)-1)/2)+1,MOD(ROWS($A$1:A44)-1,2)+1))</f>
        <v/>
      </c>
      <c r="S105" s="69" t="str">
        <f>IF(OR(J105="",'Campanhas C&amp;S'!$M$15="",'Campanhas C&amp;S'!$M$15="(máximo 300 carateres)"),"",'Campanhas C&amp;S'!$M$15)</f>
        <v/>
      </c>
    </row>
    <row r="106" spans="1:19" x14ac:dyDescent="0.15">
      <c r="A106" s="14" t="str">
        <f>IF(I106="","",IF(OR('Identificação da EG'!$B$7=0,'Identificação da EG'!$B$7=""),"",Capa!$C$10))</f>
        <v/>
      </c>
      <c r="B106" s="14" t="str">
        <f>IF(I106="","",IF((OR('Identificação da EG'!$B$7=0,'Identificação da EG'!$B$7="")),"",'Identificação da EG'!$B$7))</f>
        <v/>
      </c>
      <c r="C106" s="14" t="str">
        <f>IF(I106="","",IF(B106="","",VLOOKUP(B106,Auxiliar!$BW$23:$BX$3130,2,0)))</f>
        <v/>
      </c>
      <c r="D106" s="14" t="str">
        <f>IF(I106="","",IF(OR('Identificação da EG'!$B$7=0,'Identificação da EG'!$B$7=""),"","Portugal"))</f>
        <v/>
      </c>
      <c r="E106" s="14" t="str">
        <f>IF(I106="","",IF(OR('Identificação da EG'!$B$7=0,'Identificação da EG'!$B$7=""),"",'Identificação da EG'!$C$7))</f>
        <v/>
      </c>
      <c r="F106" s="14" t="str">
        <f>IF(I106="","",IF(OR('Identificação da EG'!$B$7=0,'Identificação da EG'!$B$7=""),"",'Identificação da EG'!$F$7))</f>
        <v/>
      </c>
      <c r="G106" s="14" t="str">
        <f>IF(I106="","",IF((OR('Identificação da EG'!$B$7=0,'Identificação da EG'!$B$7="")),"",'Identificação da EG'!$D$7))</f>
        <v/>
      </c>
      <c r="H106" s="25" t="str">
        <f>IF(I106="","",IF(OR('Identificação da EG'!$B$7=0,'Identificação da EG'!$B$7=""),"",'Identificação da EG'!$E$7))</f>
        <v/>
      </c>
      <c r="I106" s="69" t="str">
        <f>IF(OR(J106="",'Campanhas C&amp;S'!$M$6="",'Campanhas C&amp;S'!$M$6="(Preencha o nome da campanha)"),"",'Campanhas C&amp;S'!$M$6)</f>
        <v/>
      </c>
      <c r="J106" s="69" t="str">
        <v/>
      </c>
      <c r="K106" s="69" t="str">
        <v/>
      </c>
      <c r="L106" s="69" t="str">
        <v/>
      </c>
      <c r="M106" s="69" t="str">
        <v/>
      </c>
      <c r="N106" s="69" t="str">
        <v/>
      </c>
      <c r="O106" s="69" t="str">
        <v/>
      </c>
      <c r="P106" s="69" t="str">
        <f>IF(J106="","","População abrangida")</f>
        <v/>
      </c>
      <c r="Q106" s="69" t="str">
        <f t="shared" si="1"/>
        <v/>
      </c>
      <c r="R106" s="69" t="str" cm="1">
        <f t="array" ref="R106">IF(ISBLANK(INDEX('Campanhas C&amp;S'!$R$20:$S$48,INT((ROWS($A$1:A45)-1)/2)+1,MOD(ROWS($A$1:A45)-1,2)+1)),"",INDEX('Campanhas C&amp;S'!$R$20:$S$48,INT((ROWS($A$1:A45)-1)/2)+1,MOD(ROWS($A$1:A45)-1,2)+1))</f>
        <v/>
      </c>
      <c r="S106" s="69" t="str">
        <f>IF(OR(J106="",'Campanhas C&amp;S'!$M$15="",'Campanhas C&amp;S'!$M$15="(máximo 300 carateres)"),"",'Campanhas C&amp;S'!$M$15)</f>
        <v/>
      </c>
    </row>
    <row r="107" spans="1:19" x14ac:dyDescent="0.15">
      <c r="A107" s="14" t="str">
        <f>IF(I107="","",IF(OR('Identificação da EG'!$B$7=0,'Identificação da EG'!$B$7=""),"",Capa!$C$10))</f>
        <v/>
      </c>
      <c r="B107" s="14" t="str">
        <f>IF(I107="","",IF((OR('Identificação da EG'!$B$7=0,'Identificação da EG'!$B$7="")),"",'Identificação da EG'!$B$7))</f>
        <v/>
      </c>
      <c r="C107" s="14" t="str">
        <f>IF(I107="","",IF(B107="","",VLOOKUP(B107,Auxiliar!$BW$23:$BX$3130,2,0)))</f>
        <v/>
      </c>
      <c r="D107" s="14" t="str">
        <f>IF(I107="","",IF(OR('Identificação da EG'!$B$7=0,'Identificação da EG'!$B$7=""),"","Portugal"))</f>
        <v/>
      </c>
      <c r="E107" s="14" t="str">
        <f>IF(I107="","",IF(OR('Identificação da EG'!$B$7=0,'Identificação da EG'!$B$7=""),"",'Identificação da EG'!$C$7))</f>
        <v/>
      </c>
      <c r="F107" s="14" t="str">
        <f>IF(I107="","",IF(OR('Identificação da EG'!$B$7=0,'Identificação da EG'!$B$7=""),"",'Identificação da EG'!$F$7))</f>
        <v/>
      </c>
      <c r="G107" s="14" t="str">
        <f>IF(I107="","",IF((OR('Identificação da EG'!$B$7=0,'Identificação da EG'!$B$7="")),"",'Identificação da EG'!$D$7))</f>
        <v/>
      </c>
      <c r="H107" s="25" t="str">
        <f>IF(I107="","",IF(OR('Identificação da EG'!$B$7=0,'Identificação da EG'!$B$7=""),"",'Identificação da EG'!$E$7))</f>
        <v/>
      </c>
      <c r="I107" s="69" t="str">
        <f>IF(OR(J107="",'Campanhas C&amp;S'!$M$6="",'Campanhas C&amp;S'!$M$6="(Preencha o nome da campanha)"),"",'Campanhas C&amp;S'!$M$6)</f>
        <v/>
      </c>
      <c r="J107" s="69" t="str">
        <v/>
      </c>
      <c r="K107" s="69" t="str">
        <v/>
      </c>
      <c r="L107" s="69" t="str">
        <v/>
      </c>
      <c r="M107" s="69" t="str">
        <v/>
      </c>
      <c r="N107" s="69" t="str">
        <v/>
      </c>
      <c r="O107" s="69" t="str">
        <v/>
      </c>
      <c r="P107" s="69" t="str">
        <f>IF(J107="","","Materiais distribuidos")</f>
        <v/>
      </c>
      <c r="Q107" s="69" t="str">
        <f t="shared" si="1"/>
        <v/>
      </c>
      <c r="R107" s="69" t="str" cm="1">
        <f t="array" ref="R107">IF(ISBLANK(INDEX('Campanhas C&amp;S'!$R$20:$S$48,INT((ROWS($A$1:A46)-1)/2)+1,MOD(ROWS($A$1:A46)-1,2)+1)),"",INDEX('Campanhas C&amp;S'!$R$20:$S$48,INT((ROWS($A$1:A46)-1)/2)+1,MOD(ROWS($A$1:A46)-1,2)+1))</f>
        <v/>
      </c>
      <c r="S107" s="69" t="str">
        <f>IF(OR(J107="",'Campanhas C&amp;S'!$M$15="",'Campanhas C&amp;S'!$M$15="(máximo 300 carateres)"),"",'Campanhas C&amp;S'!$M$15)</f>
        <v/>
      </c>
    </row>
    <row r="108" spans="1:19" x14ac:dyDescent="0.15">
      <c r="A108" s="14" t="str">
        <f>IF(I108="","",IF(OR('Identificação da EG'!$B$7=0,'Identificação da EG'!$B$7=""),"",Capa!$C$10))</f>
        <v/>
      </c>
      <c r="B108" s="14" t="str">
        <f>IF(I108="","",IF((OR('Identificação da EG'!$B$7=0,'Identificação da EG'!$B$7="")),"",'Identificação da EG'!$B$7))</f>
        <v/>
      </c>
      <c r="C108" s="14" t="str">
        <f>IF(I108="","",IF(B108="","",VLOOKUP(B108,Auxiliar!$BW$23:$BX$3130,2,0)))</f>
        <v/>
      </c>
      <c r="D108" s="14" t="str">
        <f>IF(I108="","",IF(OR('Identificação da EG'!$B$7=0,'Identificação da EG'!$B$7=""),"","Portugal"))</f>
        <v/>
      </c>
      <c r="E108" s="14" t="str">
        <f>IF(I108="","",IF(OR('Identificação da EG'!$B$7=0,'Identificação da EG'!$B$7=""),"",'Identificação da EG'!$C$7))</f>
        <v/>
      </c>
      <c r="F108" s="14" t="str">
        <f>IF(I108="","",IF(OR('Identificação da EG'!$B$7=0,'Identificação da EG'!$B$7=""),"",'Identificação da EG'!$F$7))</f>
        <v/>
      </c>
      <c r="G108" s="14" t="str">
        <f>IF(I108="","",IF((OR('Identificação da EG'!$B$7=0,'Identificação da EG'!$B$7="")),"",'Identificação da EG'!$D$7))</f>
        <v/>
      </c>
      <c r="H108" s="25" t="str">
        <f>IF(I108="","",IF(OR('Identificação da EG'!$B$7=0,'Identificação da EG'!$B$7=""),"",'Identificação da EG'!$E$7))</f>
        <v/>
      </c>
      <c r="I108" s="69" t="str">
        <f>IF(OR(J108="",'Campanhas C&amp;S'!$M$6="",'Campanhas C&amp;S'!$M$6="(Preencha o nome da campanha)"),"",'Campanhas C&amp;S'!$M$6)</f>
        <v/>
      </c>
      <c r="J108" s="69" t="str">
        <v/>
      </c>
      <c r="K108" s="69" t="str">
        <v/>
      </c>
      <c r="L108" s="69" t="str">
        <v/>
      </c>
      <c r="M108" s="69" t="str">
        <v/>
      </c>
      <c r="N108" s="69" t="str">
        <v/>
      </c>
      <c r="O108" s="69" t="str">
        <v/>
      </c>
      <c r="P108" s="69" t="str">
        <f>IF(J108="","","População abrangida")</f>
        <v/>
      </c>
      <c r="Q108" s="69" t="str">
        <f t="shared" si="1"/>
        <v/>
      </c>
      <c r="R108" s="69" t="str" cm="1">
        <f t="array" ref="R108">IF(ISBLANK(INDEX('Campanhas C&amp;S'!$R$20:$S$48,INT((ROWS($A$1:A47)-1)/2)+1,MOD(ROWS($A$1:A47)-1,2)+1)),"",INDEX('Campanhas C&amp;S'!$R$20:$S$48,INT((ROWS($A$1:A47)-1)/2)+1,MOD(ROWS($A$1:A47)-1,2)+1))</f>
        <v/>
      </c>
      <c r="S108" s="69" t="str">
        <f>IF(OR(J108="",'Campanhas C&amp;S'!$M$15="",'Campanhas C&amp;S'!$M$15="(máximo 300 carateres)"),"",'Campanhas C&amp;S'!$M$15)</f>
        <v/>
      </c>
    </row>
    <row r="109" spans="1:19" x14ac:dyDescent="0.15">
      <c r="A109" s="14" t="str">
        <f>IF(I109="","",IF(OR('Identificação da EG'!$B$7=0,'Identificação da EG'!$B$7=""),"",Capa!$C$10))</f>
        <v/>
      </c>
      <c r="B109" s="14" t="str">
        <f>IF(I109="","",IF((OR('Identificação da EG'!$B$7=0,'Identificação da EG'!$B$7="")),"",'Identificação da EG'!$B$7))</f>
        <v/>
      </c>
      <c r="C109" s="14" t="str">
        <f>IF(I109="","",IF(B109="","",VLOOKUP(B109,Auxiliar!$BW$23:$BX$3130,2,0)))</f>
        <v/>
      </c>
      <c r="D109" s="14" t="str">
        <f>IF(I109="","",IF(OR('Identificação da EG'!$B$7=0,'Identificação da EG'!$B$7=""),"","Portugal"))</f>
        <v/>
      </c>
      <c r="E109" s="14" t="str">
        <f>IF(I109="","",IF(OR('Identificação da EG'!$B$7=0,'Identificação da EG'!$B$7=""),"",'Identificação da EG'!$C$7))</f>
        <v/>
      </c>
      <c r="F109" s="14" t="str">
        <f>IF(I109="","",IF(OR('Identificação da EG'!$B$7=0,'Identificação da EG'!$B$7=""),"",'Identificação da EG'!$F$7))</f>
        <v/>
      </c>
      <c r="G109" s="14" t="str">
        <f>IF(I109="","",IF((OR('Identificação da EG'!$B$7=0,'Identificação da EG'!$B$7="")),"",'Identificação da EG'!$D$7))</f>
        <v/>
      </c>
      <c r="H109" s="25" t="str">
        <f>IF(I109="","",IF(OR('Identificação da EG'!$B$7=0,'Identificação da EG'!$B$7=""),"",'Identificação da EG'!$E$7))</f>
        <v/>
      </c>
      <c r="I109" s="69" t="str">
        <f>IF(OR(J109="",'Campanhas C&amp;S'!$M$6="",'Campanhas C&amp;S'!$M$6="(Preencha o nome da campanha)"),"",'Campanhas C&amp;S'!$M$6)</f>
        <v/>
      </c>
      <c r="J109" s="69" t="str">
        <v/>
      </c>
      <c r="K109" s="69" t="str">
        <v/>
      </c>
      <c r="L109" s="69" t="str">
        <v/>
      </c>
      <c r="M109" s="69" t="str">
        <v/>
      </c>
      <c r="N109" s="69" t="str">
        <v/>
      </c>
      <c r="O109" s="69" t="str">
        <v/>
      </c>
      <c r="P109" s="69" t="str">
        <f>IF(J109="","","Materiais distribuidos")</f>
        <v/>
      </c>
      <c r="Q109" s="69" t="str">
        <f t="shared" si="1"/>
        <v/>
      </c>
      <c r="R109" s="69" t="str" cm="1">
        <f t="array" ref="R109">IF(ISBLANK(INDEX('Campanhas C&amp;S'!$R$20:$S$48,INT((ROWS($A$1:A48)-1)/2)+1,MOD(ROWS($A$1:A48)-1,2)+1)),"",INDEX('Campanhas C&amp;S'!$R$20:$S$48,INT((ROWS($A$1:A48)-1)/2)+1,MOD(ROWS($A$1:A48)-1,2)+1))</f>
        <v/>
      </c>
      <c r="S109" s="69" t="str">
        <f>IF(OR(J109="",'Campanhas C&amp;S'!$M$15="",'Campanhas C&amp;S'!$M$15="(máximo 300 carateres)"),"",'Campanhas C&amp;S'!$M$15)</f>
        <v/>
      </c>
    </row>
    <row r="110" spans="1:19" x14ac:dyDescent="0.15">
      <c r="A110" s="14" t="str">
        <f>IF(I110="","",IF(OR('Identificação da EG'!$B$7=0,'Identificação da EG'!$B$7=""),"",Capa!$C$10))</f>
        <v/>
      </c>
      <c r="B110" s="14" t="str">
        <f>IF(I110="","",IF((OR('Identificação da EG'!$B$7=0,'Identificação da EG'!$B$7="")),"",'Identificação da EG'!$B$7))</f>
        <v/>
      </c>
      <c r="C110" s="14" t="str">
        <f>IF(I110="","",IF(B110="","",VLOOKUP(B110,Auxiliar!$BW$23:$BX$3130,2,0)))</f>
        <v/>
      </c>
      <c r="D110" s="14" t="str">
        <f>IF(I110="","",IF(OR('Identificação da EG'!$B$7=0,'Identificação da EG'!$B$7=""),"","Portugal"))</f>
        <v/>
      </c>
      <c r="E110" s="14" t="str">
        <f>IF(I110="","",IF(OR('Identificação da EG'!$B$7=0,'Identificação da EG'!$B$7=""),"",'Identificação da EG'!$C$7))</f>
        <v/>
      </c>
      <c r="F110" s="14" t="str">
        <f>IF(I110="","",IF(OR('Identificação da EG'!$B$7=0,'Identificação da EG'!$B$7=""),"",'Identificação da EG'!$F$7))</f>
        <v/>
      </c>
      <c r="G110" s="14" t="str">
        <f>IF(I110="","",IF((OR('Identificação da EG'!$B$7=0,'Identificação da EG'!$B$7="")),"",'Identificação da EG'!$D$7))</f>
        <v/>
      </c>
      <c r="H110" s="25" t="str">
        <f>IF(I110="","",IF(OR('Identificação da EG'!$B$7=0,'Identificação da EG'!$B$7=""),"",'Identificação da EG'!$E$7))</f>
        <v/>
      </c>
      <c r="I110" s="69" t="str">
        <f>IF(OR(J110="",'Campanhas C&amp;S'!$M$6="",'Campanhas C&amp;S'!$M$6="(Preencha o nome da campanha)"),"",'Campanhas C&amp;S'!$M$6)</f>
        <v/>
      </c>
      <c r="J110" s="69" t="str">
        <v/>
      </c>
      <c r="K110" s="69" t="str">
        <v/>
      </c>
      <c r="L110" s="69" t="str">
        <v/>
      </c>
      <c r="M110" s="69" t="str">
        <v/>
      </c>
      <c r="N110" s="69" t="str">
        <v/>
      </c>
      <c r="O110" s="69" t="str">
        <v/>
      </c>
      <c r="P110" s="69" t="str">
        <f>IF(J110="","","População abrangida")</f>
        <v/>
      </c>
      <c r="Q110" s="69" t="str">
        <f t="shared" si="1"/>
        <v/>
      </c>
      <c r="R110" s="69" t="str" cm="1">
        <f t="array" ref="R110">IF(ISBLANK(INDEX('Campanhas C&amp;S'!$R$20:$S$48,INT((ROWS($A$1:A49)-1)/2)+1,MOD(ROWS($A$1:A49)-1,2)+1)),"",INDEX('Campanhas C&amp;S'!$R$20:$S$48,INT((ROWS($A$1:A49)-1)/2)+1,MOD(ROWS($A$1:A49)-1,2)+1))</f>
        <v/>
      </c>
      <c r="S110" s="69" t="str">
        <f>IF(OR(J110="",'Campanhas C&amp;S'!$M$15="",'Campanhas C&amp;S'!$M$15="(máximo 300 carateres)"),"",'Campanhas C&amp;S'!$M$15)</f>
        <v/>
      </c>
    </row>
    <row r="111" spans="1:19" x14ac:dyDescent="0.15">
      <c r="A111" s="14" t="str">
        <f>IF(I111="","",IF(OR('Identificação da EG'!$B$7=0,'Identificação da EG'!$B$7=""),"",Capa!$C$10))</f>
        <v/>
      </c>
      <c r="B111" s="14" t="str">
        <f>IF(I111="","",IF((OR('Identificação da EG'!$B$7=0,'Identificação da EG'!$B$7="")),"",'Identificação da EG'!$B$7))</f>
        <v/>
      </c>
      <c r="C111" s="14" t="str">
        <f>IF(I111="","",IF(B111="","",VLOOKUP(B111,Auxiliar!$BW$23:$BX$3130,2,0)))</f>
        <v/>
      </c>
      <c r="D111" s="14" t="str">
        <f>IF(I111="","",IF(OR('Identificação da EG'!$B$7=0,'Identificação da EG'!$B$7=""),"","Portugal"))</f>
        <v/>
      </c>
      <c r="E111" s="14" t="str">
        <f>IF(I111="","",IF(OR('Identificação da EG'!$B$7=0,'Identificação da EG'!$B$7=""),"",'Identificação da EG'!$C$7))</f>
        <v/>
      </c>
      <c r="F111" s="14" t="str">
        <f>IF(I111="","",IF(OR('Identificação da EG'!$B$7=0,'Identificação da EG'!$B$7=""),"",'Identificação da EG'!$F$7))</f>
        <v/>
      </c>
      <c r="G111" s="14" t="str">
        <f>IF(I111="","",IF((OR('Identificação da EG'!$B$7=0,'Identificação da EG'!$B$7="")),"",'Identificação da EG'!$D$7))</f>
        <v/>
      </c>
      <c r="H111" s="25" t="str">
        <f>IF(I111="","",IF(OR('Identificação da EG'!$B$7=0,'Identificação da EG'!$B$7=""),"",'Identificação da EG'!$E$7))</f>
        <v/>
      </c>
      <c r="I111" s="69" t="str">
        <f>IF(OR(J111="",'Campanhas C&amp;S'!$M$6="",'Campanhas C&amp;S'!$M$6="(Preencha o nome da campanha)"),"",'Campanhas C&amp;S'!$M$6)</f>
        <v/>
      </c>
      <c r="J111" s="69" t="str">
        <v/>
      </c>
      <c r="K111" s="69" t="str">
        <v/>
      </c>
      <c r="L111" s="69" t="str">
        <v/>
      </c>
      <c r="M111" s="69" t="str">
        <v/>
      </c>
      <c r="N111" s="69" t="str">
        <v/>
      </c>
      <c r="O111" s="69" t="str">
        <v/>
      </c>
      <c r="P111" s="69" t="str">
        <f>IF(J111="","","Materiais distribuidos")</f>
        <v/>
      </c>
      <c r="Q111" s="69" t="str">
        <f t="shared" si="1"/>
        <v/>
      </c>
      <c r="R111" s="69" t="str" cm="1">
        <f t="array" ref="R111">IF(ISBLANK(INDEX('Campanhas C&amp;S'!$R$20:$S$48,INT((ROWS($A$1:A50)-1)/2)+1,MOD(ROWS($A$1:A50)-1,2)+1)),"",INDEX('Campanhas C&amp;S'!$R$20:$S$48,INT((ROWS($A$1:A50)-1)/2)+1,MOD(ROWS($A$1:A50)-1,2)+1))</f>
        <v/>
      </c>
      <c r="S111" s="69" t="str">
        <f>IF(OR(J111="",'Campanhas C&amp;S'!$M$15="",'Campanhas C&amp;S'!$M$15="(máximo 300 carateres)"),"",'Campanhas C&amp;S'!$M$15)</f>
        <v/>
      </c>
    </row>
    <row r="112" spans="1:19" x14ac:dyDescent="0.15">
      <c r="A112" s="14" t="str">
        <f>IF(I112="","",IF(OR('Identificação da EG'!$B$7=0,'Identificação da EG'!$B$7=""),"",Capa!$C$10))</f>
        <v/>
      </c>
      <c r="B112" s="14" t="str">
        <f>IF(I112="","",IF((OR('Identificação da EG'!$B$7=0,'Identificação da EG'!$B$7="")),"",'Identificação da EG'!$B$7))</f>
        <v/>
      </c>
      <c r="C112" s="14" t="str">
        <f>IF(I112="","",IF(B112="","",VLOOKUP(B112,Auxiliar!$BW$23:$BX$3130,2,0)))</f>
        <v/>
      </c>
      <c r="D112" s="14" t="str">
        <f>IF(I112="","",IF(OR('Identificação da EG'!$B$7=0,'Identificação da EG'!$B$7=""),"","Portugal"))</f>
        <v/>
      </c>
      <c r="E112" s="14" t="str">
        <f>IF(I112="","",IF(OR('Identificação da EG'!$B$7=0,'Identificação da EG'!$B$7=""),"",'Identificação da EG'!$C$7))</f>
        <v/>
      </c>
      <c r="F112" s="14" t="str">
        <f>IF(I112="","",IF(OR('Identificação da EG'!$B$7=0,'Identificação da EG'!$B$7=""),"",'Identificação da EG'!$F$7))</f>
        <v/>
      </c>
      <c r="G112" s="14" t="str">
        <f>IF(I112="","",IF((OR('Identificação da EG'!$B$7=0,'Identificação da EG'!$B$7="")),"",'Identificação da EG'!$D$7))</f>
        <v/>
      </c>
      <c r="H112" s="25" t="str">
        <f>IF(I112="","",IF(OR('Identificação da EG'!$B$7=0,'Identificação da EG'!$B$7=""),"",'Identificação da EG'!$E$7))</f>
        <v/>
      </c>
      <c r="I112" s="69" t="str">
        <f>IF(OR(J112="",'Campanhas C&amp;S'!$M$6="",'Campanhas C&amp;S'!$M$6="(Preencha o nome da campanha)"),"",'Campanhas C&amp;S'!$M$6)</f>
        <v/>
      </c>
      <c r="J112" s="69" t="str">
        <v/>
      </c>
      <c r="K112" s="69" t="str">
        <v/>
      </c>
      <c r="L112" s="69" t="str">
        <v/>
      </c>
      <c r="M112" s="69" t="str">
        <v/>
      </c>
      <c r="N112" s="69" t="str">
        <v/>
      </c>
      <c r="O112" s="69" t="str">
        <v/>
      </c>
      <c r="P112" s="69" t="str">
        <f>IF(J112="","","População abrangida")</f>
        <v/>
      </c>
      <c r="Q112" s="69" t="str">
        <f t="shared" si="1"/>
        <v/>
      </c>
      <c r="R112" s="69" t="str" cm="1">
        <f t="array" ref="R112">IF(ISBLANK(INDEX('Campanhas C&amp;S'!$R$20:$S$48,INT((ROWS($A$1:A51)-1)/2)+1,MOD(ROWS($A$1:A51)-1,2)+1)),"",INDEX('Campanhas C&amp;S'!$R$20:$S$48,INT((ROWS($A$1:A51)-1)/2)+1,MOD(ROWS($A$1:A51)-1,2)+1))</f>
        <v/>
      </c>
      <c r="S112" s="69" t="str">
        <f>IF(OR(J112="",'Campanhas C&amp;S'!$M$15="",'Campanhas C&amp;S'!$M$15="(máximo 300 carateres)"),"",'Campanhas C&amp;S'!$M$15)</f>
        <v/>
      </c>
    </row>
    <row r="113" spans="1:19" x14ac:dyDescent="0.15">
      <c r="A113" s="14" t="str">
        <f>IF(I113="","",IF(OR('Identificação da EG'!$B$7=0,'Identificação da EG'!$B$7=""),"",Capa!$C$10))</f>
        <v/>
      </c>
      <c r="B113" s="14" t="str">
        <f>IF(I113="","",IF((OR('Identificação da EG'!$B$7=0,'Identificação da EG'!$B$7="")),"",'Identificação da EG'!$B$7))</f>
        <v/>
      </c>
      <c r="C113" s="14" t="str">
        <f>IF(I113="","",IF(B113="","",VLOOKUP(B113,Auxiliar!$BW$23:$BX$3130,2,0)))</f>
        <v/>
      </c>
      <c r="D113" s="14" t="str">
        <f>IF(I113="","",IF(OR('Identificação da EG'!$B$7=0,'Identificação da EG'!$B$7=""),"","Portugal"))</f>
        <v/>
      </c>
      <c r="E113" s="14" t="str">
        <f>IF(I113="","",IF(OR('Identificação da EG'!$B$7=0,'Identificação da EG'!$B$7=""),"",'Identificação da EG'!$C$7))</f>
        <v/>
      </c>
      <c r="F113" s="14" t="str">
        <f>IF(I113="","",IF(OR('Identificação da EG'!$B$7=0,'Identificação da EG'!$B$7=""),"",'Identificação da EG'!$F$7))</f>
        <v/>
      </c>
      <c r="G113" s="14" t="str">
        <f>IF(I113="","",IF((OR('Identificação da EG'!$B$7=0,'Identificação da EG'!$B$7="")),"",'Identificação da EG'!$D$7))</f>
        <v/>
      </c>
      <c r="H113" s="25" t="str">
        <f>IF(I113="","",IF(OR('Identificação da EG'!$B$7=0,'Identificação da EG'!$B$7=""),"",'Identificação da EG'!$E$7))</f>
        <v/>
      </c>
      <c r="I113" s="69" t="str">
        <f>IF(OR(J113="",'Campanhas C&amp;S'!$M$6="",'Campanhas C&amp;S'!$M$6="(Preencha o nome da campanha)"),"",'Campanhas C&amp;S'!$M$6)</f>
        <v/>
      </c>
      <c r="J113" s="69" t="str">
        <v/>
      </c>
      <c r="K113" s="69" t="str">
        <v/>
      </c>
      <c r="L113" s="69" t="str">
        <v/>
      </c>
      <c r="M113" s="69" t="str">
        <v/>
      </c>
      <c r="N113" s="69" t="str">
        <v/>
      </c>
      <c r="O113" s="69" t="str">
        <v/>
      </c>
      <c r="P113" s="69" t="str">
        <f>IF(J113="","","Materiais distribuidos")</f>
        <v/>
      </c>
      <c r="Q113" s="69" t="str">
        <f t="shared" si="1"/>
        <v/>
      </c>
      <c r="R113" s="69" t="str" cm="1">
        <f t="array" ref="R113">IF(ISBLANK(INDEX('Campanhas C&amp;S'!$R$20:$S$48,INT((ROWS($A$1:A52)-1)/2)+1,MOD(ROWS($A$1:A52)-1,2)+1)),"",INDEX('Campanhas C&amp;S'!$R$20:$S$48,INT((ROWS($A$1:A52)-1)/2)+1,MOD(ROWS($A$1:A52)-1,2)+1))</f>
        <v/>
      </c>
      <c r="S113" s="69" t="str">
        <f>IF(OR(J113="",'Campanhas C&amp;S'!$M$15="",'Campanhas C&amp;S'!$M$15="(máximo 300 carateres)"),"",'Campanhas C&amp;S'!$M$15)</f>
        <v/>
      </c>
    </row>
    <row r="114" spans="1:19" x14ac:dyDescent="0.15">
      <c r="A114" s="14" t="str">
        <f>IF(I114="","",IF(OR('Identificação da EG'!$B$7=0,'Identificação da EG'!$B$7=""),"",Capa!$C$10))</f>
        <v/>
      </c>
      <c r="B114" s="14" t="str">
        <f>IF(I114="","",IF((OR('Identificação da EG'!$B$7=0,'Identificação da EG'!$B$7="")),"",'Identificação da EG'!$B$7))</f>
        <v/>
      </c>
      <c r="C114" s="14" t="str">
        <f>IF(I114="","",IF(B114="","",VLOOKUP(B114,Auxiliar!$BW$23:$BX$3130,2,0)))</f>
        <v/>
      </c>
      <c r="D114" s="14" t="str">
        <f>IF(I114="","",IF(OR('Identificação da EG'!$B$7=0,'Identificação da EG'!$B$7=""),"","Portugal"))</f>
        <v/>
      </c>
      <c r="E114" s="14" t="str">
        <f>IF(I114="","",IF(OR('Identificação da EG'!$B$7=0,'Identificação da EG'!$B$7=""),"",'Identificação da EG'!$C$7))</f>
        <v/>
      </c>
      <c r="F114" s="14" t="str">
        <f>IF(I114="","",IF(OR('Identificação da EG'!$B$7=0,'Identificação da EG'!$B$7=""),"",'Identificação da EG'!$F$7))</f>
        <v/>
      </c>
      <c r="G114" s="14" t="str">
        <f>IF(I114="","",IF((OR('Identificação da EG'!$B$7=0,'Identificação da EG'!$B$7="")),"",'Identificação da EG'!$D$7))</f>
        <v/>
      </c>
      <c r="H114" s="25" t="str">
        <f>IF(I114="","",IF(OR('Identificação da EG'!$B$7=0,'Identificação da EG'!$B$7=""),"",'Identificação da EG'!$E$7))</f>
        <v/>
      </c>
      <c r="I114" s="69" t="str">
        <f>IF(OR(J114="",'Campanhas C&amp;S'!$M$6="",'Campanhas C&amp;S'!$M$6="(Preencha o nome da campanha)"),"",'Campanhas C&amp;S'!$M$6)</f>
        <v/>
      </c>
      <c r="J114" s="69" t="str">
        <v/>
      </c>
      <c r="K114" s="69" t="str">
        <v/>
      </c>
      <c r="L114" s="69" t="str">
        <v/>
      </c>
      <c r="M114" s="69" t="str">
        <v/>
      </c>
      <c r="N114" s="69" t="str">
        <v/>
      </c>
      <c r="O114" s="69" t="str">
        <v/>
      </c>
      <c r="P114" s="69" t="str">
        <f>IF(J114="","","População abrangida")</f>
        <v/>
      </c>
      <c r="Q114" s="69" t="str">
        <f t="shared" si="1"/>
        <v/>
      </c>
      <c r="R114" s="69" t="str" cm="1">
        <f t="array" ref="R114">IF(ISBLANK(INDEX('Campanhas C&amp;S'!$R$20:$S$48,INT((ROWS($A$1:A53)-1)/2)+1,MOD(ROWS($A$1:A53)-1,2)+1)),"",INDEX('Campanhas C&amp;S'!$R$20:$S$48,INT((ROWS($A$1:A53)-1)/2)+1,MOD(ROWS($A$1:A53)-1,2)+1))</f>
        <v/>
      </c>
      <c r="S114" s="69" t="str">
        <f>IF(OR(J114="",'Campanhas C&amp;S'!$M$15="",'Campanhas C&amp;S'!$M$15="(máximo 300 carateres)"),"",'Campanhas C&amp;S'!$M$15)</f>
        <v/>
      </c>
    </row>
    <row r="115" spans="1:19" x14ac:dyDescent="0.15">
      <c r="A115" s="14" t="str">
        <f>IF(I115="","",IF(OR('Identificação da EG'!$B$7=0,'Identificação da EG'!$B$7=""),"",Capa!$C$10))</f>
        <v/>
      </c>
      <c r="B115" s="14" t="str">
        <f>IF(I115="","",IF((OR('Identificação da EG'!$B$7=0,'Identificação da EG'!$B$7="")),"",'Identificação da EG'!$B$7))</f>
        <v/>
      </c>
      <c r="C115" s="14" t="str">
        <f>IF(I115="","",IF(B115="","",VLOOKUP(B115,Auxiliar!$BW$23:$BX$3130,2,0)))</f>
        <v/>
      </c>
      <c r="D115" s="14" t="str">
        <f>IF(I115="","",IF(OR('Identificação da EG'!$B$7=0,'Identificação da EG'!$B$7=""),"","Portugal"))</f>
        <v/>
      </c>
      <c r="E115" s="14" t="str">
        <f>IF(I115="","",IF(OR('Identificação da EG'!$B$7=0,'Identificação da EG'!$B$7=""),"",'Identificação da EG'!$C$7))</f>
        <v/>
      </c>
      <c r="F115" s="14" t="str">
        <f>IF(I115="","",IF(OR('Identificação da EG'!$B$7=0,'Identificação da EG'!$B$7=""),"",'Identificação da EG'!$F$7))</f>
        <v/>
      </c>
      <c r="G115" s="14" t="str">
        <f>IF(I115="","",IF((OR('Identificação da EG'!$B$7=0,'Identificação da EG'!$B$7="")),"",'Identificação da EG'!$D$7))</f>
        <v/>
      </c>
      <c r="H115" s="25" t="str">
        <f>IF(I115="","",IF(OR('Identificação da EG'!$B$7=0,'Identificação da EG'!$B$7=""),"",'Identificação da EG'!$E$7))</f>
        <v/>
      </c>
      <c r="I115" s="69" t="str">
        <f>IF(OR(J115="",'Campanhas C&amp;S'!$M$6="",'Campanhas C&amp;S'!$M$6="(Preencha o nome da campanha)"),"",'Campanhas C&amp;S'!$M$6)</f>
        <v/>
      </c>
      <c r="J115" s="69" t="str">
        <v/>
      </c>
      <c r="K115" s="69" t="str">
        <v/>
      </c>
      <c r="L115" s="69" t="str">
        <v/>
      </c>
      <c r="M115" s="69" t="str">
        <v/>
      </c>
      <c r="N115" s="69" t="str">
        <v/>
      </c>
      <c r="O115" s="69" t="str">
        <v/>
      </c>
      <c r="P115" s="69" t="str">
        <f>IF(J115="","","Materiais distribuidos")</f>
        <v/>
      </c>
      <c r="Q115" s="69" t="str">
        <f t="shared" si="1"/>
        <v/>
      </c>
      <c r="R115" s="69" t="str" cm="1">
        <f t="array" ref="R115">IF(ISBLANK(INDEX('Campanhas C&amp;S'!$R$20:$S$48,INT((ROWS($A$1:A54)-1)/2)+1,MOD(ROWS($A$1:A54)-1,2)+1)),"",INDEX('Campanhas C&amp;S'!$R$20:$S$48,INT((ROWS($A$1:A54)-1)/2)+1,MOD(ROWS($A$1:A54)-1,2)+1))</f>
        <v/>
      </c>
      <c r="S115" s="69" t="str">
        <f>IF(OR(J115="",'Campanhas C&amp;S'!$M$15="",'Campanhas C&amp;S'!$M$15="(máximo 300 carateres)"),"",'Campanhas C&amp;S'!$M$15)</f>
        <v/>
      </c>
    </row>
    <row r="116" spans="1:19" x14ac:dyDescent="0.15">
      <c r="A116" s="14" t="str">
        <f>IF(I116="","",IF(OR('Identificação da EG'!$B$7=0,'Identificação da EG'!$B$7=""),"",Capa!$C$10))</f>
        <v/>
      </c>
      <c r="B116" s="14" t="str">
        <f>IF(I116="","",IF((OR('Identificação da EG'!$B$7=0,'Identificação da EG'!$B$7="")),"",'Identificação da EG'!$B$7))</f>
        <v/>
      </c>
      <c r="C116" s="14" t="str">
        <f>IF(I116="","",IF(B116="","",VLOOKUP(B116,Auxiliar!$BW$23:$BX$3130,2,0)))</f>
        <v/>
      </c>
      <c r="D116" s="14" t="str">
        <f>IF(I116="","",IF(OR('Identificação da EG'!$B$7=0,'Identificação da EG'!$B$7=""),"","Portugal"))</f>
        <v/>
      </c>
      <c r="E116" s="14" t="str">
        <f>IF(I116="","",IF(OR('Identificação da EG'!$B$7=0,'Identificação da EG'!$B$7=""),"",'Identificação da EG'!$C$7))</f>
        <v/>
      </c>
      <c r="F116" s="14" t="str">
        <f>IF(I116="","",IF(OR('Identificação da EG'!$B$7=0,'Identificação da EG'!$B$7=""),"",'Identificação da EG'!$F$7))</f>
        <v/>
      </c>
      <c r="G116" s="14" t="str">
        <f>IF(I116="","",IF((OR('Identificação da EG'!$B$7=0,'Identificação da EG'!$B$7="")),"",'Identificação da EG'!$D$7))</f>
        <v/>
      </c>
      <c r="H116" s="25" t="str">
        <f>IF(I116="","",IF(OR('Identificação da EG'!$B$7=0,'Identificação da EG'!$B$7=""),"",'Identificação da EG'!$E$7))</f>
        <v/>
      </c>
      <c r="I116" s="69" t="str">
        <f>IF(OR(J116="",'Campanhas C&amp;S'!$M$6="",'Campanhas C&amp;S'!$M$6="(Preencha o nome da campanha)"),"",'Campanhas C&amp;S'!$M$6)</f>
        <v/>
      </c>
      <c r="J116" s="69" t="str">
        <v/>
      </c>
      <c r="K116" s="69" t="str">
        <v/>
      </c>
      <c r="L116" s="69" t="str">
        <v/>
      </c>
      <c r="M116" s="69" t="str">
        <v/>
      </c>
      <c r="N116" s="69" t="str">
        <v/>
      </c>
      <c r="O116" s="69" t="str">
        <v/>
      </c>
      <c r="P116" s="69" t="str">
        <f>IF(J116="","","População abrangida")</f>
        <v/>
      </c>
      <c r="Q116" s="69" t="str">
        <f t="shared" si="1"/>
        <v/>
      </c>
      <c r="R116" s="69" t="str" cm="1">
        <f t="array" ref="R116">IF(ISBLANK(INDEX('Campanhas C&amp;S'!$R$20:$S$48,INT((ROWS($A$1:A55)-1)/2)+1,MOD(ROWS($A$1:A55)-1,2)+1)),"",INDEX('Campanhas C&amp;S'!$R$20:$S$48,INT((ROWS($A$1:A55)-1)/2)+1,MOD(ROWS($A$1:A55)-1,2)+1))</f>
        <v/>
      </c>
      <c r="S116" s="69" t="str">
        <f>IF(OR(J116="",'Campanhas C&amp;S'!$M$15="",'Campanhas C&amp;S'!$M$15="(máximo 300 carateres)"),"",'Campanhas C&amp;S'!$M$15)</f>
        <v/>
      </c>
    </row>
    <row r="117" spans="1:19" x14ac:dyDescent="0.15">
      <c r="A117" s="14" t="str">
        <f>IF(I117="","",IF(OR('Identificação da EG'!$B$7=0,'Identificação da EG'!$B$7=""),"",Capa!$C$10))</f>
        <v/>
      </c>
      <c r="B117" s="14" t="str">
        <f>IF(I117="","",IF((OR('Identificação da EG'!$B$7=0,'Identificação da EG'!$B$7="")),"",'Identificação da EG'!$B$7))</f>
        <v/>
      </c>
      <c r="C117" s="14" t="str">
        <f>IF(I117="","",IF(B117="","",VLOOKUP(B117,Auxiliar!$BW$23:$BX$3130,2,0)))</f>
        <v/>
      </c>
      <c r="D117" s="14" t="str">
        <f>IF(I117="","",IF(OR('Identificação da EG'!$B$7=0,'Identificação da EG'!$B$7=""),"","Portugal"))</f>
        <v/>
      </c>
      <c r="E117" s="14" t="str">
        <f>IF(I117="","",IF(OR('Identificação da EG'!$B$7=0,'Identificação da EG'!$B$7=""),"",'Identificação da EG'!$C$7))</f>
        <v/>
      </c>
      <c r="F117" s="14" t="str">
        <f>IF(I117="","",IF(OR('Identificação da EG'!$B$7=0,'Identificação da EG'!$B$7=""),"",'Identificação da EG'!$F$7))</f>
        <v/>
      </c>
      <c r="G117" s="14" t="str">
        <f>IF(I117="","",IF((OR('Identificação da EG'!$B$7=0,'Identificação da EG'!$B$7="")),"",'Identificação da EG'!$D$7))</f>
        <v/>
      </c>
      <c r="H117" s="25" t="str">
        <f>IF(I117="","",IF(OR('Identificação da EG'!$B$7=0,'Identificação da EG'!$B$7=""),"",'Identificação da EG'!$E$7))</f>
        <v/>
      </c>
      <c r="I117" s="69" t="str">
        <f>IF(OR(J117="",'Campanhas C&amp;S'!$M$6="",'Campanhas C&amp;S'!$M$6="(Preencha o nome da campanha)"),"",'Campanhas C&amp;S'!$M$6)</f>
        <v/>
      </c>
      <c r="J117" s="69" t="str">
        <v/>
      </c>
      <c r="K117" s="69" t="str">
        <v/>
      </c>
      <c r="L117" s="69" t="str">
        <v/>
      </c>
      <c r="M117" s="69" t="str">
        <v/>
      </c>
      <c r="N117" s="69" t="str">
        <v/>
      </c>
      <c r="O117" s="69" t="str">
        <v/>
      </c>
      <c r="P117" s="69" t="str">
        <f>IF(J117="","","Materiais distribuidos")</f>
        <v/>
      </c>
      <c r="Q117" s="69" t="str">
        <f t="shared" si="1"/>
        <v/>
      </c>
      <c r="R117" s="69" t="str" cm="1">
        <f t="array" ref="R117">IF(ISBLANK(INDEX('Campanhas C&amp;S'!$R$20:$S$48,INT((ROWS($A$1:A56)-1)/2)+1,MOD(ROWS($A$1:A56)-1,2)+1)),"",INDEX('Campanhas C&amp;S'!$R$20:$S$48,INT((ROWS($A$1:A56)-1)/2)+1,MOD(ROWS($A$1:A56)-1,2)+1))</f>
        <v/>
      </c>
      <c r="S117" s="69" t="str">
        <f>IF(OR(J117="",'Campanhas C&amp;S'!$M$15="",'Campanhas C&amp;S'!$M$15="(máximo 300 carateres)"),"",'Campanhas C&amp;S'!$M$15)</f>
        <v/>
      </c>
    </row>
    <row r="118" spans="1:19" x14ac:dyDescent="0.15">
      <c r="A118" s="14" t="str">
        <f>IF(I118="","",IF(OR('Identificação da EG'!$B$7=0,'Identificação da EG'!$B$7=""),"",Capa!$C$10))</f>
        <v/>
      </c>
      <c r="B118" s="14" t="str">
        <f>IF(I118="","",IF((OR('Identificação da EG'!$B$7=0,'Identificação da EG'!$B$7="")),"",'Identificação da EG'!$B$7))</f>
        <v/>
      </c>
      <c r="C118" s="14" t="str">
        <f>IF(I118="","",IF(B118="","",VLOOKUP(B118,Auxiliar!$BW$23:$BX$3130,2,0)))</f>
        <v/>
      </c>
      <c r="D118" s="14" t="str">
        <f>IF(I118="","",IF(OR('Identificação da EG'!$B$7=0,'Identificação da EG'!$B$7=""),"","Portugal"))</f>
        <v/>
      </c>
      <c r="E118" s="14" t="str">
        <f>IF(I118="","",IF(OR('Identificação da EG'!$B$7=0,'Identificação da EG'!$B$7=""),"",'Identificação da EG'!$C$7))</f>
        <v/>
      </c>
      <c r="F118" s="14" t="str">
        <f>IF(I118="","",IF(OR('Identificação da EG'!$B$7=0,'Identificação da EG'!$B$7=""),"",'Identificação da EG'!$F$7))</f>
        <v/>
      </c>
      <c r="G118" s="14" t="str">
        <f>IF(I118="","",IF((OR('Identificação da EG'!$B$7=0,'Identificação da EG'!$B$7="")),"",'Identificação da EG'!$D$7))</f>
        <v/>
      </c>
      <c r="H118" s="25" t="str">
        <f>IF(I118="","",IF(OR('Identificação da EG'!$B$7=0,'Identificação da EG'!$B$7=""),"",'Identificação da EG'!$E$7))</f>
        <v/>
      </c>
      <c r="I118" s="69" t="str">
        <f>IF(OR(J118="",'Campanhas C&amp;S'!$M$6="",'Campanhas C&amp;S'!$M$6="(Preencha o nome da campanha)"),"",'Campanhas C&amp;S'!$M$6)</f>
        <v/>
      </c>
      <c r="J118" s="69" t="str">
        <v/>
      </c>
      <c r="K118" s="69" t="str">
        <v/>
      </c>
      <c r="L118" s="69" t="str">
        <v/>
      </c>
      <c r="M118" s="69" t="str">
        <v/>
      </c>
      <c r="N118" s="69" t="str">
        <v/>
      </c>
      <c r="O118" s="69" t="str">
        <v/>
      </c>
      <c r="P118" s="69" t="str">
        <f>IF(J118="","","População abrangida")</f>
        <v/>
      </c>
      <c r="Q118" s="69" t="str">
        <f t="shared" si="1"/>
        <v/>
      </c>
      <c r="R118" s="69" t="str" cm="1">
        <f t="array" ref="R118">IF(ISBLANK(INDEX('Campanhas C&amp;S'!$R$20:$S$48,INT((ROWS($A$1:A57)-1)/2)+1,MOD(ROWS($A$1:A57)-1,2)+1)),"",INDEX('Campanhas C&amp;S'!$R$20:$S$48,INT((ROWS($A$1:A57)-1)/2)+1,MOD(ROWS($A$1:A57)-1,2)+1))</f>
        <v/>
      </c>
      <c r="S118" s="69" t="str">
        <f>IF(OR(J118="",'Campanhas C&amp;S'!$M$15="",'Campanhas C&amp;S'!$M$15="(máximo 300 carateres)"),"",'Campanhas C&amp;S'!$M$15)</f>
        <v/>
      </c>
    </row>
    <row r="119" spans="1:19" x14ac:dyDescent="0.15">
      <c r="A119" s="14" t="str">
        <f>IF(I119="","",IF(OR('Identificação da EG'!$B$7=0,'Identificação da EG'!$B$7=""),"",Capa!$C$10))</f>
        <v/>
      </c>
      <c r="B119" s="14" t="str">
        <f>IF(I119="","",IF((OR('Identificação da EG'!$B$7=0,'Identificação da EG'!$B$7="")),"",'Identificação da EG'!$B$7))</f>
        <v/>
      </c>
      <c r="C119" s="14" t="str">
        <f>IF(I119="","",IF(B119="","",VLOOKUP(B119,Auxiliar!$BW$23:$BX$3130,2,0)))</f>
        <v/>
      </c>
      <c r="D119" s="14" t="str">
        <f>IF(I119="","",IF(OR('Identificação da EG'!$B$7=0,'Identificação da EG'!$B$7=""),"","Portugal"))</f>
        <v/>
      </c>
      <c r="E119" s="14" t="str">
        <f>IF(I119="","",IF(OR('Identificação da EG'!$B$7=0,'Identificação da EG'!$B$7=""),"",'Identificação da EG'!$C$7))</f>
        <v/>
      </c>
      <c r="F119" s="14" t="str">
        <f>IF(I119="","",IF(OR('Identificação da EG'!$B$7=0,'Identificação da EG'!$B$7=""),"",'Identificação da EG'!$F$7))</f>
        <v/>
      </c>
      <c r="G119" s="14" t="str">
        <f>IF(I119="","",IF((OR('Identificação da EG'!$B$7=0,'Identificação da EG'!$B$7="")),"",'Identificação da EG'!$D$7))</f>
        <v/>
      </c>
      <c r="H119" s="25" t="str">
        <f>IF(I119="","",IF(OR('Identificação da EG'!$B$7=0,'Identificação da EG'!$B$7=""),"",'Identificação da EG'!$E$7))</f>
        <v/>
      </c>
      <c r="I119" s="69" t="str">
        <f>IF(OR(J119="",'Campanhas C&amp;S'!$M$6="",'Campanhas C&amp;S'!$M$6="(Preencha o nome da campanha)"),"",'Campanhas C&amp;S'!$M$6)</f>
        <v/>
      </c>
      <c r="J119" s="69" t="str">
        <v/>
      </c>
      <c r="K119" s="69" t="str">
        <v/>
      </c>
      <c r="L119" s="69" t="str">
        <v/>
      </c>
      <c r="M119" s="69" t="str">
        <v/>
      </c>
      <c r="N119" s="69" t="str">
        <v/>
      </c>
      <c r="O119" s="69" t="str">
        <v/>
      </c>
      <c r="P119" s="69" t="str">
        <f>IF(J119="","","Materiais distribuidos")</f>
        <v/>
      </c>
      <c r="Q119" s="69" t="str">
        <f t="shared" si="1"/>
        <v/>
      </c>
      <c r="R119" s="69" t="str" cm="1">
        <f t="array" ref="R119">IF(ISBLANK(INDEX('Campanhas C&amp;S'!$R$20:$S$48,INT((ROWS($A$1:A58)-1)/2)+1,MOD(ROWS($A$1:A58)-1,2)+1)),"",INDEX('Campanhas C&amp;S'!$R$20:$S$48,INT((ROWS($A$1:A58)-1)/2)+1,MOD(ROWS($A$1:A58)-1,2)+1))</f>
        <v/>
      </c>
      <c r="S119" s="69" t="str">
        <f>IF(OR(J119="",'Campanhas C&amp;S'!$M$15="",'Campanhas C&amp;S'!$M$15="(máximo 300 carateres)"),"",'Campanhas C&amp;S'!$M$15)</f>
        <v/>
      </c>
    </row>
    <row r="120" spans="1:19" x14ac:dyDescent="0.15">
      <c r="A120" s="14" t="str">
        <f>IF(I120="","",IF(OR('Identificação da EG'!$B$7=0,'Identificação da EG'!$B$7=""),"",Capa!$C$10))</f>
        <v/>
      </c>
      <c r="B120" s="14" t="str">
        <f>IF(I120="","",IF((OR('Identificação da EG'!$B$7=0,'Identificação da EG'!$B$7="")),"",'Identificação da EG'!$B$7))</f>
        <v/>
      </c>
      <c r="C120" s="14" t="str">
        <f>IF(I120="","",IF(B120="","",VLOOKUP(B120,Auxiliar!$BW$23:$BX$3130,2,0)))</f>
        <v/>
      </c>
      <c r="D120" s="14" t="str">
        <f>IF(I120="","",IF(OR('Identificação da EG'!$B$7=0,'Identificação da EG'!$B$7=""),"","Portugal"))</f>
        <v/>
      </c>
      <c r="E120" s="14" t="str">
        <f>IF(I120="","",IF(OR('Identificação da EG'!$B$7=0,'Identificação da EG'!$B$7=""),"",'Identificação da EG'!$C$7))</f>
        <v/>
      </c>
      <c r="F120" s="14" t="str">
        <f>IF(I120="","",IF(OR('Identificação da EG'!$B$7=0,'Identificação da EG'!$B$7=""),"",'Identificação da EG'!$F$7))</f>
        <v/>
      </c>
      <c r="G120" s="14" t="str">
        <f>IF(I120="","",IF((OR('Identificação da EG'!$B$7=0,'Identificação da EG'!$B$7="")),"",'Identificação da EG'!$D$7))</f>
        <v/>
      </c>
      <c r="H120" s="25" t="str">
        <f>IF(I120="","",IF(OR('Identificação da EG'!$B$7=0,'Identificação da EG'!$B$7=""),"",'Identificação da EG'!$E$7))</f>
        <v/>
      </c>
      <c r="I120" s="69" t="str">
        <f>IF(OR(J62="",'Campanhas C&amp;S'!$M$6="",'Campanhas C&amp;S'!$M$6="(Preencha o nome da campanha)"),"",'Campanhas C&amp;S'!$M$6)</f>
        <v/>
      </c>
      <c r="J120" s="69"/>
      <c r="K120" s="69"/>
      <c r="L120" s="69"/>
      <c r="M120" s="69"/>
      <c r="N120" s="69"/>
      <c r="O120" s="69"/>
      <c r="P120" s="69" t="str">
        <f>IF(R120="","","População total abrangida")</f>
        <v/>
      </c>
      <c r="Q120" s="69" t="str">
        <f>IF(R120="","","nº")</f>
        <v/>
      </c>
      <c r="R120" s="69" t="str">
        <f>IF('Campanhas C&amp;S'!$M$9="","",'Campanhas C&amp;S'!$M$9)</f>
        <v/>
      </c>
      <c r="S120" s="69" t="str">
        <f>IF(OR(R120="",'Campanhas C&amp;S'!$M$15="",'Campanhas C&amp;S'!$M$15="(máximo 300 carateres)"),"",'Campanhas C&amp;S'!$M$15)</f>
        <v/>
      </c>
    </row>
    <row r="121" spans="1:19" x14ac:dyDescent="0.15">
      <c r="A121" s="14" t="str">
        <f>IF(I121="","",IF(OR('Identificação da EG'!$B$7=0,'Identificação da EG'!$B$7=""),"",Capa!$C$10))</f>
        <v/>
      </c>
      <c r="B121" s="14" t="str">
        <f>IF(I121="","",IF((OR('Identificação da EG'!$B$7=0,'Identificação da EG'!$B$7="")),"",'Identificação da EG'!$B$7))</f>
        <v/>
      </c>
      <c r="C121" s="14" t="str">
        <f>IF(I121="","",IF(B121="","",VLOOKUP(B121,Auxiliar!$BW$23:$BX$3130,2,0)))</f>
        <v/>
      </c>
      <c r="D121" s="14" t="str">
        <f>IF(I121="","",IF(OR('Identificação da EG'!$B$7=0,'Identificação da EG'!$B$7=""),"","Portugal"))</f>
        <v/>
      </c>
      <c r="E121" s="14" t="str">
        <f>IF(I121="","",IF(OR('Identificação da EG'!$B$7=0,'Identificação da EG'!$B$7=""),"",'Identificação da EG'!$C$7))</f>
        <v/>
      </c>
      <c r="F121" s="14" t="str">
        <f>IF(I121="","",IF(OR('Identificação da EG'!$B$7=0,'Identificação da EG'!$B$7=""),"",'Identificação da EG'!$F$7))</f>
        <v/>
      </c>
      <c r="G121" s="14" t="str">
        <f>IF(I121="","",IF((OR('Identificação da EG'!$B$7=0,'Identificação da EG'!$B$7="")),"",'Identificação da EG'!$D$7))</f>
        <v/>
      </c>
      <c r="H121" s="25" t="str">
        <f>IF(I121="","",IF(OR('Identificação da EG'!$B$7=0,'Identificação da EG'!$B$7=""),"",'Identificação da EG'!$E$7))</f>
        <v/>
      </c>
      <c r="I121" s="69" t="str">
        <f>IF(OR(J63="",'Campanhas C&amp;S'!$M$6="",'Campanhas C&amp;S'!$M$6="(Preencha o nome da campanha)"),"",'Campanhas C&amp;S'!$M$6)</f>
        <v/>
      </c>
      <c r="J121" s="69"/>
      <c r="K121" s="69"/>
      <c r="L121" s="69"/>
      <c r="M121" s="69"/>
      <c r="N121" s="69"/>
      <c r="O121" s="69"/>
      <c r="P121" s="69" t="str">
        <f>IF(R121="","","Duração da campanha")</f>
        <v/>
      </c>
      <c r="Q121" s="69" t="str">
        <f>IF(R121="","","dias")</f>
        <v/>
      </c>
      <c r="R121" s="69" t="str">
        <f>IF('Campanhas C&amp;S'!$M$12="","",'Campanhas C&amp;S'!$M$12)</f>
        <v/>
      </c>
      <c r="S121" s="69" t="str">
        <f>IF(OR(R121="",'Campanhas C&amp;S'!$M$15="",'Campanhas C&amp;S'!$M$15="(máximo 300 carateres)"),"",'Campanhas C&amp;S'!$M$15)</f>
        <v/>
      </c>
    </row>
    <row r="122" spans="1:19" x14ac:dyDescent="0.15">
      <c r="A122" s="14" t="str">
        <f>IF(I122="","",IF(OR('Identificação da EG'!$B$7=0,'Identificação da EG'!$B$7=""),"",Capa!$C$10))</f>
        <v/>
      </c>
      <c r="B122" s="14" t="str">
        <f>IF(I122="","",IF((OR('Identificação da EG'!$B$7=0,'Identificação da EG'!$B$7="")),"",'Identificação da EG'!$B$7))</f>
        <v/>
      </c>
      <c r="C122" s="14" t="str">
        <f>IF(I122="","",IF(B122="","",VLOOKUP(B122,Auxiliar!$BW$23:$BX$3130,2,0)))</f>
        <v/>
      </c>
      <c r="D122" s="14" t="str">
        <f>IF(I122="","",IF(OR('Identificação da EG'!$B$7=0,'Identificação da EG'!$B$7=""),"","Portugal"))</f>
        <v/>
      </c>
      <c r="E122" s="14" t="str">
        <f>IF(I122="","",IF(OR('Identificação da EG'!$B$7=0,'Identificação da EG'!$B$7=""),"",'Identificação da EG'!$C$7))</f>
        <v/>
      </c>
      <c r="F122" s="14" t="str">
        <f>IF(I122="","",IF(OR('Identificação da EG'!$B$7=0,'Identificação da EG'!$B$7=""),"",'Identificação da EG'!$F$7))</f>
        <v/>
      </c>
      <c r="G122" s="14" t="str">
        <f>IF(I122="","",IF((OR('Identificação da EG'!$B$7=0,'Identificação da EG'!$B$7="")),"",'Identificação da EG'!$D$7))</f>
        <v/>
      </c>
      <c r="H122" s="25" t="str">
        <f>IF(I122="","",IF(OR('Identificação da EG'!$B$7=0,'Identificação da EG'!$B$7=""),"",'Identificação da EG'!$E$7))</f>
        <v/>
      </c>
      <c r="I122" s="69" t="str">
        <f>IF(OR(J122="",'Campanhas C&amp;S'!$W$6="",'Campanhas C&amp;S'!$W$6="(Preencha o nome da campanha)"),"",'Campanhas C&amp;S'!$W$6)</f>
        <v/>
      </c>
      <c r="J122" s="69" t="str" cm="1">
        <f t="array" ref="J122:J179">IF(INDEX('Campanhas C&amp;S'!V20:V48,INT((_xlfn.SEQUENCE(ROWS('Campanhas C&amp;S'!V20:V48)*2,1,1,1)-1)/2)+1)=0,"",INDEX('Campanhas C&amp;S'!V20:V48,INT((_xlfn.SEQUENCE(ROWS('Campanhas C&amp;S'!V20:V48)*2,1,1,1)-1)/2)+1))</f>
        <v/>
      </c>
      <c r="K122" s="69" t="str" cm="1">
        <f t="array" ref="K122:K179">IF(INDEX('Campanhas C&amp;S'!W20:W48,INT((_xlfn.SEQUENCE(ROWS('Campanhas C&amp;S'!W20:W48)*2,1,1,1)-1)/2)+1)=0,"",INDEX('Campanhas C&amp;S'!W20:W48,INT((_xlfn.SEQUENCE(ROWS('Campanhas C&amp;S'!W20:W48)*2,1,1,1)-1)/2)+1))</f>
        <v/>
      </c>
      <c r="L122" s="69" t="str" cm="1">
        <f t="array" ref="L122:L179">IF(INDEX('Campanhas C&amp;S'!X20:X48,INT((_xlfn.SEQUENCE(ROWS('Campanhas C&amp;S'!X20:X48)*2,1,1,1)-1)/2)+1)=0,"",INDEX('Campanhas C&amp;S'!X20:X48,INT((_xlfn.SEQUENCE(ROWS('Campanhas C&amp;S'!X20:X48)*2,1,1,1)-1)/2)+1))</f>
        <v/>
      </c>
      <c r="M122" s="69" t="str" cm="1">
        <f t="array" ref="M122:M179">IF(INDEX('Campanhas C&amp;S'!Y20:Y48,INT((_xlfn.SEQUENCE(ROWS('Campanhas C&amp;S'!Y20:Y48)*2,1,1,1)-1)/2)+1)=0,"",INDEX('Campanhas C&amp;S'!Y20:Y48,INT((_xlfn.SEQUENCE(ROWS('Campanhas C&amp;S'!Y20:Y48)*2,1,1,1)-1)/2)+1))</f>
        <v/>
      </c>
      <c r="N122" s="69" t="str" cm="1">
        <f t="array" ref="N122:N179">IF(INDEX('Campanhas C&amp;S'!Z20:Z48,INT((_xlfn.SEQUENCE(ROWS('Campanhas C&amp;S'!Z20:Z48)*2,1,1,1)-1)/2)+1)=0,"",INDEX('Campanhas C&amp;S'!Z20:Z48,INT((_xlfn.SEQUENCE(ROWS('Campanhas C&amp;S'!Z20:Z48)*2,1,1,1)-1)/2)+1))</f>
        <v/>
      </c>
      <c r="O122" s="69" t="str" cm="1">
        <f t="array" ref="O122:O179">IF(INDEX('Campanhas C&amp;S'!AA20:AA48,INT((_xlfn.SEQUENCE(ROWS('Campanhas C&amp;S'!AA20:AA48)*2,1,1,1)-1)/2)+1)=0,"",INDEX('Campanhas C&amp;S'!AA20:AA48,INT((_xlfn.SEQUENCE(ROWS('Campanhas C&amp;S'!AA20:AA48)*2,1,1,1)-1)/2)+1))</f>
        <v/>
      </c>
      <c r="P122" s="69" t="str">
        <f>IF(J122="","","População abrangida")</f>
        <v/>
      </c>
      <c r="Q122" s="69" t="str">
        <f>IF(J122="","","nº")</f>
        <v/>
      </c>
      <c r="R122" s="69" t="str" cm="1">
        <f t="array" ref="R122">IF(ISBLANK(INDEX('Campanhas C&amp;S'!$AB$20:$AC$48,INT((ROWS($A$1:A1)-1)/2)+1,MOD(ROWS($A$1:A1)-1,2)+1)),"",INDEX('Campanhas C&amp;S'!$AB$20:$AC$48,INT((ROWS($A$1:A1)-1)/2)+1,MOD(ROWS($A$1:A1)-1,2)+1))</f>
        <v/>
      </c>
      <c r="S122" s="69" t="str">
        <f>IF(OR(J122="",'Campanhas C&amp;S'!$W$15="",'Campanhas C&amp;S'!$W$15="(máximo 300 carateres)"),"",'Campanhas C&amp;S'!$W$15)</f>
        <v/>
      </c>
    </row>
    <row r="123" spans="1:19" x14ac:dyDescent="0.15">
      <c r="A123" s="14" t="str">
        <f>IF(I123="","",IF(OR('Identificação da EG'!$B$7=0,'Identificação da EG'!$B$7=""),"",Capa!$C$10))</f>
        <v/>
      </c>
      <c r="B123" s="14" t="str">
        <f>IF(I123="","",IF((OR('Identificação da EG'!$B$7=0,'Identificação da EG'!$B$7="")),"",'Identificação da EG'!$B$7))</f>
        <v/>
      </c>
      <c r="C123" s="14" t="str">
        <f>IF(I123="","",IF(B123="","",VLOOKUP(B123,Auxiliar!$BW$23:$BX$3130,2,0)))</f>
        <v/>
      </c>
      <c r="D123" s="14" t="str">
        <f>IF(I123="","",IF(OR('Identificação da EG'!$B$7=0,'Identificação da EG'!$B$7=""),"","Portugal"))</f>
        <v/>
      </c>
      <c r="E123" s="14" t="str">
        <f>IF(I123="","",IF(OR('Identificação da EG'!$B$7=0,'Identificação da EG'!$B$7=""),"",'Identificação da EG'!$C$7))</f>
        <v/>
      </c>
      <c r="F123" s="14" t="str">
        <f>IF(I123="","",IF(OR('Identificação da EG'!$B$7=0,'Identificação da EG'!$B$7=""),"",'Identificação da EG'!$F$7))</f>
        <v/>
      </c>
      <c r="G123" s="14" t="str">
        <f>IF(I123="","",IF((OR('Identificação da EG'!$B$7=0,'Identificação da EG'!$B$7="")),"",'Identificação da EG'!$D$7))</f>
        <v/>
      </c>
      <c r="H123" s="25" t="str">
        <f>IF(I123="","",IF(OR('Identificação da EG'!$B$7=0,'Identificação da EG'!$B$7=""),"",'Identificação da EG'!$E$7))</f>
        <v/>
      </c>
      <c r="I123" s="69" t="str">
        <f>IF(OR(J123="",'Campanhas C&amp;S'!$W$6="",'Campanhas C&amp;S'!$W$6="(Preencha o nome da campanha)"),"",'Campanhas C&amp;S'!$W$6)</f>
        <v/>
      </c>
      <c r="J123" s="69" t="str">
        <v/>
      </c>
      <c r="K123" s="69" t="str">
        <v/>
      </c>
      <c r="L123" s="69" t="str">
        <v/>
      </c>
      <c r="M123" s="69" t="str">
        <v/>
      </c>
      <c r="N123" s="69" t="str">
        <v/>
      </c>
      <c r="O123" s="69" t="str">
        <v/>
      </c>
      <c r="P123" s="69" t="str">
        <f>IF(J123="","","Materiais distribuidos")</f>
        <v/>
      </c>
      <c r="Q123" s="69" t="str">
        <f t="shared" ref="Q123:Q179" si="2">IF(J123="","","nº")</f>
        <v/>
      </c>
      <c r="R123" s="69" t="str" cm="1">
        <f t="array" ref="R123">IF(ISBLANK(INDEX('Campanhas C&amp;S'!$AB$20:$AC$48,INT((ROWS($A$1:A2)-1)/2)+1,MOD(ROWS($A$1:A2)-1,2)+1)),"",INDEX('Campanhas C&amp;S'!$AB$20:$AC$48,INT((ROWS($A$1:A2)-1)/2)+1,MOD(ROWS($A$1:A2)-1,2)+1))</f>
        <v/>
      </c>
      <c r="S123" s="69" t="str">
        <f>IF(OR(J123="",'Campanhas C&amp;S'!$W$15="",'Campanhas C&amp;S'!$W$15="(máximo 300 carateres)"),"",'Campanhas C&amp;S'!$W$15)</f>
        <v/>
      </c>
    </row>
    <row r="124" spans="1:19" x14ac:dyDescent="0.15">
      <c r="A124" s="14" t="str">
        <f>IF(I124="","",IF(OR('Identificação da EG'!$B$7=0,'Identificação da EG'!$B$7=""),"",Capa!$C$10))</f>
        <v/>
      </c>
      <c r="B124" s="14" t="str">
        <f>IF(I124="","",IF((OR('Identificação da EG'!$B$7=0,'Identificação da EG'!$B$7="")),"",'Identificação da EG'!$B$7))</f>
        <v/>
      </c>
      <c r="C124" s="14" t="str">
        <f>IF(I124="","",IF(B124="","",VLOOKUP(B124,Auxiliar!$BW$23:$BX$3130,2,0)))</f>
        <v/>
      </c>
      <c r="D124" s="14" t="str">
        <f>IF(I124="","",IF(OR('Identificação da EG'!$B$7=0,'Identificação da EG'!$B$7=""),"","Portugal"))</f>
        <v/>
      </c>
      <c r="E124" s="14" t="str">
        <f>IF(I124="","",IF(OR('Identificação da EG'!$B$7=0,'Identificação da EG'!$B$7=""),"",'Identificação da EG'!$C$7))</f>
        <v/>
      </c>
      <c r="F124" s="14" t="str">
        <f>IF(I124="","",IF(OR('Identificação da EG'!$B$7=0,'Identificação da EG'!$B$7=""),"",'Identificação da EG'!$F$7))</f>
        <v/>
      </c>
      <c r="G124" s="14" t="str">
        <f>IF(I124="","",IF((OR('Identificação da EG'!$B$7=0,'Identificação da EG'!$B$7="")),"",'Identificação da EG'!$D$7))</f>
        <v/>
      </c>
      <c r="H124" s="25" t="str">
        <f>IF(I124="","",IF(OR('Identificação da EG'!$B$7=0,'Identificação da EG'!$B$7=""),"",'Identificação da EG'!$E$7))</f>
        <v/>
      </c>
      <c r="I124" s="69" t="str">
        <f>IF(OR(J124="",'Campanhas C&amp;S'!$W$6="",'Campanhas C&amp;S'!$W$6="(Preencha o nome da campanha)"),"",'Campanhas C&amp;S'!$W$6)</f>
        <v/>
      </c>
      <c r="J124" s="69" t="str">
        <v/>
      </c>
      <c r="K124" s="69" t="str">
        <v/>
      </c>
      <c r="L124" s="69" t="str">
        <v/>
      </c>
      <c r="M124" s="69" t="str">
        <v/>
      </c>
      <c r="N124" s="69" t="str">
        <v/>
      </c>
      <c r="O124" s="69" t="str">
        <v/>
      </c>
      <c r="P124" s="69" t="str">
        <f>IF(J124="","","População abrangida")</f>
        <v/>
      </c>
      <c r="Q124" s="69" t="str">
        <f t="shared" si="2"/>
        <v/>
      </c>
      <c r="R124" s="69" t="str" cm="1">
        <f t="array" ref="R124">IF(ISBLANK(INDEX('Campanhas C&amp;S'!$AB$20:$AC$48,INT((ROWS($A$1:A3)-1)/2)+1,MOD(ROWS($A$1:A3)-1,2)+1)),"",INDEX('Campanhas C&amp;S'!$AB$20:$AC$48,INT((ROWS($A$1:A3)-1)/2)+1,MOD(ROWS($A$1:A3)-1,2)+1))</f>
        <v/>
      </c>
      <c r="S124" s="69" t="str">
        <f>IF(OR(J124="",'Campanhas C&amp;S'!$W$15="",'Campanhas C&amp;S'!$W$15="(máximo 300 carateres)"),"",'Campanhas C&amp;S'!$W$15)</f>
        <v/>
      </c>
    </row>
    <row r="125" spans="1:19" x14ac:dyDescent="0.15">
      <c r="A125" s="14" t="str">
        <f>IF(I125="","",IF(OR('Identificação da EG'!$B$7=0,'Identificação da EG'!$B$7=""),"",Capa!$C$10))</f>
        <v/>
      </c>
      <c r="B125" s="14" t="str">
        <f>IF(I125="","",IF((OR('Identificação da EG'!$B$7=0,'Identificação da EG'!$B$7="")),"",'Identificação da EG'!$B$7))</f>
        <v/>
      </c>
      <c r="C125" s="14" t="str">
        <f>IF(I125="","",IF(B125="","",VLOOKUP(B125,Auxiliar!$BW$23:$BX$3130,2,0)))</f>
        <v/>
      </c>
      <c r="D125" s="14" t="str">
        <f>IF(I125="","",IF(OR('Identificação da EG'!$B$7=0,'Identificação da EG'!$B$7=""),"","Portugal"))</f>
        <v/>
      </c>
      <c r="E125" s="14" t="str">
        <f>IF(I125="","",IF(OR('Identificação da EG'!$B$7=0,'Identificação da EG'!$B$7=""),"",'Identificação da EG'!$C$7))</f>
        <v/>
      </c>
      <c r="F125" s="14" t="str">
        <f>IF(I125="","",IF(OR('Identificação da EG'!$B$7=0,'Identificação da EG'!$B$7=""),"",'Identificação da EG'!$F$7))</f>
        <v/>
      </c>
      <c r="G125" s="14" t="str">
        <f>IF(I125="","",IF((OR('Identificação da EG'!$B$7=0,'Identificação da EG'!$B$7="")),"",'Identificação da EG'!$D$7))</f>
        <v/>
      </c>
      <c r="H125" s="25" t="str">
        <f>IF(I125="","",IF(OR('Identificação da EG'!$B$7=0,'Identificação da EG'!$B$7=""),"",'Identificação da EG'!$E$7))</f>
        <v/>
      </c>
      <c r="I125" s="69" t="str">
        <f>IF(OR(J125="",'Campanhas C&amp;S'!$W$6="",'Campanhas C&amp;S'!$W$6="(Preencha o nome da campanha)"),"",'Campanhas C&amp;S'!$W$6)</f>
        <v/>
      </c>
      <c r="J125" s="69" t="str">
        <v/>
      </c>
      <c r="K125" s="69" t="str">
        <v/>
      </c>
      <c r="L125" s="69" t="str">
        <v/>
      </c>
      <c r="M125" s="69" t="str">
        <v/>
      </c>
      <c r="N125" s="69" t="str">
        <v/>
      </c>
      <c r="O125" s="69" t="str">
        <v/>
      </c>
      <c r="P125" s="69" t="str">
        <f>IF(J125="","","Materiais distribuidos")</f>
        <v/>
      </c>
      <c r="Q125" s="69" t="str">
        <f t="shared" si="2"/>
        <v/>
      </c>
      <c r="R125" s="69" t="str" cm="1">
        <f t="array" ref="R125">IF(ISBLANK(INDEX('Campanhas C&amp;S'!$AB$20:$AC$48,INT((ROWS($A$1:A4)-1)/2)+1,MOD(ROWS($A$1:A4)-1,2)+1)),"",INDEX('Campanhas C&amp;S'!$AB$20:$AC$48,INT((ROWS($A$1:A4)-1)/2)+1,MOD(ROWS($A$1:A4)-1,2)+1))</f>
        <v/>
      </c>
      <c r="S125" s="69" t="str">
        <f>IF(OR(J125="",'Campanhas C&amp;S'!$W$15="",'Campanhas C&amp;S'!$W$15="(máximo 300 carateres)"),"",'Campanhas C&amp;S'!$W$15)</f>
        <v/>
      </c>
    </row>
    <row r="126" spans="1:19" x14ac:dyDescent="0.15">
      <c r="A126" s="14" t="str">
        <f>IF(I126="","",IF(OR('Identificação da EG'!$B$7=0,'Identificação da EG'!$B$7=""),"",Capa!$C$10))</f>
        <v/>
      </c>
      <c r="B126" s="14" t="str">
        <f>IF(I126="","",IF((OR('Identificação da EG'!$B$7=0,'Identificação da EG'!$B$7="")),"",'Identificação da EG'!$B$7))</f>
        <v/>
      </c>
      <c r="C126" s="14" t="str">
        <f>IF(I126="","",IF(B126="","",VLOOKUP(B126,Auxiliar!$BW$23:$BX$3130,2,0)))</f>
        <v/>
      </c>
      <c r="D126" s="14" t="str">
        <f>IF(I126="","",IF(OR('Identificação da EG'!$B$7=0,'Identificação da EG'!$B$7=""),"","Portugal"))</f>
        <v/>
      </c>
      <c r="E126" s="14" t="str">
        <f>IF(I126="","",IF(OR('Identificação da EG'!$B$7=0,'Identificação da EG'!$B$7=""),"",'Identificação da EG'!$C$7))</f>
        <v/>
      </c>
      <c r="F126" s="14" t="str">
        <f>IF(I126="","",IF(OR('Identificação da EG'!$B$7=0,'Identificação da EG'!$B$7=""),"",'Identificação da EG'!$F$7))</f>
        <v/>
      </c>
      <c r="G126" s="14" t="str">
        <f>IF(I126="","",IF((OR('Identificação da EG'!$B$7=0,'Identificação da EG'!$B$7="")),"",'Identificação da EG'!$D$7))</f>
        <v/>
      </c>
      <c r="H126" s="25" t="str">
        <f>IF(I126="","",IF(OR('Identificação da EG'!$B$7=0,'Identificação da EG'!$B$7=""),"",'Identificação da EG'!$E$7))</f>
        <v/>
      </c>
      <c r="I126" s="69" t="str">
        <f>IF(OR(J126="",'Campanhas C&amp;S'!$W$6="",'Campanhas C&amp;S'!$W$6="(Preencha o nome da campanha)"),"",'Campanhas C&amp;S'!$W$6)</f>
        <v/>
      </c>
      <c r="J126" s="69" t="str">
        <v/>
      </c>
      <c r="K126" s="69" t="str">
        <v/>
      </c>
      <c r="L126" s="69" t="str">
        <v/>
      </c>
      <c r="M126" s="69" t="str">
        <v/>
      </c>
      <c r="N126" s="69" t="str">
        <v/>
      </c>
      <c r="O126" s="69" t="str">
        <v/>
      </c>
      <c r="P126" s="69" t="str">
        <f>IF(J126="","","População abrangida")</f>
        <v/>
      </c>
      <c r="Q126" s="69" t="str">
        <f t="shared" si="2"/>
        <v/>
      </c>
      <c r="R126" s="69" t="str" cm="1">
        <f t="array" ref="R126">IF(ISBLANK(INDEX('Campanhas C&amp;S'!$AB$20:$AC$48,INT((ROWS($A$1:A5)-1)/2)+1,MOD(ROWS($A$1:A5)-1,2)+1)),"",INDEX('Campanhas C&amp;S'!$AB$20:$AC$48,INT((ROWS($A$1:A5)-1)/2)+1,MOD(ROWS($A$1:A5)-1,2)+1))</f>
        <v/>
      </c>
      <c r="S126" s="69" t="str">
        <f>IF(OR(J126="",'Campanhas C&amp;S'!$W$15="",'Campanhas C&amp;S'!$W$15="(máximo 300 carateres)"),"",'Campanhas C&amp;S'!$W$15)</f>
        <v/>
      </c>
    </row>
    <row r="127" spans="1:19" x14ac:dyDescent="0.15">
      <c r="A127" s="14" t="str">
        <f>IF(I127="","",IF(OR('Identificação da EG'!$B$7=0,'Identificação da EG'!$B$7=""),"",Capa!$C$10))</f>
        <v/>
      </c>
      <c r="B127" s="14" t="str">
        <f>IF(I127="","",IF((OR('Identificação da EG'!$B$7=0,'Identificação da EG'!$B$7="")),"",'Identificação da EG'!$B$7))</f>
        <v/>
      </c>
      <c r="C127" s="14" t="str">
        <f>IF(I127="","",IF(B127="","",VLOOKUP(B127,Auxiliar!$BW$23:$BX$3130,2,0)))</f>
        <v/>
      </c>
      <c r="D127" s="14" t="str">
        <f>IF(I127="","",IF(OR('Identificação da EG'!$B$7=0,'Identificação da EG'!$B$7=""),"","Portugal"))</f>
        <v/>
      </c>
      <c r="E127" s="14" t="str">
        <f>IF(I127="","",IF(OR('Identificação da EG'!$B$7=0,'Identificação da EG'!$B$7=""),"",'Identificação da EG'!$C$7))</f>
        <v/>
      </c>
      <c r="F127" s="14" t="str">
        <f>IF(I127="","",IF(OR('Identificação da EG'!$B$7=0,'Identificação da EG'!$B$7=""),"",'Identificação da EG'!$F$7))</f>
        <v/>
      </c>
      <c r="G127" s="14" t="str">
        <f>IF(I127="","",IF((OR('Identificação da EG'!$B$7=0,'Identificação da EG'!$B$7="")),"",'Identificação da EG'!$D$7))</f>
        <v/>
      </c>
      <c r="H127" s="25" t="str">
        <f>IF(I127="","",IF(OR('Identificação da EG'!$B$7=0,'Identificação da EG'!$B$7=""),"",'Identificação da EG'!$E$7))</f>
        <v/>
      </c>
      <c r="I127" s="69" t="str">
        <f>IF(OR(J127="",'Campanhas C&amp;S'!$W$6="",'Campanhas C&amp;S'!$W$6="(Preencha o nome da campanha)"),"",'Campanhas C&amp;S'!$W$6)</f>
        <v/>
      </c>
      <c r="J127" s="69" t="str">
        <v/>
      </c>
      <c r="K127" s="69" t="str">
        <v/>
      </c>
      <c r="L127" s="69" t="str">
        <v/>
      </c>
      <c r="M127" s="69" t="str">
        <v/>
      </c>
      <c r="N127" s="69" t="str">
        <v/>
      </c>
      <c r="O127" s="69" t="str">
        <v/>
      </c>
      <c r="P127" s="69" t="str">
        <f>IF(J127="","","Materiais distribuidos")</f>
        <v/>
      </c>
      <c r="Q127" s="69" t="str">
        <f t="shared" si="2"/>
        <v/>
      </c>
      <c r="R127" s="69" t="str" cm="1">
        <f t="array" ref="R127">IF(ISBLANK(INDEX('Campanhas C&amp;S'!$AB$20:$AC$48,INT((ROWS($A$1:A6)-1)/2)+1,MOD(ROWS($A$1:A6)-1,2)+1)),"",INDEX('Campanhas C&amp;S'!$AB$20:$AC$48,INT((ROWS($A$1:A6)-1)/2)+1,MOD(ROWS($A$1:A6)-1,2)+1))</f>
        <v/>
      </c>
      <c r="S127" s="69" t="str">
        <f>IF(OR(J127="",'Campanhas C&amp;S'!$W$15="",'Campanhas C&amp;S'!$W$15="(máximo 300 carateres)"),"",'Campanhas C&amp;S'!$W$15)</f>
        <v/>
      </c>
    </row>
    <row r="128" spans="1:19" x14ac:dyDescent="0.15">
      <c r="A128" s="14" t="str">
        <f>IF(I128="","",IF(OR('Identificação da EG'!$B$7=0,'Identificação da EG'!$B$7=""),"",Capa!$C$10))</f>
        <v/>
      </c>
      <c r="B128" s="14" t="str">
        <f>IF(I128="","",IF((OR('Identificação da EG'!$B$7=0,'Identificação da EG'!$B$7="")),"",'Identificação da EG'!$B$7))</f>
        <v/>
      </c>
      <c r="C128" s="14" t="str">
        <f>IF(I128="","",IF(B128="","",VLOOKUP(B128,Auxiliar!$BW$23:$BX$3130,2,0)))</f>
        <v/>
      </c>
      <c r="D128" s="14" t="str">
        <f>IF(I128="","",IF(OR('Identificação da EG'!$B$7=0,'Identificação da EG'!$B$7=""),"","Portugal"))</f>
        <v/>
      </c>
      <c r="E128" s="14" t="str">
        <f>IF(I128="","",IF(OR('Identificação da EG'!$B$7=0,'Identificação da EG'!$B$7=""),"",'Identificação da EG'!$C$7))</f>
        <v/>
      </c>
      <c r="F128" s="14" t="str">
        <f>IF(I128="","",IF(OR('Identificação da EG'!$B$7=0,'Identificação da EG'!$B$7=""),"",'Identificação da EG'!$F$7))</f>
        <v/>
      </c>
      <c r="G128" s="14" t="str">
        <f>IF(I128="","",IF((OR('Identificação da EG'!$B$7=0,'Identificação da EG'!$B$7="")),"",'Identificação da EG'!$D$7))</f>
        <v/>
      </c>
      <c r="H128" s="25" t="str">
        <f>IF(I128="","",IF(OR('Identificação da EG'!$B$7=0,'Identificação da EG'!$B$7=""),"",'Identificação da EG'!$E$7))</f>
        <v/>
      </c>
      <c r="I128" s="69" t="str">
        <f>IF(OR(J128="",'Campanhas C&amp;S'!$W$6="",'Campanhas C&amp;S'!$W$6="(Preencha o nome da campanha)"),"",'Campanhas C&amp;S'!$W$6)</f>
        <v/>
      </c>
      <c r="J128" s="69" t="str">
        <v/>
      </c>
      <c r="K128" s="69" t="str">
        <v/>
      </c>
      <c r="L128" s="69" t="str">
        <v/>
      </c>
      <c r="M128" s="69" t="str">
        <v/>
      </c>
      <c r="N128" s="69" t="str">
        <v/>
      </c>
      <c r="O128" s="69" t="str">
        <v/>
      </c>
      <c r="P128" s="69" t="str">
        <f>IF(J128="","","População abrangida")</f>
        <v/>
      </c>
      <c r="Q128" s="69" t="str">
        <f t="shared" si="2"/>
        <v/>
      </c>
      <c r="R128" s="69" t="str" cm="1">
        <f t="array" ref="R128">IF(ISBLANK(INDEX('Campanhas C&amp;S'!$AB$20:$AC$48,INT((ROWS($A$1:A7)-1)/2)+1,MOD(ROWS($A$1:A7)-1,2)+1)),"",INDEX('Campanhas C&amp;S'!$AB$20:$AC$48,INT((ROWS($A$1:A7)-1)/2)+1,MOD(ROWS($A$1:A7)-1,2)+1))</f>
        <v/>
      </c>
      <c r="S128" s="69" t="str">
        <f>IF(OR(J128="",'Campanhas C&amp;S'!$W$15="",'Campanhas C&amp;S'!$W$15="(máximo 300 carateres)"),"",'Campanhas C&amp;S'!$W$15)</f>
        <v/>
      </c>
    </row>
    <row r="129" spans="1:19" x14ac:dyDescent="0.15">
      <c r="A129" s="14" t="str">
        <f>IF(I129="","",IF(OR('Identificação da EG'!$B$7=0,'Identificação da EG'!$B$7=""),"",Capa!$C$10))</f>
        <v/>
      </c>
      <c r="B129" s="14" t="str">
        <f>IF(I129="","",IF((OR('Identificação da EG'!$B$7=0,'Identificação da EG'!$B$7="")),"",'Identificação da EG'!$B$7))</f>
        <v/>
      </c>
      <c r="C129" s="14" t="str">
        <f>IF(I129="","",IF(B129="","",VLOOKUP(B129,Auxiliar!$BW$23:$BX$3130,2,0)))</f>
        <v/>
      </c>
      <c r="D129" s="14" t="str">
        <f>IF(I129="","",IF(OR('Identificação da EG'!$B$7=0,'Identificação da EG'!$B$7=""),"","Portugal"))</f>
        <v/>
      </c>
      <c r="E129" s="14" t="str">
        <f>IF(I129="","",IF(OR('Identificação da EG'!$B$7=0,'Identificação da EG'!$B$7=""),"",'Identificação da EG'!$C$7))</f>
        <v/>
      </c>
      <c r="F129" s="14" t="str">
        <f>IF(I129="","",IF(OR('Identificação da EG'!$B$7=0,'Identificação da EG'!$B$7=""),"",'Identificação da EG'!$F$7))</f>
        <v/>
      </c>
      <c r="G129" s="14" t="str">
        <f>IF(I129="","",IF((OR('Identificação da EG'!$B$7=0,'Identificação da EG'!$B$7="")),"",'Identificação da EG'!$D$7))</f>
        <v/>
      </c>
      <c r="H129" s="25" t="str">
        <f>IF(I129="","",IF(OR('Identificação da EG'!$B$7=0,'Identificação da EG'!$B$7=""),"",'Identificação da EG'!$E$7))</f>
        <v/>
      </c>
      <c r="I129" s="69" t="str">
        <f>IF(OR(J129="",'Campanhas C&amp;S'!$W$6="",'Campanhas C&amp;S'!$W$6="(Preencha o nome da campanha)"),"",'Campanhas C&amp;S'!$W$6)</f>
        <v/>
      </c>
      <c r="J129" s="69" t="str">
        <v/>
      </c>
      <c r="K129" s="69" t="str">
        <v/>
      </c>
      <c r="L129" s="69" t="str">
        <v/>
      </c>
      <c r="M129" s="69" t="str">
        <v/>
      </c>
      <c r="N129" s="69" t="str">
        <v/>
      </c>
      <c r="O129" s="69" t="str">
        <v/>
      </c>
      <c r="P129" s="69" t="str">
        <f>IF(J129="","","Materiais distribuidos")</f>
        <v/>
      </c>
      <c r="Q129" s="69" t="str">
        <f t="shared" si="2"/>
        <v/>
      </c>
      <c r="R129" s="69" t="str" cm="1">
        <f t="array" ref="R129">IF(ISBLANK(INDEX('Campanhas C&amp;S'!$AB$20:$AC$48,INT((ROWS($A$1:A8)-1)/2)+1,MOD(ROWS($A$1:A8)-1,2)+1)),"",INDEX('Campanhas C&amp;S'!$AB$20:$AC$48,INT((ROWS($A$1:A8)-1)/2)+1,MOD(ROWS($A$1:A8)-1,2)+1))</f>
        <v/>
      </c>
      <c r="S129" s="69" t="str">
        <f>IF(OR(J129="",'Campanhas C&amp;S'!$W$15="",'Campanhas C&amp;S'!$W$15="(máximo 300 carateres)"),"",'Campanhas C&amp;S'!$W$15)</f>
        <v/>
      </c>
    </row>
    <row r="130" spans="1:19" x14ac:dyDescent="0.15">
      <c r="A130" s="14" t="str">
        <f>IF(I130="","",IF(OR('Identificação da EG'!$B$7=0,'Identificação da EG'!$B$7=""),"",Capa!$C$10))</f>
        <v/>
      </c>
      <c r="B130" s="14" t="str">
        <f>IF(I130="","",IF((OR('Identificação da EG'!$B$7=0,'Identificação da EG'!$B$7="")),"",'Identificação da EG'!$B$7))</f>
        <v/>
      </c>
      <c r="C130" s="14" t="str">
        <f>IF(I130="","",IF(B130="","",VLOOKUP(B130,Auxiliar!$BW$23:$BX$3130,2,0)))</f>
        <v/>
      </c>
      <c r="D130" s="14" t="str">
        <f>IF(I130="","",IF(OR('Identificação da EG'!$B$7=0,'Identificação da EG'!$B$7=""),"","Portugal"))</f>
        <v/>
      </c>
      <c r="E130" s="14" t="str">
        <f>IF(I130="","",IF(OR('Identificação da EG'!$B$7=0,'Identificação da EG'!$B$7=""),"",'Identificação da EG'!$C$7))</f>
        <v/>
      </c>
      <c r="F130" s="14" t="str">
        <f>IF(I130="","",IF(OR('Identificação da EG'!$B$7=0,'Identificação da EG'!$B$7=""),"",'Identificação da EG'!$F$7))</f>
        <v/>
      </c>
      <c r="G130" s="14" t="str">
        <f>IF(I130="","",IF((OR('Identificação da EG'!$B$7=0,'Identificação da EG'!$B$7="")),"",'Identificação da EG'!$D$7))</f>
        <v/>
      </c>
      <c r="H130" s="25" t="str">
        <f>IF(I130="","",IF(OR('Identificação da EG'!$B$7=0,'Identificação da EG'!$B$7=""),"",'Identificação da EG'!$E$7))</f>
        <v/>
      </c>
      <c r="I130" s="69" t="str">
        <f>IF(OR(J130="",'Campanhas C&amp;S'!$W$6="",'Campanhas C&amp;S'!$W$6="(Preencha o nome da campanha)"),"",'Campanhas C&amp;S'!$W$6)</f>
        <v/>
      </c>
      <c r="J130" s="69" t="str">
        <v/>
      </c>
      <c r="K130" s="69" t="str">
        <v/>
      </c>
      <c r="L130" s="69" t="str">
        <v/>
      </c>
      <c r="M130" s="69" t="str">
        <v/>
      </c>
      <c r="N130" s="69" t="str">
        <v/>
      </c>
      <c r="O130" s="69" t="str">
        <v/>
      </c>
      <c r="P130" s="69" t="str">
        <f>IF(J130="","","População abrangida")</f>
        <v/>
      </c>
      <c r="Q130" s="69" t="str">
        <f t="shared" si="2"/>
        <v/>
      </c>
      <c r="R130" s="69" t="str" cm="1">
        <f t="array" ref="R130">IF(ISBLANK(INDEX('Campanhas C&amp;S'!$AB$20:$AC$48,INT((ROWS($A$1:A9)-1)/2)+1,MOD(ROWS($A$1:A9)-1,2)+1)),"",INDEX('Campanhas C&amp;S'!$AB$20:$AC$48,INT((ROWS($A$1:A9)-1)/2)+1,MOD(ROWS($A$1:A9)-1,2)+1))</f>
        <v/>
      </c>
      <c r="S130" s="69" t="str">
        <f>IF(OR(J130="",'Campanhas C&amp;S'!$W$15="",'Campanhas C&amp;S'!$W$15="(máximo 300 carateres)"),"",'Campanhas C&amp;S'!$W$15)</f>
        <v/>
      </c>
    </row>
    <row r="131" spans="1:19" x14ac:dyDescent="0.15">
      <c r="A131" s="14" t="str">
        <f>IF(I131="","",IF(OR('Identificação da EG'!$B$7=0,'Identificação da EG'!$B$7=""),"",Capa!$C$10))</f>
        <v/>
      </c>
      <c r="B131" s="14" t="str">
        <f>IF(I131="","",IF((OR('Identificação da EG'!$B$7=0,'Identificação da EG'!$B$7="")),"",'Identificação da EG'!$B$7))</f>
        <v/>
      </c>
      <c r="C131" s="14" t="str">
        <f>IF(I131="","",IF(B131="","",VLOOKUP(B131,Auxiliar!$BW$23:$BX$3130,2,0)))</f>
        <v/>
      </c>
      <c r="D131" s="14" t="str">
        <f>IF(I131="","",IF(OR('Identificação da EG'!$B$7=0,'Identificação da EG'!$B$7=""),"","Portugal"))</f>
        <v/>
      </c>
      <c r="E131" s="14" t="str">
        <f>IF(I131="","",IF(OR('Identificação da EG'!$B$7=0,'Identificação da EG'!$B$7=""),"",'Identificação da EG'!$C$7))</f>
        <v/>
      </c>
      <c r="F131" s="14" t="str">
        <f>IF(I131="","",IF(OR('Identificação da EG'!$B$7=0,'Identificação da EG'!$B$7=""),"",'Identificação da EG'!$F$7))</f>
        <v/>
      </c>
      <c r="G131" s="14" t="str">
        <f>IF(I131="","",IF((OR('Identificação da EG'!$B$7=0,'Identificação da EG'!$B$7="")),"",'Identificação da EG'!$D$7))</f>
        <v/>
      </c>
      <c r="H131" s="25" t="str">
        <f>IF(I131="","",IF(OR('Identificação da EG'!$B$7=0,'Identificação da EG'!$B$7=""),"",'Identificação da EG'!$E$7))</f>
        <v/>
      </c>
      <c r="I131" s="69" t="str">
        <f>IF(OR(J131="",'Campanhas C&amp;S'!$W$6="",'Campanhas C&amp;S'!$W$6="(Preencha o nome da campanha)"),"",'Campanhas C&amp;S'!$W$6)</f>
        <v/>
      </c>
      <c r="J131" s="69" t="str">
        <v/>
      </c>
      <c r="K131" s="69" t="str">
        <v/>
      </c>
      <c r="L131" s="69" t="str">
        <v/>
      </c>
      <c r="M131" s="69" t="str">
        <v/>
      </c>
      <c r="N131" s="69" t="str">
        <v/>
      </c>
      <c r="O131" s="69" t="str">
        <v/>
      </c>
      <c r="P131" s="69" t="str">
        <f>IF(J131="","","Materiais distribuidos")</f>
        <v/>
      </c>
      <c r="Q131" s="69" t="str">
        <f t="shared" si="2"/>
        <v/>
      </c>
      <c r="R131" s="69" t="str" cm="1">
        <f t="array" ref="R131">IF(ISBLANK(INDEX('Campanhas C&amp;S'!$AB$20:$AC$48,INT((ROWS($A$1:A10)-1)/2)+1,MOD(ROWS($A$1:A10)-1,2)+1)),"",INDEX('Campanhas C&amp;S'!$AB$20:$AC$48,INT((ROWS($A$1:A10)-1)/2)+1,MOD(ROWS($A$1:A10)-1,2)+1))</f>
        <v/>
      </c>
      <c r="S131" s="69" t="str">
        <f>IF(OR(J131="",'Campanhas C&amp;S'!$W$15="",'Campanhas C&amp;S'!$W$15="(máximo 300 carateres)"),"",'Campanhas C&amp;S'!$W$15)</f>
        <v/>
      </c>
    </row>
    <row r="132" spans="1:19" x14ac:dyDescent="0.15">
      <c r="A132" s="14" t="str">
        <f>IF(I132="","",IF(OR('Identificação da EG'!$B$7=0,'Identificação da EG'!$B$7=""),"",Capa!$C$10))</f>
        <v/>
      </c>
      <c r="B132" s="14" t="str">
        <f>IF(I132="","",IF((OR('Identificação da EG'!$B$7=0,'Identificação da EG'!$B$7="")),"",'Identificação da EG'!$B$7))</f>
        <v/>
      </c>
      <c r="C132" s="14" t="str">
        <f>IF(I132="","",IF(B132="","",VLOOKUP(B132,Auxiliar!$BW$23:$BX$3130,2,0)))</f>
        <v/>
      </c>
      <c r="D132" s="14" t="str">
        <f>IF(I132="","",IF(OR('Identificação da EG'!$B$7=0,'Identificação da EG'!$B$7=""),"","Portugal"))</f>
        <v/>
      </c>
      <c r="E132" s="14" t="str">
        <f>IF(I132="","",IF(OR('Identificação da EG'!$B$7=0,'Identificação da EG'!$B$7=""),"",'Identificação da EG'!$C$7))</f>
        <v/>
      </c>
      <c r="F132" s="14" t="str">
        <f>IF(I132="","",IF(OR('Identificação da EG'!$B$7=0,'Identificação da EG'!$B$7=""),"",'Identificação da EG'!$F$7))</f>
        <v/>
      </c>
      <c r="G132" s="14" t="str">
        <f>IF(I132="","",IF((OR('Identificação da EG'!$B$7=0,'Identificação da EG'!$B$7="")),"",'Identificação da EG'!$D$7))</f>
        <v/>
      </c>
      <c r="H132" s="25" t="str">
        <f>IF(I132="","",IF(OR('Identificação da EG'!$B$7=0,'Identificação da EG'!$B$7=""),"",'Identificação da EG'!$E$7))</f>
        <v/>
      </c>
      <c r="I132" s="69" t="str">
        <f>IF(OR(J132="",'Campanhas C&amp;S'!$W$6="",'Campanhas C&amp;S'!$W$6="(Preencha o nome da campanha)"),"",'Campanhas C&amp;S'!$W$6)</f>
        <v/>
      </c>
      <c r="J132" s="69" t="str">
        <v/>
      </c>
      <c r="K132" s="69" t="str">
        <v/>
      </c>
      <c r="L132" s="69" t="str">
        <v/>
      </c>
      <c r="M132" s="69" t="str">
        <v/>
      </c>
      <c r="N132" s="69" t="str">
        <v/>
      </c>
      <c r="O132" s="69" t="str">
        <v/>
      </c>
      <c r="P132" s="69" t="str">
        <f>IF(J132="","","População abrangida")</f>
        <v/>
      </c>
      <c r="Q132" s="69" t="str">
        <f t="shared" si="2"/>
        <v/>
      </c>
      <c r="R132" s="69" t="str" cm="1">
        <f t="array" ref="R132">IF(ISBLANK(INDEX('Campanhas C&amp;S'!$AB$20:$AC$48,INT((ROWS($A$1:A11)-1)/2)+1,MOD(ROWS($A$1:A11)-1,2)+1)),"",INDEX('Campanhas C&amp;S'!$AB$20:$AC$48,INT((ROWS($A$1:A11)-1)/2)+1,MOD(ROWS($A$1:A11)-1,2)+1))</f>
        <v/>
      </c>
      <c r="S132" s="69" t="str">
        <f>IF(OR(J132="",'Campanhas C&amp;S'!$W$15="",'Campanhas C&amp;S'!$W$15="(máximo 300 carateres)"),"",'Campanhas C&amp;S'!$W$15)</f>
        <v/>
      </c>
    </row>
    <row r="133" spans="1:19" x14ac:dyDescent="0.15">
      <c r="A133" s="14" t="str">
        <f>IF(I133="","",IF(OR('Identificação da EG'!$B$7=0,'Identificação da EG'!$B$7=""),"",Capa!$C$10))</f>
        <v/>
      </c>
      <c r="B133" s="14" t="str">
        <f>IF(I133="","",IF((OR('Identificação da EG'!$B$7=0,'Identificação da EG'!$B$7="")),"",'Identificação da EG'!$B$7))</f>
        <v/>
      </c>
      <c r="C133" s="14" t="str">
        <f>IF(I133="","",IF(B133="","",VLOOKUP(B133,Auxiliar!$BW$23:$BX$3130,2,0)))</f>
        <v/>
      </c>
      <c r="D133" s="14" t="str">
        <f>IF(I133="","",IF(OR('Identificação da EG'!$B$7=0,'Identificação da EG'!$B$7=""),"","Portugal"))</f>
        <v/>
      </c>
      <c r="E133" s="14" t="str">
        <f>IF(I133="","",IF(OR('Identificação da EG'!$B$7=0,'Identificação da EG'!$B$7=""),"",'Identificação da EG'!$C$7))</f>
        <v/>
      </c>
      <c r="F133" s="14" t="str">
        <f>IF(I133="","",IF(OR('Identificação da EG'!$B$7=0,'Identificação da EG'!$B$7=""),"",'Identificação da EG'!$F$7))</f>
        <v/>
      </c>
      <c r="G133" s="14" t="str">
        <f>IF(I133="","",IF((OR('Identificação da EG'!$B$7=0,'Identificação da EG'!$B$7="")),"",'Identificação da EG'!$D$7))</f>
        <v/>
      </c>
      <c r="H133" s="25" t="str">
        <f>IF(I133="","",IF(OR('Identificação da EG'!$B$7=0,'Identificação da EG'!$B$7=""),"",'Identificação da EG'!$E$7))</f>
        <v/>
      </c>
      <c r="I133" s="69" t="str">
        <f>IF(OR(J133="",'Campanhas C&amp;S'!$W$6="",'Campanhas C&amp;S'!$W$6="(Preencha o nome da campanha)"),"",'Campanhas C&amp;S'!$W$6)</f>
        <v/>
      </c>
      <c r="J133" s="69" t="str">
        <v/>
      </c>
      <c r="K133" s="69" t="str">
        <v/>
      </c>
      <c r="L133" s="69" t="str">
        <v/>
      </c>
      <c r="M133" s="69" t="str">
        <v/>
      </c>
      <c r="N133" s="69" t="str">
        <v/>
      </c>
      <c r="O133" s="69" t="str">
        <v/>
      </c>
      <c r="P133" s="69" t="str">
        <f>IF(J133="","","Materiais distribuidos")</f>
        <v/>
      </c>
      <c r="Q133" s="69" t="str">
        <f t="shared" si="2"/>
        <v/>
      </c>
      <c r="R133" s="69" t="str" cm="1">
        <f t="array" ref="R133">IF(ISBLANK(INDEX('Campanhas C&amp;S'!$AB$20:$AC$48,INT((ROWS($A$1:A12)-1)/2)+1,MOD(ROWS($A$1:A12)-1,2)+1)),"",INDEX('Campanhas C&amp;S'!$AB$20:$AC$48,INT((ROWS($A$1:A12)-1)/2)+1,MOD(ROWS($A$1:A12)-1,2)+1))</f>
        <v/>
      </c>
      <c r="S133" s="69" t="str">
        <f>IF(OR(J133="",'Campanhas C&amp;S'!$W$15="",'Campanhas C&amp;S'!$W$15="(máximo 300 carateres)"),"",'Campanhas C&amp;S'!$W$15)</f>
        <v/>
      </c>
    </row>
    <row r="134" spans="1:19" x14ac:dyDescent="0.15">
      <c r="A134" s="14" t="str">
        <f>IF(I134="","",IF(OR('Identificação da EG'!$B$7=0,'Identificação da EG'!$B$7=""),"",Capa!$C$10))</f>
        <v/>
      </c>
      <c r="B134" s="14" t="str">
        <f>IF(I134="","",IF((OR('Identificação da EG'!$B$7=0,'Identificação da EG'!$B$7="")),"",'Identificação da EG'!$B$7))</f>
        <v/>
      </c>
      <c r="C134" s="14" t="str">
        <f>IF(I134="","",IF(B134="","",VLOOKUP(B134,Auxiliar!$BW$23:$BX$3130,2,0)))</f>
        <v/>
      </c>
      <c r="D134" s="14" t="str">
        <f>IF(I134="","",IF(OR('Identificação da EG'!$B$7=0,'Identificação da EG'!$B$7=""),"","Portugal"))</f>
        <v/>
      </c>
      <c r="E134" s="14" t="str">
        <f>IF(I134="","",IF(OR('Identificação da EG'!$B$7=0,'Identificação da EG'!$B$7=""),"",'Identificação da EG'!$C$7))</f>
        <v/>
      </c>
      <c r="F134" s="14" t="str">
        <f>IF(I134="","",IF(OR('Identificação da EG'!$B$7=0,'Identificação da EG'!$B$7=""),"",'Identificação da EG'!$F$7))</f>
        <v/>
      </c>
      <c r="G134" s="14" t="str">
        <f>IF(I134="","",IF((OR('Identificação da EG'!$B$7=0,'Identificação da EG'!$B$7="")),"",'Identificação da EG'!$D$7))</f>
        <v/>
      </c>
      <c r="H134" s="25" t="str">
        <f>IF(I134="","",IF(OR('Identificação da EG'!$B$7=0,'Identificação da EG'!$B$7=""),"",'Identificação da EG'!$E$7))</f>
        <v/>
      </c>
      <c r="I134" s="69" t="str">
        <f>IF(OR(J134="",'Campanhas C&amp;S'!$W$6="",'Campanhas C&amp;S'!$W$6="(Preencha o nome da campanha)"),"",'Campanhas C&amp;S'!$W$6)</f>
        <v/>
      </c>
      <c r="J134" s="69" t="str">
        <v/>
      </c>
      <c r="K134" s="69" t="str">
        <v/>
      </c>
      <c r="L134" s="69" t="str">
        <v/>
      </c>
      <c r="M134" s="69" t="str">
        <v/>
      </c>
      <c r="N134" s="69" t="str">
        <v/>
      </c>
      <c r="O134" s="69" t="str">
        <v/>
      </c>
      <c r="P134" s="69" t="str">
        <f>IF(J134="","","População abrangida")</f>
        <v/>
      </c>
      <c r="Q134" s="69" t="str">
        <f t="shared" si="2"/>
        <v/>
      </c>
      <c r="R134" s="69" t="str" cm="1">
        <f t="array" ref="R134">IF(ISBLANK(INDEX('Campanhas C&amp;S'!$AB$20:$AC$48,INT((ROWS($A$1:A13)-1)/2)+1,MOD(ROWS($A$1:A13)-1,2)+1)),"",INDEX('Campanhas C&amp;S'!$AB$20:$AC$48,INT((ROWS($A$1:A13)-1)/2)+1,MOD(ROWS($A$1:A13)-1,2)+1))</f>
        <v/>
      </c>
      <c r="S134" s="69" t="str">
        <f>IF(OR(J134="",'Campanhas C&amp;S'!$W$15="",'Campanhas C&amp;S'!$W$15="(máximo 300 carateres)"),"",'Campanhas C&amp;S'!$W$15)</f>
        <v/>
      </c>
    </row>
    <row r="135" spans="1:19" x14ac:dyDescent="0.15">
      <c r="A135" s="14" t="str">
        <f>IF(I135="","",IF(OR('Identificação da EG'!$B$7=0,'Identificação da EG'!$B$7=""),"",Capa!$C$10))</f>
        <v/>
      </c>
      <c r="B135" s="14" t="str">
        <f>IF(I135="","",IF((OR('Identificação da EG'!$B$7=0,'Identificação da EG'!$B$7="")),"",'Identificação da EG'!$B$7))</f>
        <v/>
      </c>
      <c r="C135" s="14" t="str">
        <f>IF(I135="","",IF(B135="","",VLOOKUP(B135,Auxiliar!$BW$23:$BX$3130,2,0)))</f>
        <v/>
      </c>
      <c r="D135" s="14" t="str">
        <f>IF(I135="","",IF(OR('Identificação da EG'!$B$7=0,'Identificação da EG'!$B$7=""),"","Portugal"))</f>
        <v/>
      </c>
      <c r="E135" s="14" t="str">
        <f>IF(I135="","",IF(OR('Identificação da EG'!$B$7=0,'Identificação da EG'!$B$7=""),"",'Identificação da EG'!$C$7))</f>
        <v/>
      </c>
      <c r="F135" s="14" t="str">
        <f>IF(I135="","",IF(OR('Identificação da EG'!$B$7=0,'Identificação da EG'!$B$7=""),"",'Identificação da EG'!$F$7))</f>
        <v/>
      </c>
      <c r="G135" s="14" t="str">
        <f>IF(I135="","",IF((OR('Identificação da EG'!$B$7=0,'Identificação da EG'!$B$7="")),"",'Identificação da EG'!$D$7))</f>
        <v/>
      </c>
      <c r="H135" s="25" t="str">
        <f>IF(I135="","",IF(OR('Identificação da EG'!$B$7=0,'Identificação da EG'!$B$7=""),"",'Identificação da EG'!$E$7))</f>
        <v/>
      </c>
      <c r="I135" s="69" t="str">
        <f>IF(OR(J135="",'Campanhas C&amp;S'!$W$6="",'Campanhas C&amp;S'!$W$6="(Preencha o nome da campanha)"),"",'Campanhas C&amp;S'!$W$6)</f>
        <v/>
      </c>
      <c r="J135" s="69" t="str">
        <v/>
      </c>
      <c r="K135" s="69" t="str">
        <v/>
      </c>
      <c r="L135" s="69" t="str">
        <v/>
      </c>
      <c r="M135" s="69" t="str">
        <v/>
      </c>
      <c r="N135" s="69" t="str">
        <v/>
      </c>
      <c r="O135" s="69" t="str">
        <v/>
      </c>
      <c r="P135" s="69" t="str">
        <f>IF(J135="","","Materiais distribuidos")</f>
        <v/>
      </c>
      <c r="Q135" s="69" t="str">
        <f t="shared" si="2"/>
        <v/>
      </c>
      <c r="R135" s="69" t="str" cm="1">
        <f t="array" ref="R135">IF(ISBLANK(INDEX('Campanhas C&amp;S'!$AB$20:$AC$48,INT((ROWS($A$1:A14)-1)/2)+1,MOD(ROWS($A$1:A14)-1,2)+1)),"",INDEX('Campanhas C&amp;S'!$AB$20:$AC$48,INT((ROWS($A$1:A14)-1)/2)+1,MOD(ROWS($A$1:A14)-1,2)+1))</f>
        <v/>
      </c>
      <c r="S135" s="69" t="str">
        <f>IF(OR(J135="",'Campanhas C&amp;S'!$W$15="",'Campanhas C&amp;S'!$W$15="(máximo 300 carateres)"),"",'Campanhas C&amp;S'!$W$15)</f>
        <v/>
      </c>
    </row>
    <row r="136" spans="1:19" x14ac:dyDescent="0.15">
      <c r="A136" s="14" t="str">
        <f>IF(I136="","",IF(OR('Identificação da EG'!$B$7=0,'Identificação da EG'!$B$7=""),"",Capa!$C$10))</f>
        <v/>
      </c>
      <c r="B136" s="14" t="str">
        <f>IF(I136="","",IF((OR('Identificação da EG'!$B$7=0,'Identificação da EG'!$B$7="")),"",'Identificação da EG'!$B$7))</f>
        <v/>
      </c>
      <c r="C136" s="14" t="str">
        <f>IF(I136="","",IF(B136="","",VLOOKUP(B136,Auxiliar!$BW$23:$BX$3130,2,0)))</f>
        <v/>
      </c>
      <c r="D136" s="14" t="str">
        <f>IF(I136="","",IF(OR('Identificação da EG'!$B$7=0,'Identificação da EG'!$B$7=""),"","Portugal"))</f>
        <v/>
      </c>
      <c r="E136" s="14" t="str">
        <f>IF(I136="","",IF(OR('Identificação da EG'!$B$7=0,'Identificação da EG'!$B$7=""),"",'Identificação da EG'!$C$7))</f>
        <v/>
      </c>
      <c r="F136" s="14" t="str">
        <f>IF(I136="","",IF(OR('Identificação da EG'!$B$7=0,'Identificação da EG'!$B$7=""),"",'Identificação da EG'!$F$7))</f>
        <v/>
      </c>
      <c r="G136" s="14" t="str">
        <f>IF(I136="","",IF((OR('Identificação da EG'!$B$7=0,'Identificação da EG'!$B$7="")),"",'Identificação da EG'!$D$7))</f>
        <v/>
      </c>
      <c r="H136" s="25" t="str">
        <f>IF(I136="","",IF(OR('Identificação da EG'!$B$7=0,'Identificação da EG'!$B$7=""),"",'Identificação da EG'!$E$7))</f>
        <v/>
      </c>
      <c r="I136" s="69" t="str">
        <f>IF(OR(J136="",'Campanhas C&amp;S'!$W$6="",'Campanhas C&amp;S'!$W$6="(Preencha o nome da campanha)"),"",'Campanhas C&amp;S'!$W$6)</f>
        <v/>
      </c>
      <c r="J136" s="69" t="str">
        <v/>
      </c>
      <c r="K136" s="69" t="str">
        <v/>
      </c>
      <c r="L136" s="69" t="str">
        <v/>
      </c>
      <c r="M136" s="69" t="str">
        <v/>
      </c>
      <c r="N136" s="69" t="str">
        <v/>
      </c>
      <c r="O136" s="69" t="str">
        <v/>
      </c>
      <c r="P136" s="69" t="str">
        <f>IF(J136="","","População abrangida")</f>
        <v/>
      </c>
      <c r="Q136" s="69" t="str">
        <f t="shared" si="2"/>
        <v/>
      </c>
      <c r="R136" s="69" t="str" cm="1">
        <f t="array" ref="R136">IF(ISBLANK(INDEX('Campanhas C&amp;S'!$AB$20:$AC$48,INT((ROWS($A$1:A15)-1)/2)+1,MOD(ROWS($A$1:A15)-1,2)+1)),"",INDEX('Campanhas C&amp;S'!$AB$20:$AC$48,INT((ROWS($A$1:A15)-1)/2)+1,MOD(ROWS($A$1:A15)-1,2)+1))</f>
        <v/>
      </c>
      <c r="S136" s="69" t="str">
        <f>IF(OR(J136="",'Campanhas C&amp;S'!$W$15="",'Campanhas C&amp;S'!$W$15="(máximo 300 carateres)"),"",'Campanhas C&amp;S'!$W$15)</f>
        <v/>
      </c>
    </row>
    <row r="137" spans="1:19" x14ac:dyDescent="0.15">
      <c r="A137" s="14" t="str">
        <f>IF(I137="","",IF(OR('Identificação da EG'!$B$7=0,'Identificação da EG'!$B$7=""),"",Capa!$C$10))</f>
        <v/>
      </c>
      <c r="B137" s="14" t="str">
        <f>IF(I137="","",IF((OR('Identificação da EG'!$B$7=0,'Identificação da EG'!$B$7="")),"",'Identificação da EG'!$B$7))</f>
        <v/>
      </c>
      <c r="C137" s="14" t="str">
        <f>IF(I137="","",IF(B137="","",VLOOKUP(B137,Auxiliar!$BW$23:$BX$3130,2,0)))</f>
        <v/>
      </c>
      <c r="D137" s="14" t="str">
        <f>IF(I137="","",IF(OR('Identificação da EG'!$B$7=0,'Identificação da EG'!$B$7=""),"","Portugal"))</f>
        <v/>
      </c>
      <c r="E137" s="14" t="str">
        <f>IF(I137="","",IF(OR('Identificação da EG'!$B$7=0,'Identificação da EG'!$B$7=""),"",'Identificação da EG'!$C$7))</f>
        <v/>
      </c>
      <c r="F137" s="14" t="str">
        <f>IF(I137="","",IF(OR('Identificação da EG'!$B$7=0,'Identificação da EG'!$B$7=""),"",'Identificação da EG'!$F$7))</f>
        <v/>
      </c>
      <c r="G137" s="14" t="str">
        <f>IF(I137="","",IF((OR('Identificação da EG'!$B$7=0,'Identificação da EG'!$B$7="")),"",'Identificação da EG'!$D$7))</f>
        <v/>
      </c>
      <c r="H137" s="25" t="str">
        <f>IF(I137="","",IF(OR('Identificação da EG'!$B$7=0,'Identificação da EG'!$B$7=""),"",'Identificação da EG'!$E$7))</f>
        <v/>
      </c>
      <c r="I137" s="69" t="str">
        <f>IF(OR(J137="",'Campanhas C&amp;S'!$W$6="",'Campanhas C&amp;S'!$W$6="(Preencha o nome da campanha)"),"",'Campanhas C&amp;S'!$W$6)</f>
        <v/>
      </c>
      <c r="J137" s="69" t="str">
        <v/>
      </c>
      <c r="K137" s="69" t="str">
        <v/>
      </c>
      <c r="L137" s="69" t="str">
        <v/>
      </c>
      <c r="M137" s="69" t="str">
        <v/>
      </c>
      <c r="N137" s="69" t="str">
        <v/>
      </c>
      <c r="O137" s="69" t="str">
        <v/>
      </c>
      <c r="P137" s="69" t="str">
        <f>IF(J137="","","Materiais distribuidos")</f>
        <v/>
      </c>
      <c r="Q137" s="69" t="str">
        <f t="shared" si="2"/>
        <v/>
      </c>
      <c r="R137" s="69" t="str" cm="1">
        <f t="array" ref="R137">IF(ISBLANK(INDEX('Campanhas C&amp;S'!$AB$20:$AC$48,INT((ROWS($A$1:A16)-1)/2)+1,MOD(ROWS($A$1:A16)-1,2)+1)),"",INDEX('Campanhas C&amp;S'!$AB$20:$AC$48,INT((ROWS($A$1:A16)-1)/2)+1,MOD(ROWS($A$1:A16)-1,2)+1))</f>
        <v/>
      </c>
      <c r="S137" s="69" t="str">
        <f>IF(OR(J137="",'Campanhas C&amp;S'!$W$15="",'Campanhas C&amp;S'!$W$15="(máximo 300 carateres)"),"",'Campanhas C&amp;S'!$W$15)</f>
        <v/>
      </c>
    </row>
    <row r="138" spans="1:19" x14ac:dyDescent="0.15">
      <c r="A138" s="14" t="str">
        <f>IF(I138="","",IF(OR('Identificação da EG'!$B$7=0,'Identificação da EG'!$B$7=""),"",Capa!$C$10))</f>
        <v/>
      </c>
      <c r="B138" s="14" t="str">
        <f>IF(I138="","",IF((OR('Identificação da EG'!$B$7=0,'Identificação da EG'!$B$7="")),"",'Identificação da EG'!$B$7))</f>
        <v/>
      </c>
      <c r="C138" s="14" t="str">
        <f>IF(I138="","",IF(B138="","",VLOOKUP(B138,Auxiliar!$BW$23:$BX$3130,2,0)))</f>
        <v/>
      </c>
      <c r="D138" s="14" t="str">
        <f>IF(I138="","",IF(OR('Identificação da EG'!$B$7=0,'Identificação da EG'!$B$7=""),"","Portugal"))</f>
        <v/>
      </c>
      <c r="E138" s="14" t="str">
        <f>IF(I138="","",IF(OR('Identificação da EG'!$B$7=0,'Identificação da EG'!$B$7=""),"",'Identificação da EG'!$C$7))</f>
        <v/>
      </c>
      <c r="F138" s="14" t="str">
        <f>IF(I138="","",IF(OR('Identificação da EG'!$B$7=0,'Identificação da EG'!$B$7=""),"",'Identificação da EG'!$F$7))</f>
        <v/>
      </c>
      <c r="G138" s="14" t="str">
        <f>IF(I138="","",IF((OR('Identificação da EG'!$B$7=0,'Identificação da EG'!$B$7="")),"",'Identificação da EG'!$D$7))</f>
        <v/>
      </c>
      <c r="H138" s="25" t="str">
        <f>IF(I138="","",IF(OR('Identificação da EG'!$B$7=0,'Identificação da EG'!$B$7=""),"",'Identificação da EG'!$E$7))</f>
        <v/>
      </c>
      <c r="I138" s="69" t="str">
        <f>IF(OR(J138="",'Campanhas C&amp;S'!$W$6="",'Campanhas C&amp;S'!$W$6="(Preencha o nome da campanha)"),"",'Campanhas C&amp;S'!$W$6)</f>
        <v/>
      </c>
      <c r="J138" s="69" t="str">
        <v/>
      </c>
      <c r="K138" s="69" t="str">
        <v/>
      </c>
      <c r="L138" s="69" t="str">
        <v/>
      </c>
      <c r="M138" s="69" t="str">
        <v/>
      </c>
      <c r="N138" s="69" t="str">
        <v/>
      </c>
      <c r="O138" s="69" t="str">
        <v/>
      </c>
      <c r="P138" s="69" t="str">
        <f>IF(J138="","","População abrangida")</f>
        <v/>
      </c>
      <c r="Q138" s="69" t="str">
        <f t="shared" si="2"/>
        <v/>
      </c>
      <c r="R138" s="69" t="str" cm="1">
        <f t="array" ref="R138">IF(ISBLANK(INDEX('Campanhas C&amp;S'!$AB$20:$AC$48,INT((ROWS($A$1:A17)-1)/2)+1,MOD(ROWS($A$1:A17)-1,2)+1)),"",INDEX('Campanhas C&amp;S'!$AB$20:$AC$48,INT((ROWS($A$1:A17)-1)/2)+1,MOD(ROWS($A$1:A17)-1,2)+1))</f>
        <v/>
      </c>
      <c r="S138" s="69" t="str">
        <f>IF(OR(J138="",'Campanhas C&amp;S'!$W$15="",'Campanhas C&amp;S'!$W$15="(máximo 300 carateres)"),"",'Campanhas C&amp;S'!$W$15)</f>
        <v/>
      </c>
    </row>
    <row r="139" spans="1:19" x14ac:dyDescent="0.15">
      <c r="A139" s="14" t="str">
        <f>IF(I139="","",IF(OR('Identificação da EG'!$B$7=0,'Identificação da EG'!$B$7=""),"",Capa!$C$10))</f>
        <v/>
      </c>
      <c r="B139" s="14" t="str">
        <f>IF(I139="","",IF((OR('Identificação da EG'!$B$7=0,'Identificação da EG'!$B$7="")),"",'Identificação da EG'!$B$7))</f>
        <v/>
      </c>
      <c r="C139" s="14" t="str">
        <f>IF(I139="","",IF(B139="","",VLOOKUP(B139,Auxiliar!$BW$23:$BX$3130,2,0)))</f>
        <v/>
      </c>
      <c r="D139" s="14" t="str">
        <f>IF(I139="","",IF(OR('Identificação da EG'!$B$7=0,'Identificação da EG'!$B$7=""),"","Portugal"))</f>
        <v/>
      </c>
      <c r="E139" s="14" t="str">
        <f>IF(I139="","",IF(OR('Identificação da EG'!$B$7=0,'Identificação da EG'!$B$7=""),"",'Identificação da EG'!$C$7))</f>
        <v/>
      </c>
      <c r="F139" s="14" t="str">
        <f>IF(I139="","",IF(OR('Identificação da EG'!$B$7=0,'Identificação da EG'!$B$7=""),"",'Identificação da EG'!$F$7))</f>
        <v/>
      </c>
      <c r="G139" s="14" t="str">
        <f>IF(I139="","",IF((OR('Identificação da EG'!$B$7=0,'Identificação da EG'!$B$7="")),"",'Identificação da EG'!$D$7))</f>
        <v/>
      </c>
      <c r="H139" s="25" t="str">
        <f>IF(I139="","",IF(OR('Identificação da EG'!$B$7=0,'Identificação da EG'!$B$7=""),"",'Identificação da EG'!$E$7))</f>
        <v/>
      </c>
      <c r="I139" s="69" t="str">
        <f>IF(OR(J139="",'Campanhas C&amp;S'!$W$6="",'Campanhas C&amp;S'!$W$6="(Preencha o nome da campanha)"),"",'Campanhas C&amp;S'!$W$6)</f>
        <v/>
      </c>
      <c r="J139" s="69" t="str">
        <v/>
      </c>
      <c r="K139" s="69" t="str">
        <v/>
      </c>
      <c r="L139" s="69" t="str">
        <v/>
      </c>
      <c r="M139" s="69" t="str">
        <v/>
      </c>
      <c r="N139" s="69" t="str">
        <v/>
      </c>
      <c r="O139" s="69" t="str">
        <v/>
      </c>
      <c r="P139" s="69" t="str">
        <f>IF(J139="","","Materiais distribuidos")</f>
        <v/>
      </c>
      <c r="Q139" s="69" t="str">
        <f t="shared" si="2"/>
        <v/>
      </c>
      <c r="R139" s="69" t="str" cm="1">
        <f t="array" ref="R139">IF(ISBLANK(INDEX('Campanhas C&amp;S'!$AB$20:$AC$48,INT((ROWS($A$1:A18)-1)/2)+1,MOD(ROWS($A$1:A18)-1,2)+1)),"",INDEX('Campanhas C&amp;S'!$AB$20:$AC$48,INT((ROWS($A$1:A18)-1)/2)+1,MOD(ROWS($A$1:A18)-1,2)+1))</f>
        <v/>
      </c>
      <c r="S139" s="69" t="str">
        <f>IF(OR(J139="",'Campanhas C&amp;S'!$W$15="",'Campanhas C&amp;S'!$W$15="(máximo 300 carateres)"),"",'Campanhas C&amp;S'!$W$15)</f>
        <v/>
      </c>
    </row>
    <row r="140" spans="1:19" x14ac:dyDescent="0.15">
      <c r="A140" s="14" t="str">
        <f>IF(I140="","",IF(OR('Identificação da EG'!$B$7=0,'Identificação da EG'!$B$7=""),"",Capa!$C$10))</f>
        <v/>
      </c>
      <c r="B140" s="14" t="str">
        <f>IF(I140="","",IF((OR('Identificação da EG'!$B$7=0,'Identificação da EG'!$B$7="")),"",'Identificação da EG'!$B$7))</f>
        <v/>
      </c>
      <c r="C140" s="14" t="str">
        <f>IF(I140="","",IF(B140="","",VLOOKUP(B140,Auxiliar!$BW$23:$BX$3130,2,0)))</f>
        <v/>
      </c>
      <c r="D140" s="14" t="str">
        <f>IF(I140="","",IF(OR('Identificação da EG'!$B$7=0,'Identificação da EG'!$B$7=""),"","Portugal"))</f>
        <v/>
      </c>
      <c r="E140" s="14" t="str">
        <f>IF(I140="","",IF(OR('Identificação da EG'!$B$7=0,'Identificação da EG'!$B$7=""),"",'Identificação da EG'!$C$7))</f>
        <v/>
      </c>
      <c r="F140" s="14" t="str">
        <f>IF(I140="","",IF(OR('Identificação da EG'!$B$7=0,'Identificação da EG'!$B$7=""),"",'Identificação da EG'!$F$7))</f>
        <v/>
      </c>
      <c r="G140" s="14" t="str">
        <f>IF(I140="","",IF((OR('Identificação da EG'!$B$7=0,'Identificação da EG'!$B$7="")),"",'Identificação da EG'!$D$7))</f>
        <v/>
      </c>
      <c r="H140" s="25" t="str">
        <f>IF(I140="","",IF(OR('Identificação da EG'!$B$7=0,'Identificação da EG'!$B$7=""),"",'Identificação da EG'!$E$7))</f>
        <v/>
      </c>
      <c r="I140" s="69" t="str">
        <f>IF(OR(J140="",'Campanhas C&amp;S'!$W$6="",'Campanhas C&amp;S'!$W$6="(Preencha o nome da campanha)"),"",'Campanhas C&amp;S'!$W$6)</f>
        <v/>
      </c>
      <c r="J140" s="69" t="str">
        <v/>
      </c>
      <c r="K140" s="69" t="str">
        <v/>
      </c>
      <c r="L140" s="69" t="str">
        <v/>
      </c>
      <c r="M140" s="69" t="str">
        <v/>
      </c>
      <c r="N140" s="69" t="str">
        <v/>
      </c>
      <c r="O140" s="69" t="str">
        <v/>
      </c>
      <c r="P140" s="69" t="str">
        <f>IF(J140="","","População abrangida")</f>
        <v/>
      </c>
      <c r="Q140" s="69" t="str">
        <f t="shared" si="2"/>
        <v/>
      </c>
      <c r="R140" s="69" t="str" cm="1">
        <f t="array" ref="R140">IF(ISBLANK(INDEX('Campanhas C&amp;S'!$AB$20:$AC$48,INT((ROWS($A$1:A19)-1)/2)+1,MOD(ROWS($A$1:A19)-1,2)+1)),"",INDEX('Campanhas C&amp;S'!$AB$20:$AC$48,INT((ROWS($A$1:A19)-1)/2)+1,MOD(ROWS($A$1:A19)-1,2)+1))</f>
        <v/>
      </c>
      <c r="S140" s="69" t="str">
        <f>IF(OR(J140="",'Campanhas C&amp;S'!$W$15="",'Campanhas C&amp;S'!$W$15="(máximo 300 carateres)"),"",'Campanhas C&amp;S'!$W$15)</f>
        <v/>
      </c>
    </row>
    <row r="141" spans="1:19" x14ac:dyDescent="0.15">
      <c r="A141" s="14" t="str">
        <f>IF(I141="","",IF(OR('Identificação da EG'!$B$7=0,'Identificação da EG'!$B$7=""),"",Capa!$C$10))</f>
        <v/>
      </c>
      <c r="B141" s="14" t="str">
        <f>IF(I141="","",IF((OR('Identificação da EG'!$B$7=0,'Identificação da EG'!$B$7="")),"",'Identificação da EG'!$B$7))</f>
        <v/>
      </c>
      <c r="C141" s="14" t="str">
        <f>IF(I141="","",IF(B141="","",VLOOKUP(B141,Auxiliar!$BW$23:$BX$3130,2,0)))</f>
        <v/>
      </c>
      <c r="D141" s="14" t="str">
        <f>IF(I141="","",IF(OR('Identificação da EG'!$B$7=0,'Identificação da EG'!$B$7=""),"","Portugal"))</f>
        <v/>
      </c>
      <c r="E141" s="14" t="str">
        <f>IF(I141="","",IF(OR('Identificação da EG'!$B$7=0,'Identificação da EG'!$B$7=""),"",'Identificação da EG'!$C$7))</f>
        <v/>
      </c>
      <c r="F141" s="14" t="str">
        <f>IF(I141="","",IF(OR('Identificação da EG'!$B$7=0,'Identificação da EG'!$B$7=""),"",'Identificação da EG'!$F$7))</f>
        <v/>
      </c>
      <c r="G141" s="14" t="str">
        <f>IF(I141="","",IF((OR('Identificação da EG'!$B$7=0,'Identificação da EG'!$B$7="")),"",'Identificação da EG'!$D$7))</f>
        <v/>
      </c>
      <c r="H141" s="25" t="str">
        <f>IF(I141="","",IF(OR('Identificação da EG'!$B$7=0,'Identificação da EG'!$B$7=""),"",'Identificação da EG'!$E$7))</f>
        <v/>
      </c>
      <c r="I141" s="69" t="str">
        <f>IF(OR(J141="",'Campanhas C&amp;S'!$W$6="",'Campanhas C&amp;S'!$W$6="(Preencha o nome da campanha)"),"",'Campanhas C&amp;S'!$W$6)</f>
        <v/>
      </c>
      <c r="J141" s="69" t="str">
        <v/>
      </c>
      <c r="K141" s="69" t="str">
        <v/>
      </c>
      <c r="L141" s="69" t="str">
        <v/>
      </c>
      <c r="M141" s="69" t="str">
        <v/>
      </c>
      <c r="N141" s="69" t="str">
        <v/>
      </c>
      <c r="O141" s="69" t="str">
        <v/>
      </c>
      <c r="P141" s="69" t="str">
        <f>IF(J141="","","Materiais distribuidos")</f>
        <v/>
      </c>
      <c r="Q141" s="69" t="str">
        <f t="shared" si="2"/>
        <v/>
      </c>
      <c r="R141" s="69" t="str" cm="1">
        <f t="array" ref="R141">IF(ISBLANK(INDEX('Campanhas C&amp;S'!$AB$20:$AC$48,INT((ROWS($A$1:A20)-1)/2)+1,MOD(ROWS($A$1:A20)-1,2)+1)),"",INDEX('Campanhas C&amp;S'!$AB$20:$AC$48,INT((ROWS($A$1:A20)-1)/2)+1,MOD(ROWS($A$1:A20)-1,2)+1))</f>
        <v/>
      </c>
      <c r="S141" s="69" t="str">
        <f>IF(OR(J141="",'Campanhas C&amp;S'!$W$15="",'Campanhas C&amp;S'!$W$15="(máximo 300 carateres)"),"",'Campanhas C&amp;S'!$W$15)</f>
        <v/>
      </c>
    </row>
    <row r="142" spans="1:19" x14ac:dyDescent="0.15">
      <c r="A142" s="14" t="str">
        <f>IF(I142="","",IF(OR('Identificação da EG'!$B$7=0,'Identificação da EG'!$B$7=""),"",Capa!$C$10))</f>
        <v/>
      </c>
      <c r="B142" s="14" t="str">
        <f>IF(I142="","",IF((OR('Identificação da EG'!$B$7=0,'Identificação da EG'!$B$7="")),"",'Identificação da EG'!$B$7))</f>
        <v/>
      </c>
      <c r="C142" s="14" t="str">
        <f>IF(I142="","",IF(B142="","",VLOOKUP(B142,Auxiliar!$BW$23:$BX$3130,2,0)))</f>
        <v/>
      </c>
      <c r="D142" s="14" t="str">
        <f>IF(I142="","",IF(OR('Identificação da EG'!$B$7=0,'Identificação da EG'!$B$7=""),"","Portugal"))</f>
        <v/>
      </c>
      <c r="E142" s="14" t="str">
        <f>IF(I142="","",IF(OR('Identificação da EG'!$B$7=0,'Identificação da EG'!$B$7=""),"",'Identificação da EG'!$C$7))</f>
        <v/>
      </c>
      <c r="F142" s="14" t="str">
        <f>IF(I142="","",IF(OR('Identificação da EG'!$B$7=0,'Identificação da EG'!$B$7=""),"",'Identificação da EG'!$F$7))</f>
        <v/>
      </c>
      <c r="G142" s="14" t="str">
        <f>IF(I142="","",IF((OR('Identificação da EG'!$B$7=0,'Identificação da EG'!$B$7="")),"",'Identificação da EG'!$D$7))</f>
        <v/>
      </c>
      <c r="H142" s="25" t="str">
        <f>IF(I142="","",IF(OR('Identificação da EG'!$B$7=0,'Identificação da EG'!$B$7=""),"",'Identificação da EG'!$E$7))</f>
        <v/>
      </c>
      <c r="I142" s="69" t="str">
        <f>IF(OR(J142="",'Campanhas C&amp;S'!$W$6="",'Campanhas C&amp;S'!$W$6="(Preencha o nome da campanha)"),"",'Campanhas C&amp;S'!$W$6)</f>
        <v/>
      </c>
      <c r="J142" s="69" t="str">
        <v/>
      </c>
      <c r="K142" s="69" t="str">
        <v/>
      </c>
      <c r="L142" s="69" t="str">
        <v/>
      </c>
      <c r="M142" s="69" t="str">
        <v/>
      </c>
      <c r="N142" s="69" t="str">
        <v/>
      </c>
      <c r="O142" s="69" t="str">
        <v/>
      </c>
      <c r="P142" s="69" t="str">
        <f>IF(J142="","","População abrangida")</f>
        <v/>
      </c>
      <c r="Q142" s="69" t="str">
        <f t="shared" si="2"/>
        <v/>
      </c>
      <c r="R142" s="69" t="str" cm="1">
        <f t="array" ref="R142">IF(ISBLANK(INDEX('Campanhas C&amp;S'!$AB$20:$AC$48,INT((ROWS($A$1:A21)-1)/2)+1,MOD(ROWS($A$1:A21)-1,2)+1)),"",INDEX('Campanhas C&amp;S'!$AB$20:$AC$48,INT((ROWS($A$1:A21)-1)/2)+1,MOD(ROWS($A$1:A21)-1,2)+1))</f>
        <v/>
      </c>
      <c r="S142" s="69" t="str">
        <f>IF(OR(J142="",'Campanhas C&amp;S'!$W$15="",'Campanhas C&amp;S'!$W$15="(máximo 300 carateres)"),"",'Campanhas C&amp;S'!$W$15)</f>
        <v/>
      </c>
    </row>
    <row r="143" spans="1:19" x14ac:dyDescent="0.15">
      <c r="A143" s="14" t="str">
        <f>IF(I143="","",IF(OR('Identificação da EG'!$B$7=0,'Identificação da EG'!$B$7=""),"",Capa!$C$10))</f>
        <v/>
      </c>
      <c r="B143" s="14" t="str">
        <f>IF(I143="","",IF((OR('Identificação da EG'!$B$7=0,'Identificação da EG'!$B$7="")),"",'Identificação da EG'!$B$7))</f>
        <v/>
      </c>
      <c r="C143" s="14" t="str">
        <f>IF(I143="","",IF(B143="","",VLOOKUP(B143,Auxiliar!$BW$23:$BX$3130,2,0)))</f>
        <v/>
      </c>
      <c r="D143" s="14" t="str">
        <f>IF(I143="","",IF(OR('Identificação da EG'!$B$7=0,'Identificação da EG'!$B$7=""),"","Portugal"))</f>
        <v/>
      </c>
      <c r="E143" s="14" t="str">
        <f>IF(I143="","",IF(OR('Identificação da EG'!$B$7=0,'Identificação da EG'!$B$7=""),"",'Identificação da EG'!$C$7))</f>
        <v/>
      </c>
      <c r="F143" s="14" t="str">
        <f>IF(I143="","",IF(OR('Identificação da EG'!$B$7=0,'Identificação da EG'!$B$7=""),"",'Identificação da EG'!$F$7))</f>
        <v/>
      </c>
      <c r="G143" s="14" t="str">
        <f>IF(I143="","",IF((OR('Identificação da EG'!$B$7=0,'Identificação da EG'!$B$7="")),"",'Identificação da EG'!$D$7))</f>
        <v/>
      </c>
      <c r="H143" s="25" t="str">
        <f>IF(I143="","",IF(OR('Identificação da EG'!$B$7=0,'Identificação da EG'!$B$7=""),"",'Identificação da EG'!$E$7))</f>
        <v/>
      </c>
      <c r="I143" s="69" t="str">
        <f>IF(OR(J143="",'Campanhas C&amp;S'!$W$6="",'Campanhas C&amp;S'!$W$6="(Preencha o nome da campanha)"),"",'Campanhas C&amp;S'!$W$6)</f>
        <v/>
      </c>
      <c r="J143" s="69" t="str">
        <v/>
      </c>
      <c r="K143" s="69" t="str">
        <v/>
      </c>
      <c r="L143" s="69" t="str">
        <v/>
      </c>
      <c r="M143" s="69" t="str">
        <v/>
      </c>
      <c r="N143" s="69" t="str">
        <v/>
      </c>
      <c r="O143" s="69" t="str">
        <v/>
      </c>
      <c r="P143" s="69" t="str">
        <f>IF(J143="","","Materiais distribuidos")</f>
        <v/>
      </c>
      <c r="Q143" s="69" t="str">
        <f t="shared" si="2"/>
        <v/>
      </c>
      <c r="R143" s="69" t="str" cm="1">
        <f t="array" ref="R143">IF(ISBLANK(INDEX('Campanhas C&amp;S'!$AB$20:$AC$48,INT((ROWS($A$1:A22)-1)/2)+1,MOD(ROWS($A$1:A22)-1,2)+1)),"",INDEX('Campanhas C&amp;S'!$AB$20:$AC$48,INT((ROWS($A$1:A22)-1)/2)+1,MOD(ROWS($A$1:A22)-1,2)+1))</f>
        <v/>
      </c>
      <c r="S143" s="69" t="str">
        <f>IF(OR(J143="",'Campanhas C&amp;S'!$W$15="",'Campanhas C&amp;S'!$W$15="(máximo 300 carateres)"),"",'Campanhas C&amp;S'!$W$15)</f>
        <v/>
      </c>
    </row>
    <row r="144" spans="1:19" x14ac:dyDescent="0.15">
      <c r="A144" s="14" t="str">
        <f>IF(I144="","",IF(OR('Identificação da EG'!$B$7=0,'Identificação da EG'!$B$7=""),"",Capa!$C$10))</f>
        <v/>
      </c>
      <c r="B144" s="14" t="str">
        <f>IF(I144="","",IF((OR('Identificação da EG'!$B$7=0,'Identificação da EG'!$B$7="")),"",'Identificação da EG'!$B$7))</f>
        <v/>
      </c>
      <c r="C144" s="14" t="str">
        <f>IF(I144="","",IF(B144="","",VLOOKUP(B144,Auxiliar!$BW$23:$BX$3130,2,0)))</f>
        <v/>
      </c>
      <c r="D144" s="14" t="str">
        <f>IF(I144="","",IF(OR('Identificação da EG'!$B$7=0,'Identificação da EG'!$B$7=""),"","Portugal"))</f>
        <v/>
      </c>
      <c r="E144" s="14" t="str">
        <f>IF(I144="","",IF(OR('Identificação da EG'!$B$7=0,'Identificação da EG'!$B$7=""),"",'Identificação da EG'!$C$7))</f>
        <v/>
      </c>
      <c r="F144" s="14" t="str">
        <f>IF(I144="","",IF(OR('Identificação da EG'!$B$7=0,'Identificação da EG'!$B$7=""),"",'Identificação da EG'!$F$7))</f>
        <v/>
      </c>
      <c r="G144" s="14" t="str">
        <f>IF(I144="","",IF((OR('Identificação da EG'!$B$7=0,'Identificação da EG'!$B$7="")),"",'Identificação da EG'!$D$7))</f>
        <v/>
      </c>
      <c r="H144" s="25" t="str">
        <f>IF(I144="","",IF(OR('Identificação da EG'!$B$7=0,'Identificação da EG'!$B$7=""),"",'Identificação da EG'!$E$7))</f>
        <v/>
      </c>
      <c r="I144" s="69" t="str">
        <f>IF(OR(J144="",'Campanhas C&amp;S'!$W$6="",'Campanhas C&amp;S'!$W$6="(Preencha o nome da campanha)"),"",'Campanhas C&amp;S'!$W$6)</f>
        <v/>
      </c>
      <c r="J144" s="69" t="str">
        <v/>
      </c>
      <c r="K144" s="69" t="str">
        <v/>
      </c>
      <c r="L144" s="69" t="str">
        <v/>
      </c>
      <c r="M144" s="69" t="str">
        <v/>
      </c>
      <c r="N144" s="69" t="str">
        <v/>
      </c>
      <c r="O144" s="69" t="str">
        <v/>
      </c>
      <c r="P144" s="69" t="str">
        <f>IF(J144="","","População abrangida")</f>
        <v/>
      </c>
      <c r="Q144" s="69" t="str">
        <f t="shared" si="2"/>
        <v/>
      </c>
      <c r="R144" s="69" t="str" cm="1">
        <f t="array" ref="R144">IF(ISBLANK(INDEX('Campanhas C&amp;S'!$AB$20:$AC$48,INT((ROWS($A$1:A23)-1)/2)+1,MOD(ROWS($A$1:A23)-1,2)+1)),"",INDEX('Campanhas C&amp;S'!$AB$20:$AC$48,INT((ROWS($A$1:A23)-1)/2)+1,MOD(ROWS($A$1:A23)-1,2)+1))</f>
        <v/>
      </c>
      <c r="S144" s="69" t="str">
        <f>IF(OR(J144="",'Campanhas C&amp;S'!$W$15="",'Campanhas C&amp;S'!$W$15="(máximo 300 carateres)"),"",'Campanhas C&amp;S'!$W$15)</f>
        <v/>
      </c>
    </row>
    <row r="145" spans="1:19" x14ac:dyDescent="0.15">
      <c r="A145" s="14" t="str">
        <f>IF(I145="","",IF(OR('Identificação da EG'!$B$7=0,'Identificação da EG'!$B$7=""),"",Capa!$C$10))</f>
        <v/>
      </c>
      <c r="B145" s="14" t="str">
        <f>IF(I145="","",IF((OR('Identificação da EG'!$B$7=0,'Identificação da EG'!$B$7="")),"",'Identificação da EG'!$B$7))</f>
        <v/>
      </c>
      <c r="C145" s="14" t="str">
        <f>IF(I145="","",IF(B145="","",VLOOKUP(B145,Auxiliar!$BW$23:$BX$3130,2,0)))</f>
        <v/>
      </c>
      <c r="D145" s="14" t="str">
        <f>IF(I145="","",IF(OR('Identificação da EG'!$B$7=0,'Identificação da EG'!$B$7=""),"","Portugal"))</f>
        <v/>
      </c>
      <c r="E145" s="14" t="str">
        <f>IF(I145="","",IF(OR('Identificação da EG'!$B$7=0,'Identificação da EG'!$B$7=""),"",'Identificação da EG'!$C$7))</f>
        <v/>
      </c>
      <c r="F145" s="14" t="str">
        <f>IF(I145="","",IF(OR('Identificação da EG'!$B$7=0,'Identificação da EG'!$B$7=""),"",'Identificação da EG'!$F$7))</f>
        <v/>
      </c>
      <c r="G145" s="14" t="str">
        <f>IF(I145="","",IF((OR('Identificação da EG'!$B$7=0,'Identificação da EG'!$B$7="")),"",'Identificação da EG'!$D$7))</f>
        <v/>
      </c>
      <c r="H145" s="25" t="str">
        <f>IF(I145="","",IF(OR('Identificação da EG'!$B$7=0,'Identificação da EG'!$B$7=""),"",'Identificação da EG'!$E$7))</f>
        <v/>
      </c>
      <c r="I145" s="69" t="str">
        <f>IF(OR(J145="",'Campanhas C&amp;S'!$W$6="",'Campanhas C&amp;S'!$W$6="(Preencha o nome da campanha)"),"",'Campanhas C&amp;S'!$W$6)</f>
        <v/>
      </c>
      <c r="J145" s="69" t="str">
        <v/>
      </c>
      <c r="K145" s="69" t="str">
        <v/>
      </c>
      <c r="L145" s="69" t="str">
        <v/>
      </c>
      <c r="M145" s="69" t="str">
        <v/>
      </c>
      <c r="N145" s="69" t="str">
        <v/>
      </c>
      <c r="O145" s="69" t="str">
        <v/>
      </c>
      <c r="P145" s="69" t="str">
        <f>IF(J145="","","Materiais distribuidos")</f>
        <v/>
      </c>
      <c r="Q145" s="69" t="str">
        <f t="shared" si="2"/>
        <v/>
      </c>
      <c r="R145" s="69" t="str" cm="1">
        <f t="array" ref="R145">IF(ISBLANK(INDEX('Campanhas C&amp;S'!$AB$20:$AC$48,INT((ROWS($A$1:A24)-1)/2)+1,MOD(ROWS($A$1:A24)-1,2)+1)),"",INDEX('Campanhas C&amp;S'!$AB$20:$AC$48,INT((ROWS($A$1:A24)-1)/2)+1,MOD(ROWS($A$1:A24)-1,2)+1))</f>
        <v/>
      </c>
      <c r="S145" s="69" t="str">
        <f>IF(OR(J145="",'Campanhas C&amp;S'!$W$15="",'Campanhas C&amp;S'!$W$15="(máximo 300 carateres)"),"",'Campanhas C&amp;S'!$W$15)</f>
        <v/>
      </c>
    </row>
    <row r="146" spans="1:19" x14ac:dyDescent="0.15">
      <c r="A146" s="14" t="str">
        <f>IF(I146="","",IF(OR('Identificação da EG'!$B$7=0,'Identificação da EG'!$B$7=""),"",Capa!$C$10))</f>
        <v/>
      </c>
      <c r="B146" s="14" t="str">
        <f>IF(I146="","",IF((OR('Identificação da EG'!$B$7=0,'Identificação da EG'!$B$7="")),"",'Identificação da EG'!$B$7))</f>
        <v/>
      </c>
      <c r="C146" s="14" t="str">
        <f>IF(I146="","",IF(B146="","",VLOOKUP(B146,Auxiliar!$BW$23:$BX$3130,2,0)))</f>
        <v/>
      </c>
      <c r="D146" s="14" t="str">
        <f>IF(I146="","",IF(OR('Identificação da EG'!$B$7=0,'Identificação da EG'!$B$7=""),"","Portugal"))</f>
        <v/>
      </c>
      <c r="E146" s="14" t="str">
        <f>IF(I146="","",IF(OR('Identificação da EG'!$B$7=0,'Identificação da EG'!$B$7=""),"",'Identificação da EG'!$C$7))</f>
        <v/>
      </c>
      <c r="F146" s="14" t="str">
        <f>IF(I146="","",IF(OR('Identificação da EG'!$B$7=0,'Identificação da EG'!$B$7=""),"",'Identificação da EG'!$F$7))</f>
        <v/>
      </c>
      <c r="G146" s="14" t="str">
        <f>IF(I146="","",IF((OR('Identificação da EG'!$B$7=0,'Identificação da EG'!$B$7="")),"",'Identificação da EG'!$D$7))</f>
        <v/>
      </c>
      <c r="H146" s="25" t="str">
        <f>IF(I146="","",IF(OR('Identificação da EG'!$B$7=0,'Identificação da EG'!$B$7=""),"",'Identificação da EG'!$E$7))</f>
        <v/>
      </c>
      <c r="I146" s="69" t="str">
        <f>IF(OR(J146="",'Campanhas C&amp;S'!$W$6="",'Campanhas C&amp;S'!$W$6="(Preencha o nome da campanha)"),"",'Campanhas C&amp;S'!$W$6)</f>
        <v/>
      </c>
      <c r="J146" s="69" t="str">
        <v/>
      </c>
      <c r="K146" s="69" t="str">
        <v/>
      </c>
      <c r="L146" s="69" t="str">
        <v/>
      </c>
      <c r="M146" s="69" t="str">
        <v/>
      </c>
      <c r="N146" s="69" t="str">
        <v/>
      </c>
      <c r="O146" s="69" t="str">
        <v/>
      </c>
      <c r="P146" s="69" t="str">
        <f>IF(J146="","","População abrangida")</f>
        <v/>
      </c>
      <c r="Q146" s="69" t="str">
        <f t="shared" si="2"/>
        <v/>
      </c>
      <c r="R146" s="69" t="str" cm="1">
        <f t="array" ref="R146">IF(ISBLANK(INDEX('Campanhas C&amp;S'!$AB$20:$AC$48,INT((ROWS($A$1:A25)-1)/2)+1,MOD(ROWS($A$1:A25)-1,2)+1)),"",INDEX('Campanhas C&amp;S'!$AB$20:$AC$48,INT((ROWS($A$1:A25)-1)/2)+1,MOD(ROWS($A$1:A25)-1,2)+1))</f>
        <v/>
      </c>
      <c r="S146" s="69" t="str">
        <f>IF(OR(J146="",'Campanhas C&amp;S'!$W$15="",'Campanhas C&amp;S'!$W$15="(máximo 300 carateres)"),"",'Campanhas C&amp;S'!$W$15)</f>
        <v/>
      </c>
    </row>
    <row r="147" spans="1:19" x14ac:dyDescent="0.15">
      <c r="A147" s="14" t="str">
        <f>IF(I147="","",IF(OR('Identificação da EG'!$B$7=0,'Identificação da EG'!$B$7=""),"",Capa!$C$10))</f>
        <v/>
      </c>
      <c r="B147" s="14" t="str">
        <f>IF(I147="","",IF((OR('Identificação da EG'!$B$7=0,'Identificação da EG'!$B$7="")),"",'Identificação da EG'!$B$7))</f>
        <v/>
      </c>
      <c r="C147" s="14" t="str">
        <f>IF(I147="","",IF(B147="","",VLOOKUP(B147,Auxiliar!$BW$23:$BX$3130,2,0)))</f>
        <v/>
      </c>
      <c r="D147" s="14" t="str">
        <f>IF(I147="","",IF(OR('Identificação da EG'!$B$7=0,'Identificação da EG'!$B$7=""),"","Portugal"))</f>
        <v/>
      </c>
      <c r="E147" s="14" t="str">
        <f>IF(I147="","",IF(OR('Identificação da EG'!$B$7=0,'Identificação da EG'!$B$7=""),"",'Identificação da EG'!$C$7))</f>
        <v/>
      </c>
      <c r="F147" s="14" t="str">
        <f>IF(I147="","",IF(OR('Identificação da EG'!$B$7=0,'Identificação da EG'!$B$7=""),"",'Identificação da EG'!$F$7))</f>
        <v/>
      </c>
      <c r="G147" s="14" t="str">
        <f>IF(I147="","",IF((OR('Identificação da EG'!$B$7=0,'Identificação da EG'!$B$7="")),"",'Identificação da EG'!$D$7))</f>
        <v/>
      </c>
      <c r="H147" s="25" t="str">
        <f>IF(I147="","",IF(OR('Identificação da EG'!$B$7=0,'Identificação da EG'!$B$7=""),"",'Identificação da EG'!$E$7))</f>
        <v/>
      </c>
      <c r="I147" s="69" t="str">
        <f>IF(OR(J147="",'Campanhas C&amp;S'!$W$6="",'Campanhas C&amp;S'!$W$6="(Preencha o nome da campanha)"),"",'Campanhas C&amp;S'!$W$6)</f>
        <v/>
      </c>
      <c r="J147" s="69" t="str">
        <v/>
      </c>
      <c r="K147" s="69" t="str">
        <v/>
      </c>
      <c r="L147" s="69" t="str">
        <v/>
      </c>
      <c r="M147" s="69" t="str">
        <v/>
      </c>
      <c r="N147" s="69" t="str">
        <v/>
      </c>
      <c r="O147" s="69" t="str">
        <v/>
      </c>
      <c r="P147" s="69" t="str">
        <f>IF(J147="","","Materiais distribuidos")</f>
        <v/>
      </c>
      <c r="Q147" s="69" t="str">
        <f t="shared" si="2"/>
        <v/>
      </c>
      <c r="R147" s="69" t="str" cm="1">
        <f t="array" ref="R147">IF(ISBLANK(INDEX('Campanhas C&amp;S'!$AB$20:$AC$48,INT((ROWS($A$1:A26)-1)/2)+1,MOD(ROWS($A$1:A26)-1,2)+1)),"",INDEX('Campanhas C&amp;S'!$AB$20:$AC$48,INT((ROWS($A$1:A26)-1)/2)+1,MOD(ROWS($A$1:A26)-1,2)+1))</f>
        <v/>
      </c>
      <c r="S147" s="69" t="str">
        <f>IF(OR(J147="",'Campanhas C&amp;S'!$W$15="",'Campanhas C&amp;S'!$W$15="(máximo 300 carateres)"),"",'Campanhas C&amp;S'!$W$15)</f>
        <v/>
      </c>
    </row>
    <row r="148" spans="1:19" x14ac:dyDescent="0.15">
      <c r="A148" s="14" t="str">
        <f>IF(I148="","",IF(OR('Identificação da EG'!$B$7=0,'Identificação da EG'!$B$7=""),"",Capa!$C$10))</f>
        <v/>
      </c>
      <c r="B148" s="14" t="str">
        <f>IF(I148="","",IF((OR('Identificação da EG'!$B$7=0,'Identificação da EG'!$B$7="")),"",'Identificação da EG'!$B$7))</f>
        <v/>
      </c>
      <c r="C148" s="14" t="str">
        <f>IF(I148="","",IF(B148="","",VLOOKUP(B148,Auxiliar!$BW$23:$BX$3130,2,0)))</f>
        <v/>
      </c>
      <c r="D148" s="14" t="str">
        <f>IF(I148="","",IF(OR('Identificação da EG'!$B$7=0,'Identificação da EG'!$B$7=""),"","Portugal"))</f>
        <v/>
      </c>
      <c r="E148" s="14" t="str">
        <f>IF(I148="","",IF(OR('Identificação da EG'!$B$7=0,'Identificação da EG'!$B$7=""),"",'Identificação da EG'!$C$7))</f>
        <v/>
      </c>
      <c r="F148" s="14" t="str">
        <f>IF(I148="","",IF(OR('Identificação da EG'!$B$7=0,'Identificação da EG'!$B$7=""),"",'Identificação da EG'!$F$7))</f>
        <v/>
      </c>
      <c r="G148" s="14" t="str">
        <f>IF(I148="","",IF((OR('Identificação da EG'!$B$7=0,'Identificação da EG'!$B$7="")),"",'Identificação da EG'!$D$7))</f>
        <v/>
      </c>
      <c r="H148" s="25" t="str">
        <f>IF(I148="","",IF(OR('Identificação da EG'!$B$7=0,'Identificação da EG'!$B$7=""),"",'Identificação da EG'!$E$7))</f>
        <v/>
      </c>
      <c r="I148" s="69" t="str">
        <f>IF(OR(J148="",'Campanhas C&amp;S'!$W$6="",'Campanhas C&amp;S'!$W$6="(Preencha o nome da campanha)"),"",'Campanhas C&amp;S'!$W$6)</f>
        <v/>
      </c>
      <c r="J148" s="69" t="str">
        <v/>
      </c>
      <c r="K148" s="69" t="str">
        <v/>
      </c>
      <c r="L148" s="69" t="str">
        <v/>
      </c>
      <c r="M148" s="69" t="str">
        <v/>
      </c>
      <c r="N148" s="69" t="str">
        <v/>
      </c>
      <c r="O148" s="69" t="str">
        <v/>
      </c>
      <c r="P148" s="69" t="str">
        <f>IF(J148="","","População abrangida")</f>
        <v/>
      </c>
      <c r="Q148" s="69" t="str">
        <f t="shared" si="2"/>
        <v/>
      </c>
      <c r="R148" s="69" t="str" cm="1">
        <f t="array" ref="R148">IF(ISBLANK(INDEX('Campanhas C&amp;S'!$AB$20:$AC$48,INT((ROWS($A$1:A27)-1)/2)+1,MOD(ROWS($A$1:A27)-1,2)+1)),"",INDEX('Campanhas C&amp;S'!$AB$20:$AC$48,INT((ROWS($A$1:A27)-1)/2)+1,MOD(ROWS($A$1:A27)-1,2)+1))</f>
        <v/>
      </c>
      <c r="S148" s="69" t="str">
        <f>IF(OR(J148="",'Campanhas C&amp;S'!$W$15="",'Campanhas C&amp;S'!$W$15="(máximo 300 carateres)"),"",'Campanhas C&amp;S'!$W$15)</f>
        <v/>
      </c>
    </row>
    <row r="149" spans="1:19" x14ac:dyDescent="0.15">
      <c r="A149" s="14" t="str">
        <f>IF(I149="","",IF(OR('Identificação da EG'!$B$7=0,'Identificação da EG'!$B$7=""),"",Capa!$C$10))</f>
        <v/>
      </c>
      <c r="B149" s="14" t="str">
        <f>IF(I149="","",IF((OR('Identificação da EG'!$B$7=0,'Identificação da EG'!$B$7="")),"",'Identificação da EG'!$B$7))</f>
        <v/>
      </c>
      <c r="C149" s="14" t="str">
        <f>IF(I149="","",IF(B149="","",VLOOKUP(B149,Auxiliar!$BW$23:$BX$3130,2,0)))</f>
        <v/>
      </c>
      <c r="D149" s="14" t="str">
        <f>IF(I149="","",IF(OR('Identificação da EG'!$B$7=0,'Identificação da EG'!$B$7=""),"","Portugal"))</f>
        <v/>
      </c>
      <c r="E149" s="14" t="str">
        <f>IF(I149="","",IF(OR('Identificação da EG'!$B$7=0,'Identificação da EG'!$B$7=""),"",'Identificação da EG'!$C$7))</f>
        <v/>
      </c>
      <c r="F149" s="14" t="str">
        <f>IF(I149="","",IF(OR('Identificação da EG'!$B$7=0,'Identificação da EG'!$B$7=""),"",'Identificação da EG'!$F$7))</f>
        <v/>
      </c>
      <c r="G149" s="14" t="str">
        <f>IF(I149="","",IF((OR('Identificação da EG'!$B$7=0,'Identificação da EG'!$B$7="")),"",'Identificação da EG'!$D$7))</f>
        <v/>
      </c>
      <c r="H149" s="25" t="str">
        <f>IF(I149="","",IF(OR('Identificação da EG'!$B$7=0,'Identificação da EG'!$B$7=""),"",'Identificação da EG'!$E$7))</f>
        <v/>
      </c>
      <c r="I149" s="69" t="str">
        <f>IF(OR(J149="",'Campanhas C&amp;S'!$W$6="",'Campanhas C&amp;S'!$W$6="(Preencha o nome da campanha)"),"",'Campanhas C&amp;S'!$W$6)</f>
        <v/>
      </c>
      <c r="J149" s="69" t="str">
        <v/>
      </c>
      <c r="K149" s="69" t="str">
        <v/>
      </c>
      <c r="L149" s="69" t="str">
        <v/>
      </c>
      <c r="M149" s="69" t="str">
        <v/>
      </c>
      <c r="N149" s="69" t="str">
        <v/>
      </c>
      <c r="O149" s="69" t="str">
        <v/>
      </c>
      <c r="P149" s="69" t="str">
        <f>IF(J149="","","Materiais distribuidos")</f>
        <v/>
      </c>
      <c r="Q149" s="69" t="str">
        <f t="shared" si="2"/>
        <v/>
      </c>
      <c r="R149" s="69" t="str" cm="1">
        <f t="array" ref="R149">IF(ISBLANK(INDEX('Campanhas C&amp;S'!$AB$20:$AC$48,INT((ROWS($A$1:A28)-1)/2)+1,MOD(ROWS($A$1:A28)-1,2)+1)),"",INDEX('Campanhas C&amp;S'!$AB$20:$AC$48,INT((ROWS($A$1:A28)-1)/2)+1,MOD(ROWS($A$1:A28)-1,2)+1))</f>
        <v/>
      </c>
      <c r="S149" s="69" t="str">
        <f>IF(OR(J149="",'Campanhas C&amp;S'!$W$15="",'Campanhas C&amp;S'!$W$15="(máximo 300 carateres)"),"",'Campanhas C&amp;S'!$W$15)</f>
        <v/>
      </c>
    </row>
    <row r="150" spans="1:19" x14ac:dyDescent="0.15">
      <c r="A150" s="14" t="str">
        <f>IF(I150="","",IF(OR('Identificação da EG'!$B$7=0,'Identificação da EG'!$B$7=""),"",Capa!$C$10))</f>
        <v/>
      </c>
      <c r="B150" s="14" t="str">
        <f>IF(I150="","",IF((OR('Identificação da EG'!$B$7=0,'Identificação da EG'!$B$7="")),"",'Identificação da EG'!$B$7))</f>
        <v/>
      </c>
      <c r="C150" s="14" t="str">
        <f>IF(I150="","",IF(B150="","",VLOOKUP(B150,Auxiliar!$BW$23:$BX$3130,2,0)))</f>
        <v/>
      </c>
      <c r="D150" s="14" t="str">
        <f>IF(I150="","",IF(OR('Identificação da EG'!$B$7=0,'Identificação da EG'!$B$7=""),"","Portugal"))</f>
        <v/>
      </c>
      <c r="E150" s="14" t="str">
        <f>IF(I150="","",IF(OR('Identificação da EG'!$B$7=0,'Identificação da EG'!$B$7=""),"",'Identificação da EG'!$C$7))</f>
        <v/>
      </c>
      <c r="F150" s="14" t="str">
        <f>IF(I150="","",IF(OR('Identificação da EG'!$B$7=0,'Identificação da EG'!$B$7=""),"",'Identificação da EG'!$F$7))</f>
        <v/>
      </c>
      <c r="G150" s="14" t="str">
        <f>IF(I150="","",IF((OR('Identificação da EG'!$B$7=0,'Identificação da EG'!$B$7="")),"",'Identificação da EG'!$D$7))</f>
        <v/>
      </c>
      <c r="H150" s="25" t="str">
        <f>IF(I150="","",IF(OR('Identificação da EG'!$B$7=0,'Identificação da EG'!$B$7=""),"",'Identificação da EG'!$E$7))</f>
        <v/>
      </c>
      <c r="I150" s="69" t="str">
        <f>IF(OR(J150="",'Campanhas C&amp;S'!$W$6="",'Campanhas C&amp;S'!$W$6="(Preencha o nome da campanha)"),"",'Campanhas C&amp;S'!$W$6)</f>
        <v/>
      </c>
      <c r="J150" s="69" t="str">
        <v/>
      </c>
      <c r="K150" s="69" t="str">
        <v/>
      </c>
      <c r="L150" s="69" t="str">
        <v/>
      </c>
      <c r="M150" s="69" t="str">
        <v/>
      </c>
      <c r="N150" s="69" t="str">
        <v/>
      </c>
      <c r="O150" s="69" t="str">
        <v/>
      </c>
      <c r="P150" s="69" t="str">
        <f>IF(J150="","","População abrangida")</f>
        <v/>
      </c>
      <c r="Q150" s="69" t="str">
        <f t="shared" si="2"/>
        <v/>
      </c>
      <c r="R150" s="69" t="str" cm="1">
        <f t="array" ref="R150">IF(ISBLANK(INDEX('Campanhas C&amp;S'!$AB$20:$AC$48,INT((ROWS($A$1:A29)-1)/2)+1,MOD(ROWS($A$1:A29)-1,2)+1)),"",INDEX('Campanhas C&amp;S'!$AB$20:$AC$48,INT((ROWS($A$1:A29)-1)/2)+1,MOD(ROWS($A$1:A29)-1,2)+1))</f>
        <v/>
      </c>
      <c r="S150" s="69" t="str">
        <f>IF(OR(J150="",'Campanhas C&amp;S'!$W$15="",'Campanhas C&amp;S'!$W$15="(máximo 300 carateres)"),"",'Campanhas C&amp;S'!$W$15)</f>
        <v/>
      </c>
    </row>
    <row r="151" spans="1:19" x14ac:dyDescent="0.15">
      <c r="A151" s="14" t="str">
        <f>IF(I151="","",IF(OR('Identificação da EG'!$B$7=0,'Identificação da EG'!$B$7=""),"",Capa!$C$10))</f>
        <v/>
      </c>
      <c r="B151" s="14" t="str">
        <f>IF(I151="","",IF((OR('Identificação da EG'!$B$7=0,'Identificação da EG'!$B$7="")),"",'Identificação da EG'!$B$7))</f>
        <v/>
      </c>
      <c r="C151" s="14" t="str">
        <f>IF(I151="","",IF(B151="","",VLOOKUP(B151,Auxiliar!$BW$23:$BX$3130,2,0)))</f>
        <v/>
      </c>
      <c r="D151" s="14" t="str">
        <f>IF(I151="","",IF(OR('Identificação da EG'!$B$7=0,'Identificação da EG'!$B$7=""),"","Portugal"))</f>
        <v/>
      </c>
      <c r="E151" s="14" t="str">
        <f>IF(I151="","",IF(OR('Identificação da EG'!$B$7=0,'Identificação da EG'!$B$7=""),"",'Identificação da EG'!$C$7))</f>
        <v/>
      </c>
      <c r="F151" s="14" t="str">
        <f>IF(I151="","",IF(OR('Identificação da EG'!$B$7=0,'Identificação da EG'!$B$7=""),"",'Identificação da EG'!$F$7))</f>
        <v/>
      </c>
      <c r="G151" s="14" t="str">
        <f>IF(I151="","",IF((OR('Identificação da EG'!$B$7=0,'Identificação da EG'!$B$7="")),"",'Identificação da EG'!$D$7))</f>
        <v/>
      </c>
      <c r="H151" s="25" t="str">
        <f>IF(I151="","",IF(OR('Identificação da EG'!$B$7=0,'Identificação da EG'!$B$7=""),"",'Identificação da EG'!$E$7))</f>
        <v/>
      </c>
      <c r="I151" s="69" t="str">
        <f>IF(OR(J151="",'Campanhas C&amp;S'!$W$6="",'Campanhas C&amp;S'!$W$6="(Preencha o nome da campanha)"),"",'Campanhas C&amp;S'!$W$6)</f>
        <v/>
      </c>
      <c r="J151" s="69" t="str">
        <v/>
      </c>
      <c r="K151" s="69" t="str">
        <v/>
      </c>
      <c r="L151" s="69" t="str">
        <v/>
      </c>
      <c r="M151" s="69" t="str">
        <v/>
      </c>
      <c r="N151" s="69" t="str">
        <v/>
      </c>
      <c r="O151" s="69" t="str">
        <v/>
      </c>
      <c r="P151" s="69" t="str">
        <f>IF(J151="","","Materiais distribuidos")</f>
        <v/>
      </c>
      <c r="Q151" s="69" t="str">
        <f t="shared" si="2"/>
        <v/>
      </c>
      <c r="R151" s="69" t="str" cm="1">
        <f t="array" ref="R151">IF(ISBLANK(INDEX('Campanhas C&amp;S'!$AB$20:$AC$48,INT((ROWS($A$1:A30)-1)/2)+1,MOD(ROWS($A$1:A30)-1,2)+1)),"",INDEX('Campanhas C&amp;S'!$AB$20:$AC$48,INT((ROWS($A$1:A30)-1)/2)+1,MOD(ROWS($A$1:A30)-1,2)+1))</f>
        <v/>
      </c>
      <c r="S151" s="69" t="str">
        <f>IF(OR(J151="",'Campanhas C&amp;S'!$W$15="",'Campanhas C&amp;S'!$W$15="(máximo 300 carateres)"),"",'Campanhas C&amp;S'!$W$15)</f>
        <v/>
      </c>
    </row>
    <row r="152" spans="1:19" x14ac:dyDescent="0.15">
      <c r="A152" s="14" t="str">
        <f>IF(I152="","",IF(OR('Identificação da EG'!$B$7=0,'Identificação da EG'!$B$7=""),"",Capa!$C$10))</f>
        <v/>
      </c>
      <c r="B152" s="14" t="str">
        <f>IF(I152="","",IF((OR('Identificação da EG'!$B$7=0,'Identificação da EG'!$B$7="")),"",'Identificação da EG'!$B$7))</f>
        <v/>
      </c>
      <c r="C152" s="14" t="str">
        <f>IF(I152="","",IF(B152="","",VLOOKUP(B152,Auxiliar!$BW$23:$BX$3130,2,0)))</f>
        <v/>
      </c>
      <c r="D152" s="14" t="str">
        <f>IF(I152="","",IF(OR('Identificação da EG'!$B$7=0,'Identificação da EG'!$B$7=""),"","Portugal"))</f>
        <v/>
      </c>
      <c r="E152" s="14" t="str">
        <f>IF(I152="","",IF(OR('Identificação da EG'!$B$7=0,'Identificação da EG'!$B$7=""),"",'Identificação da EG'!$C$7))</f>
        <v/>
      </c>
      <c r="F152" s="14" t="str">
        <f>IF(I152="","",IF(OR('Identificação da EG'!$B$7=0,'Identificação da EG'!$B$7=""),"",'Identificação da EG'!$F$7))</f>
        <v/>
      </c>
      <c r="G152" s="14" t="str">
        <f>IF(I152="","",IF((OR('Identificação da EG'!$B$7=0,'Identificação da EG'!$B$7="")),"",'Identificação da EG'!$D$7))</f>
        <v/>
      </c>
      <c r="H152" s="25" t="str">
        <f>IF(I152="","",IF(OR('Identificação da EG'!$B$7=0,'Identificação da EG'!$B$7=""),"",'Identificação da EG'!$E$7))</f>
        <v/>
      </c>
      <c r="I152" s="69" t="str">
        <f>IF(OR(J152="",'Campanhas C&amp;S'!$W$6="",'Campanhas C&amp;S'!$W$6="(Preencha o nome da campanha)"),"",'Campanhas C&amp;S'!$W$6)</f>
        <v/>
      </c>
      <c r="J152" s="69" t="str">
        <v/>
      </c>
      <c r="K152" s="69" t="str">
        <v/>
      </c>
      <c r="L152" s="69" t="str">
        <v/>
      </c>
      <c r="M152" s="69" t="str">
        <v/>
      </c>
      <c r="N152" s="69" t="str">
        <v/>
      </c>
      <c r="O152" s="69" t="str">
        <v/>
      </c>
      <c r="P152" s="69" t="str">
        <f>IF(J152="","","População abrangida")</f>
        <v/>
      </c>
      <c r="Q152" s="69" t="str">
        <f t="shared" si="2"/>
        <v/>
      </c>
      <c r="R152" s="69" t="str" cm="1">
        <f t="array" ref="R152">IF(ISBLANK(INDEX('Campanhas C&amp;S'!$AB$20:$AC$48,INT((ROWS($A$1:A31)-1)/2)+1,MOD(ROWS($A$1:A31)-1,2)+1)),"",INDEX('Campanhas C&amp;S'!$AB$20:$AC$48,INT((ROWS($A$1:A31)-1)/2)+1,MOD(ROWS($A$1:A31)-1,2)+1))</f>
        <v/>
      </c>
      <c r="S152" s="69" t="str">
        <f>IF(OR(J152="",'Campanhas C&amp;S'!$W$15="",'Campanhas C&amp;S'!$W$15="(máximo 300 carateres)"),"",'Campanhas C&amp;S'!$W$15)</f>
        <v/>
      </c>
    </row>
    <row r="153" spans="1:19" x14ac:dyDescent="0.15">
      <c r="A153" s="14" t="str">
        <f>IF(I153="","",IF(OR('Identificação da EG'!$B$7=0,'Identificação da EG'!$B$7=""),"",Capa!$C$10))</f>
        <v/>
      </c>
      <c r="B153" s="14" t="str">
        <f>IF(I153="","",IF((OR('Identificação da EG'!$B$7=0,'Identificação da EG'!$B$7="")),"",'Identificação da EG'!$B$7))</f>
        <v/>
      </c>
      <c r="C153" s="14" t="str">
        <f>IF(I153="","",IF(B153="","",VLOOKUP(B153,Auxiliar!$BW$23:$BX$3130,2,0)))</f>
        <v/>
      </c>
      <c r="D153" s="14" t="str">
        <f>IF(I153="","",IF(OR('Identificação da EG'!$B$7=0,'Identificação da EG'!$B$7=""),"","Portugal"))</f>
        <v/>
      </c>
      <c r="E153" s="14" t="str">
        <f>IF(I153="","",IF(OR('Identificação da EG'!$B$7=0,'Identificação da EG'!$B$7=""),"",'Identificação da EG'!$C$7))</f>
        <v/>
      </c>
      <c r="F153" s="14" t="str">
        <f>IF(I153="","",IF(OR('Identificação da EG'!$B$7=0,'Identificação da EG'!$B$7=""),"",'Identificação da EG'!$F$7))</f>
        <v/>
      </c>
      <c r="G153" s="14" t="str">
        <f>IF(I153="","",IF((OR('Identificação da EG'!$B$7=0,'Identificação da EG'!$B$7="")),"",'Identificação da EG'!$D$7))</f>
        <v/>
      </c>
      <c r="H153" s="25" t="str">
        <f>IF(I153="","",IF(OR('Identificação da EG'!$B$7=0,'Identificação da EG'!$B$7=""),"",'Identificação da EG'!$E$7))</f>
        <v/>
      </c>
      <c r="I153" s="69" t="str">
        <f>IF(OR(J153="",'Campanhas C&amp;S'!$W$6="",'Campanhas C&amp;S'!$W$6="(Preencha o nome da campanha)"),"",'Campanhas C&amp;S'!$W$6)</f>
        <v/>
      </c>
      <c r="J153" s="69" t="str">
        <v/>
      </c>
      <c r="K153" s="69" t="str">
        <v/>
      </c>
      <c r="L153" s="69" t="str">
        <v/>
      </c>
      <c r="M153" s="69" t="str">
        <v/>
      </c>
      <c r="N153" s="69" t="str">
        <v/>
      </c>
      <c r="O153" s="69" t="str">
        <v/>
      </c>
      <c r="P153" s="69" t="str">
        <f>IF(J153="","","Materiais distribuidos")</f>
        <v/>
      </c>
      <c r="Q153" s="69" t="str">
        <f t="shared" si="2"/>
        <v/>
      </c>
      <c r="R153" s="69" t="str" cm="1">
        <f t="array" ref="R153">IF(ISBLANK(INDEX('Campanhas C&amp;S'!$AB$20:$AC$48,INT((ROWS($A$1:A32)-1)/2)+1,MOD(ROWS($A$1:A32)-1,2)+1)),"",INDEX('Campanhas C&amp;S'!$AB$20:$AC$48,INT((ROWS($A$1:A32)-1)/2)+1,MOD(ROWS($A$1:A32)-1,2)+1))</f>
        <v/>
      </c>
      <c r="S153" s="69" t="str">
        <f>IF(OR(J153="",'Campanhas C&amp;S'!$W$15="",'Campanhas C&amp;S'!$W$15="(máximo 300 carateres)"),"",'Campanhas C&amp;S'!$W$15)</f>
        <v/>
      </c>
    </row>
    <row r="154" spans="1:19" x14ac:dyDescent="0.15">
      <c r="A154" s="14" t="str">
        <f>IF(I154="","",IF(OR('Identificação da EG'!$B$7=0,'Identificação da EG'!$B$7=""),"",Capa!$C$10))</f>
        <v/>
      </c>
      <c r="B154" s="14" t="str">
        <f>IF(I154="","",IF((OR('Identificação da EG'!$B$7=0,'Identificação da EG'!$B$7="")),"",'Identificação da EG'!$B$7))</f>
        <v/>
      </c>
      <c r="C154" s="14" t="str">
        <f>IF(I154="","",IF(B154="","",VLOOKUP(B154,Auxiliar!$BW$23:$BX$3130,2,0)))</f>
        <v/>
      </c>
      <c r="D154" s="14" t="str">
        <f>IF(I154="","",IF(OR('Identificação da EG'!$B$7=0,'Identificação da EG'!$B$7=""),"","Portugal"))</f>
        <v/>
      </c>
      <c r="E154" s="14" t="str">
        <f>IF(I154="","",IF(OR('Identificação da EG'!$B$7=0,'Identificação da EG'!$B$7=""),"",'Identificação da EG'!$C$7))</f>
        <v/>
      </c>
      <c r="F154" s="14" t="str">
        <f>IF(I154="","",IF(OR('Identificação da EG'!$B$7=0,'Identificação da EG'!$B$7=""),"",'Identificação da EG'!$F$7))</f>
        <v/>
      </c>
      <c r="G154" s="14" t="str">
        <f>IF(I154="","",IF((OR('Identificação da EG'!$B$7=0,'Identificação da EG'!$B$7="")),"",'Identificação da EG'!$D$7))</f>
        <v/>
      </c>
      <c r="H154" s="25" t="str">
        <f>IF(I154="","",IF(OR('Identificação da EG'!$B$7=0,'Identificação da EG'!$B$7=""),"",'Identificação da EG'!$E$7))</f>
        <v/>
      </c>
      <c r="I154" s="69" t="str">
        <f>IF(OR(J154="",'Campanhas C&amp;S'!$W$6="",'Campanhas C&amp;S'!$W$6="(Preencha o nome da campanha)"),"",'Campanhas C&amp;S'!$W$6)</f>
        <v/>
      </c>
      <c r="J154" s="69" t="str">
        <v/>
      </c>
      <c r="K154" s="69" t="str">
        <v/>
      </c>
      <c r="L154" s="69" t="str">
        <v/>
      </c>
      <c r="M154" s="69" t="str">
        <v/>
      </c>
      <c r="N154" s="69" t="str">
        <v/>
      </c>
      <c r="O154" s="69" t="str">
        <v/>
      </c>
      <c r="P154" s="69" t="str">
        <f>IF(J154="","","População abrangida")</f>
        <v/>
      </c>
      <c r="Q154" s="69" t="str">
        <f t="shared" si="2"/>
        <v/>
      </c>
      <c r="R154" s="69" t="str" cm="1">
        <f t="array" ref="R154">IF(ISBLANK(INDEX('Campanhas C&amp;S'!$AB$20:$AC$48,INT((ROWS($A$1:A33)-1)/2)+1,MOD(ROWS($A$1:A33)-1,2)+1)),"",INDEX('Campanhas C&amp;S'!$AB$20:$AC$48,INT((ROWS($A$1:A33)-1)/2)+1,MOD(ROWS($A$1:A33)-1,2)+1))</f>
        <v/>
      </c>
      <c r="S154" s="69" t="str">
        <f>IF(OR(J154="",'Campanhas C&amp;S'!$W$15="",'Campanhas C&amp;S'!$W$15="(máximo 300 carateres)"),"",'Campanhas C&amp;S'!$W$15)</f>
        <v/>
      </c>
    </row>
    <row r="155" spans="1:19" x14ac:dyDescent="0.15">
      <c r="A155" s="14" t="str">
        <f>IF(I155="","",IF(OR('Identificação da EG'!$B$7=0,'Identificação da EG'!$B$7=""),"",Capa!$C$10))</f>
        <v/>
      </c>
      <c r="B155" s="14" t="str">
        <f>IF(I155="","",IF((OR('Identificação da EG'!$B$7=0,'Identificação da EG'!$B$7="")),"",'Identificação da EG'!$B$7))</f>
        <v/>
      </c>
      <c r="C155" s="14" t="str">
        <f>IF(I155="","",IF(B155="","",VLOOKUP(B155,Auxiliar!$BW$23:$BX$3130,2,0)))</f>
        <v/>
      </c>
      <c r="D155" s="14" t="str">
        <f>IF(I155="","",IF(OR('Identificação da EG'!$B$7=0,'Identificação da EG'!$B$7=""),"","Portugal"))</f>
        <v/>
      </c>
      <c r="E155" s="14" t="str">
        <f>IF(I155="","",IF(OR('Identificação da EG'!$B$7=0,'Identificação da EG'!$B$7=""),"",'Identificação da EG'!$C$7))</f>
        <v/>
      </c>
      <c r="F155" s="14" t="str">
        <f>IF(I155="","",IF(OR('Identificação da EG'!$B$7=0,'Identificação da EG'!$B$7=""),"",'Identificação da EG'!$F$7))</f>
        <v/>
      </c>
      <c r="G155" s="14" t="str">
        <f>IF(I155="","",IF((OR('Identificação da EG'!$B$7=0,'Identificação da EG'!$B$7="")),"",'Identificação da EG'!$D$7))</f>
        <v/>
      </c>
      <c r="H155" s="25" t="str">
        <f>IF(I155="","",IF(OR('Identificação da EG'!$B$7=0,'Identificação da EG'!$B$7=""),"",'Identificação da EG'!$E$7))</f>
        <v/>
      </c>
      <c r="I155" s="69" t="str">
        <f>IF(OR(J155="",'Campanhas C&amp;S'!$W$6="",'Campanhas C&amp;S'!$W$6="(Preencha o nome da campanha)"),"",'Campanhas C&amp;S'!$W$6)</f>
        <v/>
      </c>
      <c r="J155" s="69" t="str">
        <v/>
      </c>
      <c r="K155" s="69" t="str">
        <v/>
      </c>
      <c r="L155" s="69" t="str">
        <v/>
      </c>
      <c r="M155" s="69" t="str">
        <v/>
      </c>
      <c r="N155" s="69" t="str">
        <v/>
      </c>
      <c r="O155" s="69" t="str">
        <v/>
      </c>
      <c r="P155" s="69" t="str">
        <f>IF(J155="","","Materiais distribuidos")</f>
        <v/>
      </c>
      <c r="Q155" s="69" t="str">
        <f t="shared" si="2"/>
        <v/>
      </c>
      <c r="R155" s="69" t="str" cm="1">
        <f t="array" ref="R155">IF(ISBLANK(INDEX('Campanhas C&amp;S'!$AB$20:$AC$48,INT((ROWS($A$1:A34)-1)/2)+1,MOD(ROWS($A$1:A34)-1,2)+1)),"",INDEX('Campanhas C&amp;S'!$AB$20:$AC$48,INT((ROWS($A$1:A34)-1)/2)+1,MOD(ROWS($A$1:A34)-1,2)+1))</f>
        <v/>
      </c>
      <c r="S155" s="69" t="str">
        <f>IF(OR(J155="",'Campanhas C&amp;S'!$W$15="",'Campanhas C&amp;S'!$W$15="(máximo 300 carateres)"),"",'Campanhas C&amp;S'!$W$15)</f>
        <v/>
      </c>
    </row>
    <row r="156" spans="1:19" x14ac:dyDescent="0.15">
      <c r="A156" s="14" t="str">
        <f>IF(I156="","",IF(OR('Identificação da EG'!$B$7=0,'Identificação da EG'!$B$7=""),"",Capa!$C$10))</f>
        <v/>
      </c>
      <c r="B156" s="14" t="str">
        <f>IF(I156="","",IF((OR('Identificação da EG'!$B$7=0,'Identificação da EG'!$B$7="")),"",'Identificação da EG'!$B$7))</f>
        <v/>
      </c>
      <c r="C156" s="14" t="str">
        <f>IF(I156="","",IF(B156="","",VLOOKUP(B156,Auxiliar!$BW$23:$BX$3130,2,0)))</f>
        <v/>
      </c>
      <c r="D156" s="14" t="str">
        <f>IF(I156="","",IF(OR('Identificação da EG'!$B$7=0,'Identificação da EG'!$B$7=""),"","Portugal"))</f>
        <v/>
      </c>
      <c r="E156" s="14" t="str">
        <f>IF(I156="","",IF(OR('Identificação da EG'!$B$7=0,'Identificação da EG'!$B$7=""),"",'Identificação da EG'!$C$7))</f>
        <v/>
      </c>
      <c r="F156" s="14" t="str">
        <f>IF(I156="","",IF(OR('Identificação da EG'!$B$7=0,'Identificação da EG'!$B$7=""),"",'Identificação da EG'!$F$7))</f>
        <v/>
      </c>
      <c r="G156" s="14" t="str">
        <f>IF(I156="","",IF((OR('Identificação da EG'!$B$7=0,'Identificação da EG'!$B$7="")),"",'Identificação da EG'!$D$7))</f>
        <v/>
      </c>
      <c r="H156" s="25" t="str">
        <f>IF(I156="","",IF(OR('Identificação da EG'!$B$7=0,'Identificação da EG'!$B$7=""),"",'Identificação da EG'!$E$7))</f>
        <v/>
      </c>
      <c r="I156" s="69" t="str">
        <f>IF(OR(J156="",'Campanhas C&amp;S'!$W$6="",'Campanhas C&amp;S'!$W$6="(Preencha o nome da campanha)"),"",'Campanhas C&amp;S'!$W$6)</f>
        <v/>
      </c>
      <c r="J156" s="69" t="str">
        <v/>
      </c>
      <c r="K156" s="69" t="str">
        <v/>
      </c>
      <c r="L156" s="69" t="str">
        <v/>
      </c>
      <c r="M156" s="69" t="str">
        <v/>
      </c>
      <c r="N156" s="69" t="str">
        <v/>
      </c>
      <c r="O156" s="69" t="str">
        <v/>
      </c>
      <c r="P156" s="69" t="str">
        <f>IF(J156="","","População abrangida")</f>
        <v/>
      </c>
      <c r="Q156" s="69" t="str">
        <f t="shared" si="2"/>
        <v/>
      </c>
      <c r="R156" s="69" t="str" cm="1">
        <f t="array" ref="R156">IF(ISBLANK(INDEX('Campanhas C&amp;S'!$AB$20:$AC$48,INT((ROWS($A$1:A35)-1)/2)+1,MOD(ROWS($A$1:A35)-1,2)+1)),"",INDEX('Campanhas C&amp;S'!$AB$20:$AC$48,INT((ROWS($A$1:A35)-1)/2)+1,MOD(ROWS($A$1:A35)-1,2)+1))</f>
        <v/>
      </c>
      <c r="S156" s="69" t="str">
        <f>IF(OR(J156="",'Campanhas C&amp;S'!$W$15="",'Campanhas C&amp;S'!$W$15="(máximo 300 carateres)"),"",'Campanhas C&amp;S'!$W$15)</f>
        <v/>
      </c>
    </row>
    <row r="157" spans="1:19" x14ac:dyDescent="0.15">
      <c r="A157" s="14" t="str">
        <f>IF(I157="","",IF(OR('Identificação da EG'!$B$7=0,'Identificação da EG'!$B$7=""),"",Capa!$C$10))</f>
        <v/>
      </c>
      <c r="B157" s="14" t="str">
        <f>IF(I157="","",IF((OR('Identificação da EG'!$B$7=0,'Identificação da EG'!$B$7="")),"",'Identificação da EG'!$B$7))</f>
        <v/>
      </c>
      <c r="C157" s="14" t="str">
        <f>IF(I157="","",IF(B157="","",VLOOKUP(B157,Auxiliar!$BW$23:$BX$3130,2,0)))</f>
        <v/>
      </c>
      <c r="D157" s="14" t="str">
        <f>IF(I157="","",IF(OR('Identificação da EG'!$B$7=0,'Identificação da EG'!$B$7=""),"","Portugal"))</f>
        <v/>
      </c>
      <c r="E157" s="14" t="str">
        <f>IF(I157="","",IF(OR('Identificação da EG'!$B$7=0,'Identificação da EG'!$B$7=""),"",'Identificação da EG'!$C$7))</f>
        <v/>
      </c>
      <c r="F157" s="14" t="str">
        <f>IF(I157="","",IF(OR('Identificação da EG'!$B$7=0,'Identificação da EG'!$B$7=""),"",'Identificação da EG'!$F$7))</f>
        <v/>
      </c>
      <c r="G157" s="14" t="str">
        <f>IF(I157="","",IF((OR('Identificação da EG'!$B$7=0,'Identificação da EG'!$B$7="")),"",'Identificação da EG'!$D$7))</f>
        <v/>
      </c>
      <c r="H157" s="25" t="str">
        <f>IF(I157="","",IF(OR('Identificação da EG'!$B$7=0,'Identificação da EG'!$B$7=""),"",'Identificação da EG'!$E$7))</f>
        <v/>
      </c>
      <c r="I157" s="69" t="str">
        <f>IF(OR(J157="",'Campanhas C&amp;S'!$W$6="",'Campanhas C&amp;S'!$W$6="(Preencha o nome da campanha)"),"",'Campanhas C&amp;S'!$W$6)</f>
        <v/>
      </c>
      <c r="J157" s="69" t="str">
        <v/>
      </c>
      <c r="K157" s="69" t="str">
        <v/>
      </c>
      <c r="L157" s="69" t="str">
        <v/>
      </c>
      <c r="M157" s="69" t="str">
        <v/>
      </c>
      <c r="N157" s="69" t="str">
        <v/>
      </c>
      <c r="O157" s="69" t="str">
        <v/>
      </c>
      <c r="P157" s="69" t="str">
        <f>IF(J157="","","Materiais distribuidos")</f>
        <v/>
      </c>
      <c r="Q157" s="69" t="str">
        <f t="shared" si="2"/>
        <v/>
      </c>
      <c r="R157" s="69" t="str" cm="1">
        <f t="array" ref="R157">IF(ISBLANK(INDEX('Campanhas C&amp;S'!$AB$20:$AC$48,INT((ROWS($A$1:A36)-1)/2)+1,MOD(ROWS($A$1:A36)-1,2)+1)),"",INDEX('Campanhas C&amp;S'!$AB$20:$AC$48,INT((ROWS($A$1:A36)-1)/2)+1,MOD(ROWS($A$1:A36)-1,2)+1))</f>
        <v/>
      </c>
      <c r="S157" s="69" t="str">
        <f>IF(OR(J157="",'Campanhas C&amp;S'!$W$15="",'Campanhas C&amp;S'!$W$15="(máximo 300 carateres)"),"",'Campanhas C&amp;S'!$W$15)</f>
        <v/>
      </c>
    </row>
    <row r="158" spans="1:19" x14ac:dyDescent="0.15">
      <c r="A158" s="14" t="str">
        <f>IF(I158="","",IF(OR('Identificação da EG'!$B$7=0,'Identificação da EG'!$B$7=""),"",Capa!$C$10))</f>
        <v/>
      </c>
      <c r="B158" s="14" t="str">
        <f>IF(I158="","",IF((OR('Identificação da EG'!$B$7=0,'Identificação da EG'!$B$7="")),"",'Identificação da EG'!$B$7))</f>
        <v/>
      </c>
      <c r="C158" s="14" t="str">
        <f>IF(I158="","",IF(B158="","",VLOOKUP(B158,Auxiliar!$BW$23:$BX$3130,2,0)))</f>
        <v/>
      </c>
      <c r="D158" s="14" t="str">
        <f>IF(I158="","",IF(OR('Identificação da EG'!$B$7=0,'Identificação da EG'!$B$7=""),"","Portugal"))</f>
        <v/>
      </c>
      <c r="E158" s="14" t="str">
        <f>IF(I158="","",IF(OR('Identificação da EG'!$B$7=0,'Identificação da EG'!$B$7=""),"",'Identificação da EG'!$C$7))</f>
        <v/>
      </c>
      <c r="F158" s="14" t="str">
        <f>IF(I158="","",IF(OR('Identificação da EG'!$B$7=0,'Identificação da EG'!$B$7=""),"",'Identificação da EG'!$F$7))</f>
        <v/>
      </c>
      <c r="G158" s="14" t="str">
        <f>IF(I158="","",IF((OR('Identificação da EG'!$B$7=0,'Identificação da EG'!$B$7="")),"",'Identificação da EG'!$D$7))</f>
        <v/>
      </c>
      <c r="H158" s="25" t="str">
        <f>IF(I158="","",IF(OR('Identificação da EG'!$B$7=0,'Identificação da EG'!$B$7=""),"",'Identificação da EG'!$E$7))</f>
        <v/>
      </c>
      <c r="I158" s="69" t="str">
        <f>IF(OR(J158="",'Campanhas C&amp;S'!$W$6="",'Campanhas C&amp;S'!$W$6="(Preencha o nome da campanha)"),"",'Campanhas C&amp;S'!$W$6)</f>
        <v/>
      </c>
      <c r="J158" s="69" t="str">
        <v/>
      </c>
      <c r="K158" s="69" t="str">
        <v/>
      </c>
      <c r="L158" s="69" t="str">
        <v/>
      </c>
      <c r="M158" s="69" t="str">
        <v/>
      </c>
      <c r="N158" s="69" t="str">
        <v/>
      </c>
      <c r="O158" s="69" t="str">
        <v/>
      </c>
      <c r="P158" s="69" t="str">
        <f>IF(J158="","","População abrangida")</f>
        <v/>
      </c>
      <c r="Q158" s="69" t="str">
        <f t="shared" si="2"/>
        <v/>
      </c>
      <c r="R158" s="69" t="str" cm="1">
        <f t="array" ref="R158">IF(ISBLANK(INDEX('Campanhas C&amp;S'!$AB$20:$AC$48,INT((ROWS($A$1:A37)-1)/2)+1,MOD(ROWS($A$1:A37)-1,2)+1)),"",INDEX('Campanhas C&amp;S'!$AB$20:$AC$48,INT((ROWS($A$1:A37)-1)/2)+1,MOD(ROWS($A$1:A37)-1,2)+1))</f>
        <v/>
      </c>
      <c r="S158" s="69" t="str">
        <f>IF(OR(J158="",'Campanhas C&amp;S'!$W$15="",'Campanhas C&amp;S'!$W$15="(máximo 300 carateres)"),"",'Campanhas C&amp;S'!$W$15)</f>
        <v/>
      </c>
    </row>
    <row r="159" spans="1:19" x14ac:dyDescent="0.15">
      <c r="A159" s="14" t="str">
        <f>IF(I159="","",IF(OR('Identificação da EG'!$B$7=0,'Identificação da EG'!$B$7=""),"",Capa!$C$10))</f>
        <v/>
      </c>
      <c r="B159" s="14" t="str">
        <f>IF(I159="","",IF((OR('Identificação da EG'!$B$7=0,'Identificação da EG'!$B$7="")),"",'Identificação da EG'!$B$7))</f>
        <v/>
      </c>
      <c r="C159" s="14" t="str">
        <f>IF(I159="","",IF(B159="","",VLOOKUP(B159,Auxiliar!$BW$23:$BX$3130,2,0)))</f>
        <v/>
      </c>
      <c r="D159" s="14" t="str">
        <f>IF(I159="","",IF(OR('Identificação da EG'!$B$7=0,'Identificação da EG'!$B$7=""),"","Portugal"))</f>
        <v/>
      </c>
      <c r="E159" s="14" t="str">
        <f>IF(I159="","",IF(OR('Identificação da EG'!$B$7=0,'Identificação da EG'!$B$7=""),"",'Identificação da EG'!$C$7))</f>
        <v/>
      </c>
      <c r="F159" s="14" t="str">
        <f>IF(I159="","",IF(OR('Identificação da EG'!$B$7=0,'Identificação da EG'!$B$7=""),"",'Identificação da EG'!$F$7))</f>
        <v/>
      </c>
      <c r="G159" s="14" t="str">
        <f>IF(I159="","",IF((OR('Identificação da EG'!$B$7=0,'Identificação da EG'!$B$7="")),"",'Identificação da EG'!$D$7))</f>
        <v/>
      </c>
      <c r="H159" s="25" t="str">
        <f>IF(I159="","",IF(OR('Identificação da EG'!$B$7=0,'Identificação da EG'!$B$7=""),"",'Identificação da EG'!$E$7))</f>
        <v/>
      </c>
      <c r="I159" s="69" t="str">
        <f>IF(OR(J159="",'Campanhas C&amp;S'!$W$6="",'Campanhas C&amp;S'!$W$6="(Preencha o nome da campanha)"),"",'Campanhas C&amp;S'!$W$6)</f>
        <v/>
      </c>
      <c r="J159" s="69" t="str">
        <v/>
      </c>
      <c r="K159" s="69" t="str">
        <v/>
      </c>
      <c r="L159" s="69" t="str">
        <v/>
      </c>
      <c r="M159" s="69" t="str">
        <v/>
      </c>
      <c r="N159" s="69" t="str">
        <v/>
      </c>
      <c r="O159" s="69" t="str">
        <v/>
      </c>
      <c r="P159" s="69" t="str">
        <f>IF(J159="","","Materiais distribuidos")</f>
        <v/>
      </c>
      <c r="Q159" s="69" t="str">
        <f t="shared" si="2"/>
        <v/>
      </c>
      <c r="R159" s="69" t="str" cm="1">
        <f t="array" ref="R159">IF(ISBLANK(INDEX('Campanhas C&amp;S'!$AB$20:$AC$48,INT((ROWS($A$1:A38)-1)/2)+1,MOD(ROWS($A$1:A38)-1,2)+1)),"",INDEX('Campanhas C&amp;S'!$AB$20:$AC$48,INT((ROWS($A$1:A38)-1)/2)+1,MOD(ROWS($A$1:A38)-1,2)+1))</f>
        <v/>
      </c>
      <c r="S159" s="69" t="str">
        <f>IF(OR(J159="",'Campanhas C&amp;S'!$W$15="",'Campanhas C&amp;S'!$W$15="(máximo 300 carateres)"),"",'Campanhas C&amp;S'!$W$15)</f>
        <v/>
      </c>
    </row>
    <row r="160" spans="1:19" x14ac:dyDescent="0.15">
      <c r="A160" s="14" t="str">
        <f>IF(I160="","",IF(OR('Identificação da EG'!$B$7=0,'Identificação da EG'!$B$7=""),"",Capa!$C$10))</f>
        <v/>
      </c>
      <c r="B160" s="14" t="str">
        <f>IF(I160="","",IF((OR('Identificação da EG'!$B$7=0,'Identificação da EG'!$B$7="")),"",'Identificação da EG'!$B$7))</f>
        <v/>
      </c>
      <c r="C160" s="14" t="str">
        <f>IF(I160="","",IF(B160="","",VLOOKUP(B160,Auxiliar!$BW$23:$BX$3130,2,0)))</f>
        <v/>
      </c>
      <c r="D160" s="14" t="str">
        <f>IF(I160="","",IF(OR('Identificação da EG'!$B$7=0,'Identificação da EG'!$B$7=""),"","Portugal"))</f>
        <v/>
      </c>
      <c r="E160" s="14" t="str">
        <f>IF(I160="","",IF(OR('Identificação da EG'!$B$7=0,'Identificação da EG'!$B$7=""),"",'Identificação da EG'!$C$7))</f>
        <v/>
      </c>
      <c r="F160" s="14" t="str">
        <f>IF(I160="","",IF(OR('Identificação da EG'!$B$7=0,'Identificação da EG'!$B$7=""),"",'Identificação da EG'!$F$7))</f>
        <v/>
      </c>
      <c r="G160" s="14" t="str">
        <f>IF(I160="","",IF((OR('Identificação da EG'!$B$7=0,'Identificação da EG'!$B$7="")),"",'Identificação da EG'!$D$7))</f>
        <v/>
      </c>
      <c r="H160" s="25" t="str">
        <f>IF(I160="","",IF(OR('Identificação da EG'!$B$7=0,'Identificação da EG'!$B$7=""),"",'Identificação da EG'!$E$7))</f>
        <v/>
      </c>
      <c r="I160" s="69" t="str">
        <f>IF(OR(J160="",'Campanhas C&amp;S'!$W$6="",'Campanhas C&amp;S'!$W$6="(Preencha o nome da campanha)"),"",'Campanhas C&amp;S'!$W$6)</f>
        <v/>
      </c>
      <c r="J160" s="69" t="str">
        <v/>
      </c>
      <c r="K160" s="69" t="str">
        <v/>
      </c>
      <c r="L160" s="69" t="str">
        <v/>
      </c>
      <c r="M160" s="69" t="str">
        <v/>
      </c>
      <c r="N160" s="69" t="str">
        <v/>
      </c>
      <c r="O160" s="69" t="str">
        <v/>
      </c>
      <c r="P160" s="69" t="str">
        <f>IF(J160="","","População abrangida")</f>
        <v/>
      </c>
      <c r="Q160" s="69" t="str">
        <f t="shared" si="2"/>
        <v/>
      </c>
      <c r="R160" s="69" t="str" cm="1">
        <f t="array" ref="R160">IF(ISBLANK(INDEX('Campanhas C&amp;S'!$AB$20:$AC$48,INT((ROWS($A$1:A39)-1)/2)+1,MOD(ROWS($A$1:A39)-1,2)+1)),"",INDEX('Campanhas C&amp;S'!$AB$20:$AC$48,INT((ROWS($A$1:A39)-1)/2)+1,MOD(ROWS($A$1:A39)-1,2)+1))</f>
        <v/>
      </c>
      <c r="S160" s="69" t="str">
        <f>IF(OR(J160="",'Campanhas C&amp;S'!$W$15="",'Campanhas C&amp;S'!$W$15="(máximo 300 carateres)"),"",'Campanhas C&amp;S'!$W$15)</f>
        <v/>
      </c>
    </row>
    <row r="161" spans="1:19" x14ac:dyDescent="0.15">
      <c r="A161" s="14" t="str">
        <f>IF(I161="","",IF(OR('Identificação da EG'!$B$7=0,'Identificação da EG'!$B$7=""),"",Capa!$C$10))</f>
        <v/>
      </c>
      <c r="B161" s="14" t="str">
        <f>IF(I161="","",IF((OR('Identificação da EG'!$B$7=0,'Identificação da EG'!$B$7="")),"",'Identificação da EG'!$B$7))</f>
        <v/>
      </c>
      <c r="C161" s="14" t="str">
        <f>IF(I161="","",IF(B161="","",VLOOKUP(B161,Auxiliar!$BW$23:$BX$3130,2,0)))</f>
        <v/>
      </c>
      <c r="D161" s="14" t="str">
        <f>IF(I161="","",IF(OR('Identificação da EG'!$B$7=0,'Identificação da EG'!$B$7=""),"","Portugal"))</f>
        <v/>
      </c>
      <c r="E161" s="14" t="str">
        <f>IF(I161="","",IF(OR('Identificação da EG'!$B$7=0,'Identificação da EG'!$B$7=""),"",'Identificação da EG'!$C$7))</f>
        <v/>
      </c>
      <c r="F161" s="14" t="str">
        <f>IF(I161="","",IF(OR('Identificação da EG'!$B$7=0,'Identificação da EG'!$B$7=""),"",'Identificação da EG'!$F$7))</f>
        <v/>
      </c>
      <c r="G161" s="14" t="str">
        <f>IF(I161="","",IF((OR('Identificação da EG'!$B$7=0,'Identificação da EG'!$B$7="")),"",'Identificação da EG'!$D$7))</f>
        <v/>
      </c>
      <c r="H161" s="25" t="str">
        <f>IF(I161="","",IF(OR('Identificação da EG'!$B$7=0,'Identificação da EG'!$B$7=""),"",'Identificação da EG'!$E$7))</f>
        <v/>
      </c>
      <c r="I161" s="69" t="str">
        <f>IF(OR(J161="",'Campanhas C&amp;S'!$W$6="",'Campanhas C&amp;S'!$W$6="(Preencha o nome da campanha)"),"",'Campanhas C&amp;S'!$W$6)</f>
        <v/>
      </c>
      <c r="J161" s="69" t="str">
        <v/>
      </c>
      <c r="K161" s="69" t="str">
        <v/>
      </c>
      <c r="L161" s="69" t="str">
        <v/>
      </c>
      <c r="M161" s="69" t="str">
        <v/>
      </c>
      <c r="N161" s="69" t="str">
        <v/>
      </c>
      <c r="O161" s="69" t="str">
        <v/>
      </c>
      <c r="P161" s="69" t="str">
        <f>IF(J161="","","Materiais distribuidos")</f>
        <v/>
      </c>
      <c r="Q161" s="69" t="str">
        <f t="shared" si="2"/>
        <v/>
      </c>
      <c r="R161" s="69" t="str" cm="1">
        <f t="array" ref="R161">IF(ISBLANK(INDEX('Campanhas C&amp;S'!$AB$20:$AC$48,INT((ROWS($A$1:A40)-1)/2)+1,MOD(ROWS($A$1:A40)-1,2)+1)),"",INDEX('Campanhas C&amp;S'!$AB$20:$AC$48,INT((ROWS($A$1:A40)-1)/2)+1,MOD(ROWS($A$1:A40)-1,2)+1))</f>
        <v/>
      </c>
      <c r="S161" s="69" t="str">
        <f>IF(OR(J161="",'Campanhas C&amp;S'!$W$15="",'Campanhas C&amp;S'!$W$15="(máximo 300 carateres)"),"",'Campanhas C&amp;S'!$W$15)</f>
        <v/>
      </c>
    </row>
    <row r="162" spans="1:19" x14ac:dyDescent="0.15">
      <c r="A162" s="14" t="str">
        <f>IF(I162="","",IF(OR('Identificação da EG'!$B$7=0,'Identificação da EG'!$B$7=""),"",Capa!$C$10))</f>
        <v/>
      </c>
      <c r="B162" s="14" t="str">
        <f>IF(I162="","",IF((OR('Identificação da EG'!$B$7=0,'Identificação da EG'!$B$7="")),"",'Identificação da EG'!$B$7))</f>
        <v/>
      </c>
      <c r="C162" s="14" t="str">
        <f>IF(I162="","",IF(B162="","",VLOOKUP(B162,Auxiliar!$BW$23:$BX$3130,2,0)))</f>
        <v/>
      </c>
      <c r="D162" s="14" t="str">
        <f>IF(I162="","",IF(OR('Identificação da EG'!$B$7=0,'Identificação da EG'!$B$7=""),"","Portugal"))</f>
        <v/>
      </c>
      <c r="E162" s="14" t="str">
        <f>IF(I162="","",IF(OR('Identificação da EG'!$B$7=0,'Identificação da EG'!$B$7=""),"",'Identificação da EG'!$C$7))</f>
        <v/>
      </c>
      <c r="F162" s="14" t="str">
        <f>IF(I162="","",IF(OR('Identificação da EG'!$B$7=0,'Identificação da EG'!$B$7=""),"",'Identificação da EG'!$F$7))</f>
        <v/>
      </c>
      <c r="G162" s="14" t="str">
        <f>IF(I162="","",IF((OR('Identificação da EG'!$B$7=0,'Identificação da EG'!$B$7="")),"",'Identificação da EG'!$D$7))</f>
        <v/>
      </c>
      <c r="H162" s="25" t="str">
        <f>IF(I162="","",IF(OR('Identificação da EG'!$B$7=0,'Identificação da EG'!$B$7=""),"",'Identificação da EG'!$E$7))</f>
        <v/>
      </c>
      <c r="I162" s="69" t="str">
        <f>IF(OR(J162="",'Campanhas C&amp;S'!$W$6="",'Campanhas C&amp;S'!$W$6="(Preencha o nome da campanha)"),"",'Campanhas C&amp;S'!$W$6)</f>
        <v/>
      </c>
      <c r="J162" s="69" t="str">
        <v/>
      </c>
      <c r="K162" s="69" t="str">
        <v/>
      </c>
      <c r="L162" s="69" t="str">
        <v/>
      </c>
      <c r="M162" s="69" t="str">
        <v/>
      </c>
      <c r="N162" s="69" t="str">
        <v/>
      </c>
      <c r="O162" s="69" t="str">
        <v/>
      </c>
      <c r="P162" s="69" t="str">
        <f>IF(J162="","","População abrangida")</f>
        <v/>
      </c>
      <c r="Q162" s="69" t="str">
        <f t="shared" si="2"/>
        <v/>
      </c>
      <c r="R162" s="69" t="str" cm="1">
        <f t="array" ref="R162">IF(ISBLANK(INDEX('Campanhas C&amp;S'!$AB$20:$AC$48,INT((ROWS($A$1:A41)-1)/2)+1,MOD(ROWS($A$1:A41)-1,2)+1)),"",INDEX('Campanhas C&amp;S'!$AB$20:$AC$48,INT((ROWS($A$1:A41)-1)/2)+1,MOD(ROWS($A$1:A41)-1,2)+1))</f>
        <v/>
      </c>
      <c r="S162" s="69" t="str">
        <f>IF(OR(J162="",'Campanhas C&amp;S'!$W$15="",'Campanhas C&amp;S'!$W$15="(máximo 300 carateres)"),"",'Campanhas C&amp;S'!$W$15)</f>
        <v/>
      </c>
    </row>
    <row r="163" spans="1:19" x14ac:dyDescent="0.15">
      <c r="A163" s="14" t="str">
        <f>IF(I163="","",IF(OR('Identificação da EG'!$B$7=0,'Identificação da EG'!$B$7=""),"",Capa!$C$10))</f>
        <v/>
      </c>
      <c r="B163" s="14" t="str">
        <f>IF(I163="","",IF((OR('Identificação da EG'!$B$7=0,'Identificação da EG'!$B$7="")),"",'Identificação da EG'!$B$7))</f>
        <v/>
      </c>
      <c r="C163" s="14" t="str">
        <f>IF(I163="","",IF(B163="","",VLOOKUP(B163,Auxiliar!$BW$23:$BX$3130,2,0)))</f>
        <v/>
      </c>
      <c r="D163" s="14" t="str">
        <f>IF(I163="","",IF(OR('Identificação da EG'!$B$7=0,'Identificação da EG'!$B$7=""),"","Portugal"))</f>
        <v/>
      </c>
      <c r="E163" s="14" t="str">
        <f>IF(I163="","",IF(OR('Identificação da EG'!$B$7=0,'Identificação da EG'!$B$7=""),"",'Identificação da EG'!$C$7))</f>
        <v/>
      </c>
      <c r="F163" s="14" t="str">
        <f>IF(I163="","",IF(OR('Identificação da EG'!$B$7=0,'Identificação da EG'!$B$7=""),"",'Identificação da EG'!$F$7))</f>
        <v/>
      </c>
      <c r="G163" s="14" t="str">
        <f>IF(I163="","",IF((OR('Identificação da EG'!$B$7=0,'Identificação da EG'!$B$7="")),"",'Identificação da EG'!$D$7))</f>
        <v/>
      </c>
      <c r="H163" s="25" t="str">
        <f>IF(I163="","",IF(OR('Identificação da EG'!$B$7=0,'Identificação da EG'!$B$7=""),"",'Identificação da EG'!$E$7))</f>
        <v/>
      </c>
      <c r="I163" s="69" t="str">
        <f>IF(OR(J163="",'Campanhas C&amp;S'!$W$6="",'Campanhas C&amp;S'!$W$6="(Preencha o nome da campanha)"),"",'Campanhas C&amp;S'!$W$6)</f>
        <v/>
      </c>
      <c r="J163" s="69" t="str">
        <v/>
      </c>
      <c r="K163" s="69" t="str">
        <v/>
      </c>
      <c r="L163" s="69" t="str">
        <v/>
      </c>
      <c r="M163" s="69" t="str">
        <v/>
      </c>
      <c r="N163" s="69" t="str">
        <v/>
      </c>
      <c r="O163" s="69" t="str">
        <v/>
      </c>
      <c r="P163" s="69" t="str">
        <f>IF(J163="","","Materiais distribuidos")</f>
        <v/>
      </c>
      <c r="Q163" s="69" t="str">
        <f t="shared" si="2"/>
        <v/>
      </c>
      <c r="R163" s="69" t="str" cm="1">
        <f t="array" ref="R163">IF(ISBLANK(INDEX('Campanhas C&amp;S'!$AB$20:$AC$48,INT((ROWS($A$1:A42)-1)/2)+1,MOD(ROWS($A$1:A42)-1,2)+1)),"",INDEX('Campanhas C&amp;S'!$AB$20:$AC$48,INT((ROWS($A$1:A42)-1)/2)+1,MOD(ROWS($A$1:A42)-1,2)+1))</f>
        <v/>
      </c>
      <c r="S163" s="69" t="str">
        <f>IF(OR(J163="",'Campanhas C&amp;S'!$W$15="",'Campanhas C&amp;S'!$W$15="(máximo 300 carateres)"),"",'Campanhas C&amp;S'!$W$15)</f>
        <v/>
      </c>
    </row>
    <row r="164" spans="1:19" x14ac:dyDescent="0.15">
      <c r="A164" s="14" t="str">
        <f>IF(I164="","",IF(OR('Identificação da EG'!$B$7=0,'Identificação da EG'!$B$7=""),"",Capa!$C$10))</f>
        <v/>
      </c>
      <c r="B164" s="14" t="str">
        <f>IF(I164="","",IF((OR('Identificação da EG'!$B$7=0,'Identificação da EG'!$B$7="")),"",'Identificação da EG'!$B$7))</f>
        <v/>
      </c>
      <c r="C164" s="14" t="str">
        <f>IF(I164="","",IF(B164="","",VLOOKUP(B164,Auxiliar!$BW$23:$BX$3130,2,0)))</f>
        <v/>
      </c>
      <c r="D164" s="14" t="str">
        <f>IF(I164="","",IF(OR('Identificação da EG'!$B$7=0,'Identificação da EG'!$B$7=""),"","Portugal"))</f>
        <v/>
      </c>
      <c r="E164" s="14" t="str">
        <f>IF(I164="","",IF(OR('Identificação da EG'!$B$7=0,'Identificação da EG'!$B$7=""),"",'Identificação da EG'!$C$7))</f>
        <v/>
      </c>
      <c r="F164" s="14" t="str">
        <f>IF(I164="","",IF(OR('Identificação da EG'!$B$7=0,'Identificação da EG'!$B$7=""),"",'Identificação da EG'!$F$7))</f>
        <v/>
      </c>
      <c r="G164" s="14" t="str">
        <f>IF(I164="","",IF((OR('Identificação da EG'!$B$7=0,'Identificação da EG'!$B$7="")),"",'Identificação da EG'!$D$7))</f>
        <v/>
      </c>
      <c r="H164" s="25" t="str">
        <f>IF(I164="","",IF(OR('Identificação da EG'!$B$7=0,'Identificação da EG'!$B$7=""),"",'Identificação da EG'!$E$7))</f>
        <v/>
      </c>
      <c r="I164" s="69" t="str">
        <f>IF(OR(J164="",'Campanhas C&amp;S'!$W$6="",'Campanhas C&amp;S'!$W$6="(Preencha o nome da campanha)"),"",'Campanhas C&amp;S'!$W$6)</f>
        <v/>
      </c>
      <c r="J164" s="69" t="str">
        <v/>
      </c>
      <c r="K164" s="69" t="str">
        <v/>
      </c>
      <c r="L164" s="69" t="str">
        <v/>
      </c>
      <c r="M164" s="69" t="str">
        <v/>
      </c>
      <c r="N164" s="69" t="str">
        <v/>
      </c>
      <c r="O164" s="69" t="str">
        <v/>
      </c>
      <c r="P164" s="69" t="str">
        <f>IF(J164="","","População abrangida")</f>
        <v/>
      </c>
      <c r="Q164" s="69" t="str">
        <f t="shared" si="2"/>
        <v/>
      </c>
      <c r="R164" s="69" t="str" cm="1">
        <f t="array" ref="R164">IF(ISBLANK(INDEX('Campanhas C&amp;S'!$AB$20:$AC$48,INT((ROWS($A$1:A43)-1)/2)+1,MOD(ROWS($A$1:A43)-1,2)+1)),"",INDEX('Campanhas C&amp;S'!$AB$20:$AC$48,INT((ROWS($A$1:A43)-1)/2)+1,MOD(ROWS($A$1:A43)-1,2)+1))</f>
        <v/>
      </c>
      <c r="S164" s="69" t="str">
        <f>IF(OR(J164="",'Campanhas C&amp;S'!$W$15="",'Campanhas C&amp;S'!$W$15="(máximo 300 carateres)"),"",'Campanhas C&amp;S'!$W$15)</f>
        <v/>
      </c>
    </row>
    <row r="165" spans="1:19" x14ac:dyDescent="0.15">
      <c r="A165" s="14" t="str">
        <f>IF(I165="","",IF(OR('Identificação da EG'!$B$7=0,'Identificação da EG'!$B$7=""),"",Capa!$C$10))</f>
        <v/>
      </c>
      <c r="B165" s="14" t="str">
        <f>IF(I165="","",IF((OR('Identificação da EG'!$B$7=0,'Identificação da EG'!$B$7="")),"",'Identificação da EG'!$B$7))</f>
        <v/>
      </c>
      <c r="C165" s="14" t="str">
        <f>IF(I165="","",IF(B165="","",VLOOKUP(B165,Auxiliar!$BW$23:$BX$3130,2,0)))</f>
        <v/>
      </c>
      <c r="D165" s="14" t="str">
        <f>IF(I165="","",IF(OR('Identificação da EG'!$B$7=0,'Identificação da EG'!$B$7=""),"","Portugal"))</f>
        <v/>
      </c>
      <c r="E165" s="14" t="str">
        <f>IF(I165="","",IF(OR('Identificação da EG'!$B$7=0,'Identificação da EG'!$B$7=""),"",'Identificação da EG'!$C$7))</f>
        <v/>
      </c>
      <c r="F165" s="14" t="str">
        <f>IF(I165="","",IF(OR('Identificação da EG'!$B$7=0,'Identificação da EG'!$B$7=""),"",'Identificação da EG'!$F$7))</f>
        <v/>
      </c>
      <c r="G165" s="14" t="str">
        <f>IF(I165="","",IF((OR('Identificação da EG'!$B$7=0,'Identificação da EG'!$B$7="")),"",'Identificação da EG'!$D$7))</f>
        <v/>
      </c>
      <c r="H165" s="25" t="str">
        <f>IF(I165="","",IF(OR('Identificação da EG'!$B$7=0,'Identificação da EG'!$B$7=""),"",'Identificação da EG'!$E$7))</f>
        <v/>
      </c>
      <c r="I165" s="69" t="str">
        <f>IF(OR(J165="",'Campanhas C&amp;S'!$W$6="",'Campanhas C&amp;S'!$W$6="(Preencha o nome da campanha)"),"",'Campanhas C&amp;S'!$W$6)</f>
        <v/>
      </c>
      <c r="J165" s="69" t="str">
        <v/>
      </c>
      <c r="K165" s="69" t="str">
        <v/>
      </c>
      <c r="L165" s="69" t="str">
        <v/>
      </c>
      <c r="M165" s="69" t="str">
        <v/>
      </c>
      <c r="N165" s="69" t="str">
        <v/>
      </c>
      <c r="O165" s="69" t="str">
        <v/>
      </c>
      <c r="P165" s="69" t="str">
        <f>IF(J165="","","Materiais distribuidos")</f>
        <v/>
      </c>
      <c r="Q165" s="69" t="str">
        <f t="shared" si="2"/>
        <v/>
      </c>
      <c r="R165" s="69" t="str" cm="1">
        <f t="array" ref="R165">IF(ISBLANK(INDEX('Campanhas C&amp;S'!$AB$20:$AC$48,INT((ROWS($A$1:A44)-1)/2)+1,MOD(ROWS($A$1:A44)-1,2)+1)),"",INDEX('Campanhas C&amp;S'!$AB$20:$AC$48,INT((ROWS($A$1:A44)-1)/2)+1,MOD(ROWS($A$1:A44)-1,2)+1))</f>
        <v/>
      </c>
      <c r="S165" s="69" t="str">
        <f>IF(OR(J165="",'Campanhas C&amp;S'!$W$15="",'Campanhas C&amp;S'!$W$15="(máximo 300 carateres)"),"",'Campanhas C&amp;S'!$W$15)</f>
        <v/>
      </c>
    </row>
    <row r="166" spans="1:19" x14ac:dyDescent="0.15">
      <c r="A166" s="14" t="str">
        <f>IF(I166="","",IF(OR('Identificação da EG'!$B$7=0,'Identificação da EG'!$B$7=""),"",Capa!$C$10))</f>
        <v/>
      </c>
      <c r="B166" s="14" t="str">
        <f>IF(I166="","",IF((OR('Identificação da EG'!$B$7=0,'Identificação da EG'!$B$7="")),"",'Identificação da EG'!$B$7))</f>
        <v/>
      </c>
      <c r="C166" s="14" t="str">
        <f>IF(I166="","",IF(B166="","",VLOOKUP(B166,Auxiliar!$BW$23:$BX$3130,2,0)))</f>
        <v/>
      </c>
      <c r="D166" s="14" t="str">
        <f>IF(I166="","",IF(OR('Identificação da EG'!$B$7=0,'Identificação da EG'!$B$7=""),"","Portugal"))</f>
        <v/>
      </c>
      <c r="E166" s="14" t="str">
        <f>IF(I166="","",IF(OR('Identificação da EG'!$B$7=0,'Identificação da EG'!$B$7=""),"",'Identificação da EG'!$C$7))</f>
        <v/>
      </c>
      <c r="F166" s="14" t="str">
        <f>IF(I166="","",IF(OR('Identificação da EG'!$B$7=0,'Identificação da EG'!$B$7=""),"",'Identificação da EG'!$F$7))</f>
        <v/>
      </c>
      <c r="G166" s="14" t="str">
        <f>IF(I166="","",IF((OR('Identificação da EG'!$B$7=0,'Identificação da EG'!$B$7="")),"",'Identificação da EG'!$D$7))</f>
        <v/>
      </c>
      <c r="H166" s="25" t="str">
        <f>IF(I166="","",IF(OR('Identificação da EG'!$B$7=0,'Identificação da EG'!$B$7=""),"",'Identificação da EG'!$E$7))</f>
        <v/>
      </c>
      <c r="I166" s="69" t="str">
        <f>IF(OR(J166="",'Campanhas C&amp;S'!$W$6="",'Campanhas C&amp;S'!$W$6="(Preencha o nome da campanha)"),"",'Campanhas C&amp;S'!$W$6)</f>
        <v/>
      </c>
      <c r="J166" s="69" t="str">
        <v/>
      </c>
      <c r="K166" s="69" t="str">
        <v/>
      </c>
      <c r="L166" s="69" t="str">
        <v/>
      </c>
      <c r="M166" s="69" t="str">
        <v/>
      </c>
      <c r="N166" s="69" t="str">
        <v/>
      </c>
      <c r="O166" s="69" t="str">
        <v/>
      </c>
      <c r="P166" s="69" t="str">
        <f>IF(J166="","","População abrangida")</f>
        <v/>
      </c>
      <c r="Q166" s="69" t="str">
        <f t="shared" si="2"/>
        <v/>
      </c>
      <c r="R166" s="69" t="str" cm="1">
        <f t="array" ref="R166">IF(ISBLANK(INDEX('Campanhas C&amp;S'!$AB$20:$AC$48,INT((ROWS($A$1:A45)-1)/2)+1,MOD(ROWS($A$1:A45)-1,2)+1)),"",INDEX('Campanhas C&amp;S'!$AB$20:$AC$48,INT((ROWS($A$1:A45)-1)/2)+1,MOD(ROWS($A$1:A45)-1,2)+1))</f>
        <v/>
      </c>
      <c r="S166" s="69" t="str">
        <f>IF(OR(J166="",'Campanhas C&amp;S'!$W$15="",'Campanhas C&amp;S'!$W$15="(máximo 300 carateres)"),"",'Campanhas C&amp;S'!$W$15)</f>
        <v/>
      </c>
    </row>
    <row r="167" spans="1:19" x14ac:dyDescent="0.15">
      <c r="A167" s="14" t="str">
        <f>IF(I167="","",IF(OR('Identificação da EG'!$B$7=0,'Identificação da EG'!$B$7=""),"",Capa!$C$10))</f>
        <v/>
      </c>
      <c r="B167" s="14" t="str">
        <f>IF(I167="","",IF((OR('Identificação da EG'!$B$7=0,'Identificação da EG'!$B$7="")),"",'Identificação da EG'!$B$7))</f>
        <v/>
      </c>
      <c r="C167" s="14" t="str">
        <f>IF(I167="","",IF(B167="","",VLOOKUP(B167,Auxiliar!$BW$23:$BX$3130,2,0)))</f>
        <v/>
      </c>
      <c r="D167" s="14" t="str">
        <f>IF(I167="","",IF(OR('Identificação da EG'!$B$7=0,'Identificação da EG'!$B$7=""),"","Portugal"))</f>
        <v/>
      </c>
      <c r="E167" s="14" t="str">
        <f>IF(I167="","",IF(OR('Identificação da EG'!$B$7=0,'Identificação da EG'!$B$7=""),"",'Identificação da EG'!$C$7))</f>
        <v/>
      </c>
      <c r="F167" s="14" t="str">
        <f>IF(I167="","",IF(OR('Identificação da EG'!$B$7=0,'Identificação da EG'!$B$7=""),"",'Identificação da EG'!$F$7))</f>
        <v/>
      </c>
      <c r="G167" s="14" t="str">
        <f>IF(I167="","",IF((OR('Identificação da EG'!$B$7=0,'Identificação da EG'!$B$7="")),"",'Identificação da EG'!$D$7))</f>
        <v/>
      </c>
      <c r="H167" s="25" t="str">
        <f>IF(I167="","",IF(OR('Identificação da EG'!$B$7=0,'Identificação da EG'!$B$7=""),"",'Identificação da EG'!$E$7))</f>
        <v/>
      </c>
      <c r="I167" s="69" t="str">
        <f>IF(OR(J167="",'Campanhas C&amp;S'!$W$6="",'Campanhas C&amp;S'!$W$6="(Preencha o nome da campanha)"),"",'Campanhas C&amp;S'!$W$6)</f>
        <v/>
      </c>
      <c r="J167" s="69" t="str">
        <v/>
      </c>
      <c r="K167" s="69" t="str">
        <v/>
      </c>
      <c r="L167" s="69" t="str">
        <v/>
      </c>
      <c r="M167" s="69" t="str">
        <v/>
      </c>
      <c r="N167" s="69" t="str">
        <v/>
      </c>
      <c r="O167" s="69" t="str">
        <v/>
      </c>
      <c r="P167" s="69" t="str">
        <f>IF(J167="","","Materiais distribuidos")</f>
        <v/>
      </c>
      <c r="Q167" s="69" t="str">
        <f t="shared" si="2"/>
        <v/>
      </c>
      <c r="R167" s="69" t="str" cm="1">
        <f t="array" ref="R167">IF(ISBLANK(INDEX('Campanhas C&amp;S'!$AB$20:$AC$48,INT((ROWS($A$1:A46)-1)/2)+1,MOD(ROWS($A$1:A46)-1,2)+1)),"",INDEX('Campanhas C&amp;S'!$AB$20:$AC$48,INT((ROWS($A$1:A46)-1)/2)+1,MOD(ROWS($A$1:A46)-1,2)+1))</f>
        <v/>
      </c>
      <c r="S167" s="69" t="str">
        <f>IF(OR(J167="",'Campanhas C&amp;S'!$W$15="",'Campanhas C&amp;S'!$W$15="(máximo 300 carateres)"),"",'Campanhas C&amp;S'!$W$15)</f>
        <v/>
      </c>
    </row>
    <row r="168" spans="1:19" x14ac:dyDescent="0.15">
      <c r="A168" s="14" t="str">
        <f>IF(I168="","",IF(OR('Identificação da EG'!$B$7=0,'Identificação da EG'!$B$7=""),"",Capa!$C$10))</f>
        <v/>
      </c>
      <c r="B168" s="14" t="str">
        <f>IF(I168="","",IF((OR('Identificação da EG'!$B$7=0,'Identificação da EG'!$B$7="")),"",'Identificação da EG'!$B$7))</f>
        <v/>
      </c>
      <c r="C168" s="14" t="str">
        <f>IF(I168="","",IF(B168="","",VLOOKUP(B168,Auxiliar!$BW$23:$BX$3130,2,0)))</f>
        <v/>
      </c>
      <c r="D168" s="14" t="str">
        <f>IF(I168="","",IF(OR('Identificação da EG'!$B$7=0,'Identificação da EG'!$B$7=""),"","Portugal"))</f>
        <v/>
      </c>
      <c r="E168" s="14" t="str">
        <f>IF(I168="","",IF(OR('Identificação da EG'!$B$7=0,'Identificação da EG'!$B$7=""),"",'Identificação da EG'!$C$7))</f>
        <v/>
      </c>
      <c r="F168" s="14" t="str">
        <f>IF(I168="","",IF(OR('Identificação da EG'!$B$7=0,'Identificação da EG'!$B$7=""),"",'Identificação da EG'!$F$7))</f>
        <v/>
      </c>
      <c r="G168" s="14" t="str">
        <f>IF(I168="","",IF((OR('Identificação da EG'!$B$7=0,'Identificação da EG'!$B$7="")),"",'Identificação da EG'!$D$7))</f>
        <v/>
      </c>
      <c r="H168" s="25" t="str">
        <f>IF(I168="","",IF(OR('Identificação da EG'!$B$7=0,'Identificação da EG'!$B$7=""),"",'Identificação da EG'!$E$7))</f>
        <v/>
      </c>
      <c r="I168" s="69" t="str">
        <f>IF(OR(J168="",'Campanhas C&amp;S'!$W$6="",'Campanhas C&amp;S'!$W$6="(Preencha o nome da campanha)"),"",'Campanhas C&amp;S'!$W$6)</f>
        <v/>
      </c>
      <c r="J168" s="69" t="str">
        <v/>
      </c>
      <c r="K168" s="69" t="str">
        <v/>
      </c>
      <c r="L168" s="69" t="str">
        <v/>
      </c>
      <c r="M168" s="69" t="str">
        <v/>
      </c>
      <c r="N168" s="69" t="str">
        <v/>
      </c>
      <c r="O168" s="69" t="str">
        <v/>
      </c>
      <c r="P168" s="69" t="str">
        <f>IF(J168="","","População abrangida")</f>
        <v/>
      </c>
      <c r="Q168" s="69" t="str">
        <f t="shared" si="2"/>
        <v/>
      </c>
      <c r="R168" s="69" t="str" cm="1">
        <f t="array" ref="R168">IF(ISBLANK(INDEX('Campanhas C&amp;S'!$AB$20:$AC$48,INT((ROWS($A$1:A47)-1)/2)+1,MOD(ROWS($A$1:A47)-1,2)+1)),"",INDEX('Campanhas C&amp;S'!$AB$20:$AC$48,INT((ROWS($A$1:A47)-1)/2)+1,MOD(ROWS($A$1:A47)-1,2)+1))</f>
        <v/>
      </c>
      <c r="S168" s="69" t="str">
        <f>IF(OR(J168="",'Campanhas C&amp;S'!$W$15="",'Campanhas C&amp;S'!$W$15="(máximo 300 carateres)"),"",'Campanhas C&amp;S'!$W$15)</f>
        <v/>
      </c>
    </row>
    <row r="169" spans="1:19" x14ac:dyDescent="0.15">
      <c r="A169" s="14" t="str">
        <f>IF(I169="","",IF(OR('Identificação da EG'!$B$7=0,'Identificação da EG'!$B$7=""),"",Capa!$C$10))</f>
        <v/>
      </c>
      <c r="B169" s="14" t="str">
        <f>IF(I169="","",IF((OR('Identificação da EG'!$B$7=0,'Identificação da EG'!$B$7="")),"",'Identificação da EG'!$B$7))</f>
        <v/>
      </c>
      <c r="C169" s="14" t="str">
        <f>IF(I169="","",IF(B169="","",VLOOKUP(B169,Auxiliar!$BW$23:$BX$3130,2,0)))</f>
        <v/>
      </c>
      <c r="D169" s="14" t="str">
        <f>IF(I169="","",IF(OR('Identificação da EG'!$B$7=0,'Identificação da EG'!$B$7=""),"","Portugal"))</f>
        <v/>
      </c>
      <c r="E169" s="14" t="str">
        <f>IF(I169="","",IF(OR('Identificação da EG'!$B$7=0,'Identificação da EG'!$B$7=""),"",'Identificação da EG'!$C$7))</f>
        <v/>
      </c>
      <c r="F169" s="14" t="str">
        <f>IF(I169="","",IF(OR('Identificação da EG'!$B$7=0,'Identificação da EG'!$B$7=""),"",'Identificação da EG'!$F$7))</f>
        <v/>
      </c>
      <c r="G169" s="14" t="str">
        <f>IF(I169="","",IF((OR('Identificação da EG'!$B$7=0,'Identificação da EG'!$B$7="")),"",'Identificação da EG'!$D$7))</f>
        <v/>
      </c>
      <c r="H169" s="25" t="str">
        <f>IF(I169="","",IF(OR('Identificação da EG'!$B$7=0,'Identificação da EG'!$B$7=""),"",'Identificação da EG'!$E$7))</f>
        <v/>
      </c>
      <c r="I169" s="69" t="str">
        <f>IF(OR(J169="",'Campanhas C&amp;S'!$W$6="",'Campanhas C&amp;S'!$W$6="(Preencha o nome da campanha)"),"",'Campanhas C&amp;S'!$W$6)</f>
        <v/>
      </c>
      <c r="J169" s="69" t="str">
        <v/>
      </c>
      <c r="K169" s="69" t="str">
        <v/>
      </c>
      <c r="L169" s="69" t="str">
        <v/>
      </c>
      <c r="M169" s="69" t="str">
        <v/>
      </c>
      <c r="N169" s="69" t="str">
        <v/>
      </c>
      <c r="O169" s="69" t="str">
        <v/>
      </c>
      <c r="P169" s="69" t="str">
        <f>IF(J169="","","Materiais distribuidos")</f>
        <v/>
      </c>
      <c r="Q169" s="69" t="str">
        <f t="shared" si="2"/>
        <v/>
      </c>
      <c r="R169" s="69" t="str" cm="1">
        <f t="array" ref="R169">IF(ISBLANK(INDEX('Campanhas C&amp;S'!$AB$20:$AC$48,INT((ROWS($A$1:A48)-1)/2)+1,MOD(ROWS($A$1:A48)-1,2)+1)),"",INDEX('Campanhas C&amp;S'!$AB$20:$AC$48,INT((ROWS($A$1:A48)-1)/2)+1,MOD(ROWS($A$1:A48)-1,2)+1))</f>
        <v/>
      </c>
      <c r="S169" s="69" t="str">
        <f>IF(OR(J169="",'Campanhas C&amp;S'!$W$15="",'Campanhas C&amp;S'!$W$15="(máximo 300 carateres)"),"",'Campanhas C&amp;S'!$W$15)</f>
        <v/>
      </c>
    </row>
    <row r="170" spans="1:19" x14ac:dyDescent="0.15">
      <c r="A170" s="14" t="str">
        <f>IF(I170="","",IF(OR('Identificação da EG'!$B$7=0,'Identificação da EG'!$B$7=""),"",Capa!$C$10))</f>
        <v/>
      </c>
      <c r="B170" s="14" t="str">
        <f>IF(I170="","",IF((OR('Identificação da EG'!$B$7=0,'Identificação da EG'!$B$7="")),"",'Identificação da EG'!$B$7))</f>
        <v/>
      </c>
      <c r="C170" s="14" t="str">
        <f>IF(I170="","",IF(B170="","",VLOOKUP(B170,Auxiliar!$BW$23:$BX$3130,2,0)))</f>
        <v/>
      </c>
      <c r="D170" s="14" t="str">
        <f>IF(I170="","",IF(OR('Identificação da EG'!$B$7=0,'Identificação da EG'!$B$7=""),"","Portugal"))</f>
        <v/>
      </c>
      <c r="E170" s="14" t="str">
        <f>IF(I170="","",IF(OR('Identificação da EG'!$B$7=0,'Identificação da EG'!$B$7=""),"",'Identificação da EG'!$C$7))</f>
        <v/>
      </c>
      <c r="F170" s="14" t="str">
        <f>IF(I170="","",IF(OR('Identificação da EG'!$B$7=0,'Identificação da EG'!$B$7=""),"",'Identificação da EG'!$F$7))</f>
        <v/>
      </c>
      <c r="G170" s="14" t="str">
        <f>IF(I170="","",IF((OR('Identificação da EG'!$B$7=0,'Identificação da EG'!$B$7="")),"",'Identificação da EG'!$D$7))</f>
        <v/>
      </c>
      <c r="H170" s="25" t="str">
        <f>IF(I170="","",IF(OR('Identificação da EG'!$B$7=0,'Identificação da EG'!$B$7=""),"",'Identificação da EG'!$E$7))</f>
        <v/>
      </c>
      <c r="I170" s="69" t="str">
        <f>IF(OR(J170="",'Campanhas C&amp;S'!$W$6="",'Campanhas C&amp;S'!$W$6="(Preencha o nome da campanha)"),"",'Campanhas C&amp;S'!$W$6)</f>
        <v/>
      </c>
      <c r="J170" s="69" t="str">
        <v/>
      </c>
      <c r="K170" s="69" t="str">
        <v/>
      </c>
      <c r="L170" s="69" t="str">
        <v/>
      </c>
      <c r="M170" s="69" t="str">
        <v/>
      </c>
      <c r="N170" s="69" t="str">
        <v/>
      </c>
      <c r="O170" s="69" t="str">
        <v/>
      </c>
      <c r="P170" s="69" t="str">
        <f>IF(J170="","","População abrangida")</f>
        <v/>
      </c>
      <c r="Q170" s="69" t="str">
        <f t="shared" si="2"/>
        <v/>
      </c>
      <c r="R170" s="69" t="str" cm="1">
        <f t="array" ref="R170">IF(ISBLANK(INDEX('Campanhas C&amp;S'!$AB$20:$AC$48,INT((ROWS($A$1:A49)-1)/2)+1,MOD(ROWS($A$1:A49)-1,2)+1)),"",INDEX('Campanhas C&amp;S'!$AB$20:$AC$48,INT((ROWS($A$1:A49)-1)/2)+1,MOD(ROWS($A$1:A49)-1,2)+1))</f>
        <v/>
      </c>
      <c r="S170" s="69" t="str">
        <f>IF(OR(J170="",'Campanhas C&amp;S'!$W$15="",'Campanhas C&amp;S'!$W$15="(máximo 300 carateres)"),"",'Campanhas C&amp;S'!$W$15)</f>
        <v/>
      </c>
    </row>
    <row r="171" spans="1:19" x14ac:dyDescent="0.15">
      <c r="A171" s="14" t="str">
        <f>IF(I171="","",IF(OR('Identificação da EG'!$B$7=0,'Identificação da EG'!$B$7=""),"",Capa!$C$10))</f>
        <v/>
      </c>
      <c r="B171" s="14" t="str">
        <f>IF(I171="","",IF((OR('Identificação da EG'!$B$7=0,'Identificação da EG'!$B$7="")),"",'Identificação da EG'!$B$7))</f>
        <v/>
      </c>
      <c r="C171" s="14" t="str">
        <f>IF(I171="","",IF(B171="","",VLOOKUP(B171,Auxiliar!$BW$23:$BX$3130,2,0)))</f>
        <v/>
      </c>
      <c r="D171" s="14" t="str">
        <f>IF(I171="","",IF(OR('Identificação da EG'!$B$7=0,'Identificação da EG'!$B$7=""),"","Portugal"))</f>
        <v/>
      </c>
      <c r="E171" s="14" t="str">
        <f>IF(I171="","",IF(OR('Identificação da EG'!$B$7=0,'Identificação da EG'!$B$7=""),"",'Identificação da EG'!$C$7))</f>
        <v/>
      </c>
      <c r="F171" s="14" t="str">
        <f>IF(I171="","",IF(OR('Identificação da EG'!$B$7=0,'Identificação da EG'!$B$7=""),"",'Identificação da EG'!$F$7))</f>
        <v/>
      </c>
      <c r="G171" s="14" t="str">
        <f>IF(I171="","",IF((OR('Identificação da EG'!$B$7=0,'Identificação da EG'!$B$7="")),"",'Identificação da EG'!$D$7))</f>
        <v/>
      </c>
      <c r="H171" s="25" t="str">
        <f>IF(I171="","",IF(OR('Identificação da EG'!$B$7=0,'Identificação da EG'!$B$7=""),"",'Identificação da EG'!$E$7))</f>
        <v/>
      </c>
      <c r="I171" s="69" t="str">
        <f>IF(OR(J171="",'Campanhas C&amp;S'!$W$6="",'Campanhas C&amp;S'!$W$6="(Preencha o nome da campanha)"),"",'Campanhas C&amp;S'!$W$6)</f>
        <v/>
      </c>
      <c r="J171" s="69" t="str">
        <v/>
      </c>
      <c r="K171" s="69" t="str">
        <v/>
      </c>
      <c r="L171" s="69" t="str">
        <v/>
      </c>
      <c r="M171" s="69" t="str">
        <v/>
      </c>
      <c r="N171" s="69" t="str">
        <v/>
      </c>
      <c r="O171" s="69" t="str">
        <v/>
      </c>
      <c r="P171" s="69" t="str">
        <f>IF(J171="","","Materiais distribuidos")</f>
        <v/>
      </c>
      <c r="Q171" s="69" t="str">
        <f t="shared" si="2"/>
        <v/>
      </c>
      <c r="R171" s="69" t="str" cm="1">
        <f t="array" ref="R171">IF(ISBLANK(INDEX('Campanhas C&amp;S'!$AB$20:$AC$48,INT((ROWS($A$1:A50)-1)/2)+1,MOD(ROWS($A$1:A50)-1,2)+1)),"",INDEX('Campanhas C&amp;S'!$AB$20:$AC$48,INT((ROWS($A$1:A50)-1)/2)+1,MOD(ROWS($A$1:A50)-1,2)+1))</f>
        <v/>
      </c>
      <c r="S171" s="69" t="str">
        <f>IF(OR(J171="",'Campanhas C&amp;S'!$W$15="",'Campanhas C&amp;S'!$W$15="(máximo 300 carateres)"),"",'Campanhas C&amp;S'!$W$15)</f>
        <v/>
      </c>
    </row>
    <row r="172" spans="1:19" x14ac:dyDescent="0.15">
      <c r="A172" s="14" t="str">
        <f>IF(I172="","",IF(OR('Identificação da EG'!$B$7=0,'Identificação da EG'!$B$7=""),"",Capa!$C$10))</f>
        <v/>
      </c>
      <c r="B172" s="14" t="str">
        <f>IF(I172="","",IF((OR('Identificação da EG'!$B$7=0,'Identificação da EG'!$B$7="")),"",'Identificação da EG'!$B$7))</f>
        <v/>
      </c>
      <c r="C172" s="14" t="str">
        <f>IF(I172="","",IF(B172="","",VLOOKUP(B172,Auxiliar!$BW$23:$BX$3130,2,0)))</f>
        <v/>
      </c>
      <c r="D172" s="14" t="str">
        <f>IF(I172="","",IF(OR('Identificação da EG'!$B$7=0,'Identificação da EG'!$B$7=""),"","Portugal"))</f>
        <v/>
      </c>
      <c r="E172" s="14" t="str">
        <f>IF(I172="","",IF(OR('Identificação da EG'!$B$7=0,'Identificação da EG'!$B$7=""),"",'Identificação da EG'!$C$7))</f>
        <v/>
      </c>
      <c r="F172" s="14" t="str">
        <f>IF(I172="","",IF(OR('Identificação da EG'!$B$7=0,'Identificação da EG'!$B$7=""),"",'Identificação da EG'!$F$7))</f>
        <v/>
      </c>
      <c r="G172" s="14" t="str">
        <f>IF(I172="","",IF((OR('Identificação da EG'!$B$7=0,'Identificação da EG'!$B$7="")),"",'Identificação da EG'!$D$7))</f>
        <v/>
      </c>
      <c r="H172" s="25" t="str">
        <f>IF(I172="","",IF(OR('Identificação da EG'!$B$7=0,'Identificação da EG'!$B$7=""),"",'Identificação da EG'!$E$7))</f>
        <v/>
      </c>
      <c r="I172" s="69" t="str">
        <f>IF(OR(J172="",'Campanhas C&amp;S'!$W$6="",'Campanhas C&amp;S'!$W$6="(Preencha o nome da campanha)"),"",'Campanhas C&amp;S'!$W$6)</f>
        <v/>
      </c>
      <c r="J172" s="69" t="str">
        <v/>
      </c>
      <c r="K172" s="69" t="str">
        <v/>
      </c>
      <c r="L172" s="69" t="str">
        <v/>
      </c>
      <c r="M172" s="69" t="str">
        <v/>
      </c>
      <c r="N172" s="69" t="str">
        <v/>
      </c>
      <c r="O172" s="69" t="str">
        <v/>
      </c>
      <c r="P172" s="69" t="str">
        <f>IF(J172="","","População abrangida")</f>
        <v/>
      </c>
      <c r="Q172" s="69" t="str">
        <f t="shared" si="2"/>
        <v/>
      </c>
      <c r="R172" s="69" t="str" cm="1">
        <f t="array" ref="R172">IF(ISBLANK(INDEX('Campanhas C&amp;S'!$AB$20:$AC$48,INT((ROWS($A$1:A51)-1)/2)+1,MOD(ROWS($A$1:A51)-1,2)+1)),"",INDEX('Campanhas C&amp;S'!$AB$20:$AC$48,INT((ROWS($A$1:A51)-1)/2)+1,MOD(ROWS($A$1:A51)-1,2)+1))</f>
        <v/>
      </c>
      <c r="S172" s="69" t="str">
        <f>IF(OR(J172="",'Campanhas C&amp;S'!$W$15="",'Campanhas C&amp;S'!$W$15="(máximo 300 carateres)"),"",'Campanhas C&amp;S'!$W$15)</f>
        <v/>
      </c>
    </row>
    <row r="173" spans="1:19" x14ac:dyDescent="0.15">
      <c r="A173" s="14" t="str">
        <f>IF(I173="","",IF(OR('Identificação da EG'!$B$7=0,'Identificação da EG'!$B$7=""),"",Capa!$C$10))</f>
        <v/>
      </c>
      <c r="B173" s="14" t="str">
        <f>IF(I173="","",IF((OR('Identificação da EG'!$B$7=0,'Identificação da EG'!$B$7="")),"",'Identificação da EG'!$B$7))</f>
        <v/>
      </c>
      <c r="C173" s="14" t="str">
        <f>IF(I173="","",IF(B173="","",VLOOKUP(B173,Auxiliar!$BW$23:$BX$3130,2,0)))</f>
        <v/>
      </c>
      <c r="D173" s="14" t="str">
        <f>IF(I173="","",IF(OR('Identificação da EG'!$B$7=0,'Identificação da EG'!$B$7=""),"","Portugal"))</f>
        <v/>
      </c>
      <c r="E173" s="14" t="str">
        <f>IF(I173="","",IF(OR('Identificação da EG'!$B$7=0,'Identificação da EG'!$B$7=""),"",'Identificação da EG'!$C$7))</f>
        <v/>
      </c>
      <c r="F173" s="14" t="str">
        <f>IF(I173="","",IF(OR('Identificação da EG'!$B$7=0,'Identificação da EG'!$B$7=""),"",'Identificação da EG'!$F$7))</f>
        <v/>
      </c>
      <c r="G173" s="14" t="str">
        <f>IF(I173="","",IF((OR('Identificação da EG'!$B$7=0,'Identificação da EG'!$B$7="")),"",'Identificação da EG'!$D$7))</f>
        <v/>
      </c>
      <c r="H173" s="25" t="str">
        <f>IF(I173="","",IF(OR('Identificação da EG'!$B$7=0,'Identificação da EG'!$B$7=""),"",'Identificação da EG'!$E$7))</f>
        <v/>
      </c>
      <c r="I173" s="69" t="str">
        <f>IF(OR(J173="",'Campanhas C&amp;S'!$W$6="",'Campanhas C&amp;S'!$W$6="(Preencha o nome da campanha)"),"",'Campanhas C&amp;S'!$W$6)</f>
        <v/>
      </c>
      <c r="J173" s="69" t="str">
        <v/>
      </c>
      <c r="K173" s="69" t="str">
        <v/>
      </c>
      <c r="L173" s="69" t="str">
        <v/>
      </c>
      <c r="M173" s="69" t="str">
        <v/>
      </c>
      <c r="N173" s="69" t="str">
        <v/>
      </c>
      <c r="O173" s="69" t="str">
        <v/>
      </c>
      <c r="P173" s="69" t="str">
        <f>IF(J173="","","Materiais distribuidos")</f>
        <v/>
      </c>
      <c r="Q173" s="69" t="str">
        <f t="shared" si="2"/>
        <v/>
      </c>
      <c r="R173" s="69" t="str" cm="1">
        <f t="array" ref="R173">IF(ISBLANK(INDEX('Campanhas C&amp;S'!$AB$20:$AC$48,INT((ROWS($A$1:A52)-1)/2)+1,MOD(ROWS($A$1:A52)-1,2)+1)),"",INDEX('Campanhas C&amp;S'!$AB$20:$AC$48,INT((ROWS($A$1:A52)-1)/2)+1,MOD(ROWS($A$1:A52)-1,2)+1))</f>
        <v/>
      </c>
      <c r="S173" s="69" t="str">
        <f>IF(OR(J173="",'Campanhas C&amp;S'!$W$15="",'Campanhas C&amp;S'!$W$15="(máximo 300 carateres)"),"",'Campanhas C&amp;S'!$W$15)</f>
        <v/>
      </c>
    </row>
    <row r="174" spans="1:19" x14ac:dyDescent="0.15">
      <c r="A174" s="14" t="str">
        <f>IF(I174="","",IF(OR('Identificação da EG'!$B$7=0,'Identificação da EG'!$B$7=""),"",Capa!$C$10))</f>
        <v/>
      </c>
      <c r="B174" s="14" t="str">
        <f>IF(I174="","",IF((OR('Identificação da EG'!$B$7=0,'Identificação da EG'!$B$7="")),"",'Identificação da EG'!$B$7))</f>
        <v/>
      </c>
      <c r="C174" s="14" t="str">
        <f>IF(I174="","",IF(B174="","",VLOOKUP(B174,Auxiliar!$BW$23:$BX$3130,2,0)))</f>
        <v/>
      </c>
      <c r="D174" s="14" t="str">
        <f>IF(I174="","",IF(OR('Identificação da EG'!$B$7=0,'Identificação da EG'!$B$7=""),"","Portugal"))</f>
        <v/>
      </c>
      <c r="E174" s="14" t="str">
        <f>IF(I174="","",IF(OR('Identificação da EG'!$B$7=0,'Identificação da EG'!$B$7=""),"",'Identificação da EG'!$C$7))</f>
        <v/>
      </c>
      <c r="F174" s="14" t="str">
        <f>IF(I174="","",IF(OR('Identificação da EG'!$B$7=0,'Identificação da EG'!$B$7=""),"",'Identificação da EG'!$F$7))</f>
        <v/>
      </c>
      <c r="G174" s="14" t="str">
        <f>IF(I174="","",IF((OR('Identificação da EG'!$B$7=0,'Identificação da EG'!$B$7="")),"",'Identificação da EG'!$D$7))</f>
        <v/>
      </c>
      <c r="H174" s="25" t="str">
        <f>IF(I174="","",IF(OR('Identificação da EG'!$B$7=0,'Identificação da EG'!$B$7=""),"",'Identificação da EG'!$E$7))</f>
        <v/>
      </c>
      <c r="I174" s="69" t="str">
        <f>IF(OR(J174="",'Campanhas C&amp;S'!$W$6="",'Campanhas C&amp;S'!$W$6="(Preencha o nome da campanha)"),"",'Campanhas C&amp;S'!$W$6)</f>
        <v/>
      </c>
      <c r="J174" s="69" t="str">
        <v/>
      </c>
      <c r="K174" s="69" t="str">
        <v/>
      </c>
      <c r="L174" s="69" t="str">
        <v/>
      </c>
      <c r="M174" s="69" t="str">
        <v/>
      </c>
      <c r="N174" s="69" t="str">
        <v/>
      </c>
      <c r="O174" s="69" t="str">
        <v/>
      </c>
      <c r="P174" s="69" t="str">
        <f>IF(J174="","","População abrangida")</f>
        <v/>
      </c>
      <c r="Q174" s="69" t="str">
        <f t="shared" si="2"/>
        <v/>
      </c>
      <c r="R174" s="69" t="str" cm="1">
        <f t="array" ref="R174">IF(ISBLANK(INDEX('Campanhas C&amp;S'!$AB$20:$AC$48,INT((ROWS($A$1:A53)-1)/2)+1,MOD(ROWS($A$1:A53)-1,2)+1)),"",INDEX('Campanhas C&amp;S'!$AB$20:$AC$48,INT((ROWS($A$1:A53)-1)/2)+1,MOD(ROWS($A$1:A53)-1,2)+1))</f>
        <v/>
      </c>
      <c r="S174" s="69" t="str">
        <f>IF(OR(J174="",'Campanhas C&amp;S'!$W$15="",'Campanhas C&amp;S'!$W$15="(máximo 300 carateres)"),"",'Campanhas C&amp;S'!$W$15)</f>
        <v/>
      </c>
    </row>
    <row r="175" spans="1:19" x14ac:dyDescent="0.15">
      <c r="A175" s="14" t="str">
        <f>IF(I175="","",IF(OR('Identificação da EG'!$B$7=0,'Identificação da EG'!$B$7=""),"",Capa!$C$10))</f>
        <v/>
      </c>
      <c r="B175" s="14" t="str">
        <f>IF(I175="","",IF((OR('Identificação da EG'!$B$7=0,'Identificação da EG'!$B$7="")),"",'Identificação da EG'!$B$7))</f>
        <v/>
      </c>
      <c r="C175" s="14" t="str">
        <f>IF(I175="","",IF(B175="","",VLOOKUP(B175,Auxiliar!$BW$23:$BX$3130,2,0)))</f>
        <v/>
      </c>
      <c r="D175" s="14" t="str">
        <f>IF(I175="","",IF(OR('Identificação da EG'!$B$7=0,'Identificação da EG'!$B$7=""),"","Portugal"))</f>
        <v/>
      </c>
      <c r="E175" s="14" t="str">
        <f>IF(I175="","",IF(OR('Identificação da EG'!$B$7=0,'Identificação da EG'!$B$7=""),"",'Identificação da EG'!$C$7))</f>
        <v/>
      </c>
      <c r="F175" s="14" t="str">
        <f>IF(I175="","",IF(OR('Identificação da EG'!$B$7=0,'Identificação da EG'!$B$7=""),"",'Identificação da EG'!$F$7))</f>
        <v/>
      </c>
      <c r="G175" s="14" t="str">
        <f>IF(I175="","",IF((OR('Identificação da EG'!$B$7=0,'Identificação da EG'!$B$7="")),"",'Identificação da EG'!$D$7))</f>
        <v/>
      </c>
      <c r="H175" s="25" t="str">
        <f>IF(I175="","",IF(OR('Identificação da EG'!$B$7=0,'Identificação da EG'!$B$7=""),"",'Identificação da EG'!$E$7))</f>
        <v/>
      </c>
      <c r="I175" s="69" t="str">
        <f>IF(OR(J175="",'Campanhas C&amp;S'!$W$6="",'Campanhas C&amp;S'!$W$6="(Preencha o nome da campanha)"),"",'Campanhas C&amp;S'!$W$6)</f>
        <v/>
      </c>
      <c r="J175" s="69" t="str">
        <v/>
      </c>
      <c r="K175" s="69" t="str">
        <v/>
      </c>
      <c r="L175" s="69" t="str">
        <v/>
      </c>
      <c r="M175" s="69" t="str">
        <v/>
      </c>
      <c r="N175" s="69" t="str">
        <v/>
      </c>
      <c r="O175" s="69" t="str">
        <v/>
      </c>
      <c r="P175" s="69" t="str">
        <f>IF(J175="","","Materiais distribuidos")</f>
        <v/>
      </c>
      <c r="Q175" s="69" t="str">
        <f t="shared" si="2"/>
        <v/>
      </c>
      <c r="R175" s="69" t="str" cm="1">
        <f t="array" ref="R175">IF(ISBLANK(INDEX('Campanhas C&amp;S'!$AB$20:$AC$48,INT((ROWS($A$1:A54)-1)/2)+1,MOD(ROWS($A$1:A54)-1,2)+1)),"",INDEX('Campanhas C&amp;S'!$AB$20:$AC$48,INT((ROWS($A$1:A54)-1)/2)+1,MOD(ROWS($A$1:A54)-1,2)+1))</f>
        <v/>
      </c>
      <c r="S175" s="69" t="str">
        <f>IF(OR(J175="",'Campanhas C&amp;S'!$W$15="",'Campanhas C&amp;S'!$W$15="(máximo 300 carateres)"),"",'Campanhas C&amp;S'!$W$15)</f>
        <v/>
      </c>
    </row>
    <row r="176" spans="1:19" x14ac:dyDescent="0.15">
      <c r="A176" s="14" t="str">
        <f>IF(I176="","",IF(OR('Identificação da EG'!$B$7=0,'Identificação da EG'!$B$7=""),"",Capa!$C$10))</f>
        <v/>
      </c>
      <c r="B176" s="14" t="str">
        <f>IF(I176="","",IF((OR('Identificação da EG'!$B$7=0,'Identificação da EG'!$B$7="")),"",'Identificação da EG'!$B$7))</f>
        <v/>
      </c>
      <c r="C176" s="14" t="str">
        <f>IF(I176="","",IF(B176="","",VLOOKUP(B176,Auxiliar!$BW$23:$BX$3130,2,0)))</f>
        <v/>
      </c>
      <c r="D176" s="14" t="str">
        <f>IF(I176="","",IF(OR('Identificação da EG'!$B$7=0,'Identificação da EG'!$B$7=""),"","Portugal"))</f>
        <v/>
      </c>
      <c r="E176" s="14" t="str">
        <f>IF(I176="","",IF(OR('Identificação da EG'!$B$7=0,'Identificação da EG'!$B$7=""),"",'Identificação da EG'!$C$7))</f>
        <v/>
      </c>
      <c r="F176" s="14" t="str">
        <f>IF(I176="","",IF(OR('Identificação da EG'!$B$7=0,'Identificação da EG'!$B$7=""),"",'Identificação da EG'!$F$7))</f>
        <v/>
      </c>
      <c r="G176" s="14" t="str">
        <f>IF(I176="","",IF((OR('Identificação da EG'!$B$7=0,'Identificação da EG'!$B$7="")),"",'Identificação da EG'!$D$7))</f>
        <v/>
      </c>
      <c r="H176" s="25" t="str">
        <f>IF(I176="","",IF(OR('Identificação da EG'!$B$7=0,'Identificação da EG'!$B$7=""),"",'Identificação da EG'!$E$7))</f>
        <v/>
      </c>
      <c r="I176" s="69" t="str">
        <f>IF(OR(J176="",'Campanhas C&amp;S'!$W$6="",'Campanhas C&amp;S'!$W$6="(Preencha o nome da campanha)"),"",'Campanhas C&amp;S'!$W$6)</f>
        <v/>
      </c>
      <c r="J176" s="69" t="str">
        <v/>
      </c>
      <c r="K176" s="69" t="str">
        <v/>
      </c>
      <c r="L176" s="69" t="str">
        <v/>
      </c>
      <c r="M176" s="69" t="str">
        <v/>
      </c>
      <c r="N176" s="69" t="str">
        <v/>
      </c>
      <c r="O176" s="69" t="str">
        <v/>
      </c>
      <c r="P176" s="69" t="str">
        <f>IF(J176="","","População abrangida")</f>
        <v/>
      </c>
      <c r="Q176" s="69" t="str">
        <f t="shared" si="2"/>
        <v/>
      </c>
      <c r="R176" s="69" t="str" cm="1">
        <f t="array" ref="R176">IF(ISBLANK(INDEX('Campanhas C&amp;S'!$AB$20:$AC$48,INT((ROWS($A$1:A55)-1)/2)+1,MOD(ROWS($A$1:A55)-1,2)+1)),"",INDEX('Campanhas C&amp;S'!$AB$20:$AC$48,INT((ROWS($A$1:A55)-1)/2)+1,MOD(ROWS($A$1:A55)-1,2)+1))</f>
        <v/>
      </c>
      <c r="S176" s="69" t="str">
        <f>IF(OR(J176="",'Campanhas C&amp;S'!$W$15="",'Campanhas C&amp;S'!$W$15="(máximo 300 carateres)"),"",'Campanhas C&amp;S'!$W$15)</f>
        <v/>
      </c>
    </row>
    <row r="177" spans="1:19" x14ac:dyDescent="0.15">
      <c r="A177" s="14" t="str">
        <f>IF(I177="","",IF(OR('Identificação da EG'!$B$7=0,'Identificação da EG'!$B$7=""),"",Capa!$C$10))</f>
        <v/>
      </c>
      <c r="B177" s="14" t="str">
        <f>IF(I177="","",IF((OR('Identificação da EG'!$B$7=0,'Identificação da EG'!$B$7="")),"",'Identificação da EG'!$B$7))</f>
        <v/>
      </c>
      <c r="C177" s="14" t="str">
        <f>IF(I177="","",IF(B177="","",VLOOKUP(B177,Auxiliar!$BW$23:$BX$3130,2,0)))</f>
        <v/>
      </c>
      <c r="D177" s="14" t="str">
        <f>IF(I177="","",IF(OR('Identificação da EG'!$B$7=0,'Identificação da EG'!$B$7=""),"","Portugal"))</f>
        <v/>
      </c>
      <c r="E177" s="14" t="str">
        <f>IF(I177="","",IF(OR('Identificação da EG'!$B$7=0,'Identificação da EG'!$B$7=""),"",'Identificação da EG'!$C$7))</f>
        <v/>
      </c>
      <c r="F177" s="14" t="str">
        <f>IF(I177="","",IF(OR('Identificação da EG'!$B$7=0,'Identificação da EG'!$B$7=""),"",'Identificação da EG'!$F$7))</f>
        <v/>
      </c>
      <c r="G177" s="14" t="str">
        <f>IF(I177="","",IF((OR('Identificação da EG'!$B$7=0,'Identificação da EG'!$B$7="")),"",'Identificação da EG'!$D$7))</f>
        <v/>
      </c>
      <c r="H177" s="25" t="str">
        <f>IF(I177="","",IF(OR('Identificação da EG'!$B$7=0,'Identificação da EG'!$B$7=""),"",'Identificação da EG'!$E$7))</f>
        <v/>
      </c>
      <c r="I177" s="69" t="str">
        <f>IF(OR(J177="",'Campanhas C&amp;S'!$W$6="",'Campanhas C&amp;S'!$W$6="(Preencha o nome da campanha)"),"",'Campanhas C&amp;S'!$W$6)</f>
        <v/>
      </c>
      <c r="J177" s="69" t="str">
        <v/>
      </c>
      <c r="K177" s="69" t="str">
        <v/>
      </c>
      <c r="L177" s="69" t="str">
        <v/>
      </c>
      <c r="M177" s="69" t="str">
        <v/>
      </c>
      <c r="N177" s="69" t="str">
        <v/>
      </c>
      <c r="O177" s="69" t="str">
        <v/>
      </c>
      <c r="P177" s="69" t="str">
        <f>IF(J177="","","Materiais distribuidos")</f>
        <v/>
      </c>
      <c r="Q177" s="69" t="str">
        <f t="shared" si="2"/>
        <v/>
      </c>
      <c r="R177" s="69" t="str" cm="1">
        <f t="array" ref="R177">IF(ISBLANK(INDEX('Campanhas C&amp;S'!$AB$20:$AC$48,INT((ROWS($A$1:A56)-1)/2)+1,MOD(ROWS($A$1:A56)-1,2)+1)),"",INDEX('Campanhas C&amp;S'!$AB$20:$AC$48,INT((ROWS($A$1:A56)-1)/2)+1,MOD(ROWS($A$1:A56)-1,2)+1))</f>
        <v/>
      </c>
      <c r="S177" s="69" t="str">
        <f>IF(OR(J177="",'Campanhas C&amp;S'!$W$15="",'Campanhas C&amp;S'!$W$15="(máximo 300 carateres)"),"",'Campanhas C&amp;S'!$W$15)</f>
        <v/>
      </c>
    </row>
    <row r="178" spans="1:19" x14ac:dyDescent="0.15">
      <c r="A178" s="14" t="str">
        <f>IF(I178="","",IF(OR('Identificação da EG'!$B$7=0,'Identificação da EG'!$B$7=""),"",Capa!$C$10))</f>
        <v/>
      </c>
      <c r="B178" s="14" t="str">
        <f>IF(I178="","",IF((OR('Identificação da EG'!$B$7=0,'Identificação da EG'!$B$7="")),"",'Identificação da EG'!$B$7))</f>
        <v/>
      </c>
      <c r="C178" s="14" t="str">
        <f>IF(I178="","",IF(B178="","",VLOOKUP(B178,Auxiliar!$BW$23:$BX$3130,2,0)))</f>
        <v/>
      </c>
      <c r="D178" s="14" t="str">
        <f>IF(I178="","",IF(OR('Identificação da EG'!$B$7=0,'Identificação da EG'!$B$7=""),"","Portugal"))</f>
        <v/>
      </c>
      <c r="E178" s="14" t="str">
        <f>IF(I178="","",IF(OR('Identificação da EG'!$B$7=0,'Identificação da EG'!$B$7=""),"",'Identificação da EG'!$C$7))</f>
        <v/>
      </c>
      <c r="F178" s="14" t="str">
        <f>IF(I178="","",IF(OR('Identificação da EG'!$B$7=0,'Identificação da EG'!$B$7=""),"",'Identificação da EG'!$F$7))</f>
        <v/>
      </c>
      <c r="G178" s="14" t="str">
        <f>IF(I178="","",IF((OR('Identificação da EG'!$B$7=0,'Identificação da EG'!$B$7="")),"",'Identificação da EG'!$D$7))</f>
        <v/>
      </c>
      <c r="H178" s="25" t="str">
        <f>IF(I178="","",IF(OR('Identificação da EG'!$B$7=0,'Identificação da EG'!$B$7=""),"",'Identificação da EG'!$E$7))</f>
        <v/>
      </c>
      <c r="I178" s="69" t="str">
        <f>IF(OR(J178="",'Campanhas C&amp;S'!$W$6="",'Campanhas C&amp;S'!$W$6="(Preencha o nome da campanha)"),"",'Campanhas C&amp;S'!$W$6)</f>
        <v/>
      </c>
      <c r="J178" s="69" t="str">
        <v/>
      </c>
      <c r="K178" s="69" t="str">
        <v/>
      </c>
      <c r="L178" s="69" t="str">
        <v/>
      </c>
      <c r="M178" s="69" t="str">
        <v/>
      </c>
      <c r="N178" s="69" t="str">
        <v/>
      </c>
      <c r="O178" s="69" t="str">
        <v/>
      </c>
      <c r="P178" s="69" t="str">
        <f>IF(J178="","","População abrangida")</f>
        <v/>
      </c>
      <c r="Q178" s="69" t="str">
        <f t="shared" si="2"/>
        <v/>
      </c>
      <c r="R178" s="69" t="str" cm="1">
        <f t="array" ref="R178">IF(ISBLANK(INDEX('Campanhas C&amp;S'!$AB$20:$AC$48,INT((ROWS($A$1:A57)-1)/2)+1,MOD(ROWS($A$1:A57)-1,2)+1)),"",INDEX('Campanhas C&amp;S'!$AB$20:$AC$48,INT((ROWS($A$1:A57)-1)/2)+1,MOD(ROWS($A$1:A57)-1,2)+1))</f>
        <v/>
      </c>
      <c r="S178" s="69" t="str">
        <f>IF(OR(J178="",'Campanhas C&amp;S'!$W$15="",'Campanhas C&amp;S'!$W$15="(máximo 300 carateres)"),"",'Campanhas C&amp;S'!$W$15)</f>
        <v/>
      </c>
    </row>
    <row r="179" spans="1:19" x14ac:dyDescent="0.15">
      <c r="A179" s="14" t="str">
        <f>IF(I179="","",IF(OR('Identificação da EG'!$B$7=0,'Identificação da EG'!$B$7=""),"",Capa!$C$10))</f>
        <v/>
      </c>
      <c r="B179" s="14" t="str">
        <f>IF(I179="","",IF((OR('Identificação da EG'!$B$7=0,'Identificação da EG'!$B$7="")),"",'Identificação da EG'!$B$7))</f>
        <v/>
      </c>
      <c r="C179" s="14" t="str">
        <f>IF(I179="","",IF(B179="","",VLOOKUP(B179,Auxiliar!$BW$23:$BX$3130,2,0)))</f>
        <v/>
      </c>
      <c r="D179" s="14" t="str">
        <f>IF(I179="","",IF(OR('Identificação da EG'!$B$7=0,'Identificação da EG'!$B$7=""),"","Portugal"))</f>
        <v/>
      </c>
      <c r="E179" s="14" t="str">
        <f>IF(I179="","",IF(OR('Identificação da EG'!$B$7=0,'Identificação da EG'!$B$7=""),"",'Identificação da EG'!$C$7))</f>
        <v/>
      </c>
      <c r="F179" s="14" t="str">
        <f>IF(I179="","",IF(OR('Identificação da EG'!$B$7=0,'Identificação da EG'!$B$7=""),"",'Identificação da EG'!$F$7))</f>
        <v/>
      </c>
      <c r="G179" s="14" t="str">
        <f>IF(I179="","",IF((OR('Identificação da EG'!$B$7=0,'Identificação da EG'!$B$7="")),"",'Identificação da EG'!$D$7))</f>
        <v/>
      </c>
      <c r="H179" s="25" t="str">
        <f>IF(I179="","",IF(OR('Identificação da EG'!$B$7=0,'Identificação da EG'!$B$7=""),"",'Identificação da EG'!$E$7))</f>
        <v/>
      </c>
      <c r="I179" s="69" t="str">
        <f>IF(OR(J179="",'Campanhas C&amp;S'!$W$6="",'Campanhas C&amp;S'!$W$6="(Preencha o nome da campanha)"),"",'Campanhas C&amp;S'!$W$6)</f>
        <v/>
      </c>
      <c r="J179" s="69" t="str">
        <v/>
      </c>
      <c r="K179" s="69" t="str">
        <v/>
      </c>
      <c r="L179" s="69" t="str">
        <v/>
      </c>
      <c r="M179" s="69" t="str">
        <v/>
      </c>
      <c r="N179" s="69" t="str">
        <v/>
      </c>
      <c r="O179" s="69" t="str">
        <v/>
      </c>
      <c r="P179" s="69" t="str">
        <f>IF(J179="","","Materiais distribuidos")</f>
        <v/>
      </c>
      <c r="Q179" s="69" t="str">
        <f t="shared" si="2"/>
        <v/>
      </c>
      <c r="R179" s="69" t="str" cm="1">
        <f t="array" ref="R179">IF(ISBLANK(INDEX('Campanhas C&amp;S'!$AB$20:$AC$48,INT((ROWS($A$1:A58)-1)/2)+1,MOD(ROWS($A$1:A58)-1,2)+1)),"",INDEX('Campanhas C&amp;S'!$AB$20:$AC$48,INT((ROWS($A$1:A58)-1)/2)+1,MOD(ROWS($A$1:A58)-1,2)+1))</f>
        <v/>
      </c>
      <c r="S179" s="69" t="str">
        <f>IF(OR(J179="",'Campanhas C&amp;S'!$W$15="",'Campanhas C&amp;S'!$W$15="(máximo 300 carateres)"),"",'Campanhas C&amp;S'!$W$15)</f>
        <v/>
      </c>
    </row>
    <row r="180" spans="1:19" x14ac:dyDescent="0.15">
      <c r="A180" s="14" t="str">
        <f>IF(I180="","",IF(OR('Identificação da EG'!$B$7=0,'Identificação da EG'!$B$7=""),"",Capa!$C$10))</f>
        <v/>
      </c>
      <c r="B180" s="14" t="str">
        <f>IF(I180="","",IF((OR('Identificação da EG'!$B$7=0,'Identificação da EG'!$B$7="")),"",'Identificação da EG'!$B$7))</f>
        <v/>
      </c>
      <c r="C180" s="14" t="str">
        <f>IF(I180="","",IF(B180="","",VLOOKUP(B180,Auxiliar!$BW$23:$BX$3130,2,0)))</f>
        <v/>
      </c>
      <c r="D180" s="14" t="str">
        <f>IF(I180="","",IF(OR('Identificação da EG'!$B$7=0,'Identificação da EG'!$B$7=""),"","Portugal"))</f>
        <v/>
      </c>
      <c r="E180" s="14" t="str">
        <f>IF(I180="","",IF(OR('Identificação da EG'!$B$7=0,'Identificação da EG'!$B$7=""),"",'Identificação da EG'!$C$7))</f>
        <v/>
      </c>
      <c r="F180" s="14" t="str">
        <f>IF(I180="","",IF(OR('Identificação da EG'!$B$7=0,'Identificação da EG'!$B$7=""),"",'Identificação da EG'!$F$7))</f>
        <v/>
      </c>
      <c r="G180" s="14" t="str">
        <f>IF(I180="","",IF((OR('Identificação da EG'!$B$7=0,'Identificação da EG'!$B$7="")),"",'Identificação da EG'!$D$7))</f>
        <v/>
      </c>
      <c r="H180" s="25" t="str">
        <f>IF(I180="","",IF(OR('Identificação da EG'!$B$7=0,'Identificação da EG'!$B$7=""),"",'Identificação da EG'!$E$7))</f>
        <v/>
      </c>
      <c r="I180" s="69" t="str">
        <f>IF(OR(J122="",'Campanhas C&amp;S'!$W$6="",'Campanhas C&amp;S'!$W$6="(Preencha o nome da campanha)"),"",'Campanhas C&amp;S'!$W$6)</f>
        <v/>
      </c>
      <c r="J180" s="69"/>
      <c r="K180" s="69"/>
      <c r="L180" s="69"/>
      <c r="M180" s="69"/>
      <c r="N180" s="69"/>
      <c r="O180" s="69"/>
      <c r="P180" s="69" t="str">
        <f>IF(R180="","","População total abrangida")</f>
        <v/>
      </c>
      <c r="Q180" s="69" t="str">
        <f>IF(R180="","","nº")</f>
        <v/>
      </c>
      <c r="R180" s="69" t="str">
        <f>IF('Campanhas C&amp;S'!$W$9="","",'Campanhas C&amp;S'!$W$9)</f>
        <v/>
      </c>
      <c r="S180" s="69" t="str">
        <f>IF(OR(R180="",'Campanhas C&amp;S'!$W$15="",'Campanhas C&amp;S'!$W$15="(máximo 300 carateres)"),"",'Campanhas C&amp;S'!$W$15)</f>
        <v/>
      </c>
    </row>
    <row r="181" spans="1:19" x14ac:dyDescent="0.15">
      <c r="A181" s="14" t="str">
        <f>IF(I181="","",IF(OR('Identificação da EG'!$B$7=0,'Identificação da EG'!$B$7=""),"",Capa!$C$10))</f>
        <v/>
      </c>
      <c r="B181" s="14" t="str">
        <f>IF(I181="","",IF((OR('Identificação da EG'!$B$7=0,'Identificação da EG'!$B$7="")),"",'Identificação da EG'!$B$7))</f>
        <v/>
      </c>
      <c r="C181" s="14" t="str">
        <f>IF(I181="","",IF(B181="","",VLOOKUP(B181,Auxiliar!$BW$23:$BX$3130,2,0)))</f>
        <v/>
      </c>
      <c r="D181" s="14" t="str">
        <f>IF(I181="","",IF(OR('Identificação da EG'!$B$7=0,'Identificação da EG'!$B$7=""),"","Portugal"))</f>
        <v/>
      </c>
      <c r="E181" s="14" t="str">
        <f>IF(I181="","",IF(OR('Identificação da EG'!$B$7=0,'Identificação da EG'!$B$7=""),"",'Identificação da EG'!$C$7))</f>
        <v/>
      </c>
      <c r="F181" s="14" t="str">
        <f>IF(I181="","",IF(OR('Identificação da EG'!$B$7=0,'Identificação da EG'!$B$7=""),"",'Identificação da EG'!$F$7))</f>
        <v/>
      </c>
      <c r="G181" s="14" t="str">
        <f>IF(I181="","",IF((OR('Identificação da EG'!$B$7=0,'Identificação da EG'!$B$7="")),"",'Identificação da EG'!$D$7))</f>
        <v/>
      </c>
      <c r="H181" s="25" t="str">
        <f>IF(I181="","",IF(OR('Identificação da EG'!$B$7=0,'Identificação da EG'!$B$7=""),"",'Identificação da EG'!$E$7))</f>
        <v/>
      </c>
      <c r="I181" s="69" t="str">
        <f>IF(OR(J123="",'Campanhas C&amp;S'!$W$6="",'Campanhas C&amp;S'!$W$6="(Preencha o nome da campanha)"),"",'Campanhas C&amp;S'!$W$6)</f>
        <v/>
      </c>
      <c r="J181" s="69"/>
      <c r="K181" s="69"/>
      <c r="L181" s="69"/>
      <c r="M181" s="69"/>
      <c r="N181" s="69"/>
      <c r="O181" s="69"/>
      <c r="P181" s="69" t="str">
        <f>IF(R181="","","Duração da campanha")</f>
        <v/>
      </c>
      <c r="Q181" s="69" t="str">
        <f>IF(R181="","","dias")</f>
        <v/>
      </c>
      <c r="R181" s="69" t="str">
        <f>IF('Campanhas C&amp;S'!$W$12="","",'Campanhas C&amp;S'!$W$12)</f>
        <v/>
      </c>
      <c r="S181" s="69" t="str">
        <f>IF(OR(R181="",'Campanhas C&amp;S'!$W$15="",'Campanhas C&amp;S'!$W$15="(máximo 300 carateres)"),"",'Campanhas C&amp;S'!$W$15)</f>
        <v/>
      </c>
    </row>
    <row r="182" spans="1:19" x14ac:dyDescent="0.15">
      <c r="A182" s="14" t="str">
        <f>IF(I182="","",IF(OR('Identificação da EG'!$B$7=0,'Identificação da EG'!$B$7=""),"",Capa!$C$10))</f>
        <v/>
      </c>
      <c r="B182" s="14" t="str">
        <f>IF(I182="","",IF((OR('Identificação da EG'!$B$7=0,'Identificação da EG'!$B$7="")),"",'Identificação da EG'!$B$7))</f>
        <v/>
      </c>
      <c r="C182" s="14" t="str">
        <f>IF(I182="","",IF(B182="","",VLOOKUP(B182,Auxiliar!$BW$23:$BX$3130,2,0)))</f>
        <v/>
      </c>
      <c r="D182" s="14" t="str">
        <f>IF(I182="","",IF(OR('Identificação da EG'!$B$7=0,'Identificação da EG'!$B$7=""),"","Portugal"))</f>
        <v/>
      </c>
      <c r="E182" s="14" t="str">
        <f>IF(I182="","",IF(OR('Identificação da EG'!$B$7=0,'Identificação da EG'!$B$7=""),"",'Identificação da EG'!$C$7))</f>
        <v/>
      </c>
      <c r="F182" s="14" t="str">
        <f>IF(I182="","",IF(OR('Identificação da EG'!$B$7=0,'Identificação da EG'!$B$7=""),"",'Identificação da EG'!$F$7))</f>
        <v/>
      </c>
      <c r="G182" s="14" t="str">
        <f>IF(I182="","",IF((OR('Identificação da EG'!$B$7=0,'Identificação da EG'!$B$7="")),"",'Identificação da EG'!$D$7))</f>
        <v/>
      </c>
      <c r="H182" s="25" t="str">
        <f>IF(I182="","",IF(OR('Identificação da EG'!$B$7=0,'Identificação da EG'!$B$7=""),"",'Identificação da EG'!$E$7))</f>
        <v/>
      </c>
      <c r="I182" s="69" t="str">
        <f>IF(OR(J182="",'Campanhas C&amp;S'!$AG$6="",'Campanhas C&amp;S'!$AG$6="(Preencha o nome da campanha)"),"",'Campanhas C&amp;S'!$AG$6)</f>
        <v/>
      </c>
      <c r="J182" s="69" t="str" cm="1">
        <f t="array" ref="J182:J239">IF(INDEX('Campanhas C&amp;S'!AF20:AF48,INT((_xlfn.SEQUENCE(ROWS('Campanhas C&amp;S'!AF20:AF48)*2,1,1,1)-1)/2)+1)=0,"",INDEX('Campanhas C&amp;S'!AF20:AF48,INT((_xlfn.SEQUENCE(ROWS('Campanhas C&amp;S'!AF20:AFV48)*2,1,1,1)-1)/2)+1))</f>
        <v/>
      </c>
      <c r="K182" s="69" t="str" cm="1">
        <f t="array" ref="K182:K239">IF(INDEX('Campanhas C&amp;S'!AG20:AG48,INT((_xlfn.SEQUENCE(ROWS('Campanhas C&amp;S'!AG20:AG48)*2,1,1,1)-1)/2)+1)=0,"",INDEX('Campanhas C&amp;S'!AG20:AG48,INT((_xlfn.SEQUENCE(ROWS('Campanhas C&amp;S'!AG20:AFW48)*2,1,1,1)-1)/2)+1))</f>
        <v/>
      </c>
      <c r="L182" s="69" t="str" cm="1">
        <f t="array" ref="L182:L239">IF(INDEX('Campanhas C&amp;S'!AH20:AH48,INT((_xlfn.SEQUENCE(ROWS('Campanhas C&amp;S'!AH20:AH48)*2,1,1,1)-1)/2)+1)=0,"",INDEX('Campanhas C&amp;S'!AH20:AH48,INT((_xlfn.SEQUENCE(ROWS('Campanhas C&amp;S'!AH20:AFX48)*2,1,1,1)-1)/2)+1))</f>
        <v/>
      </c>
      <c r="M182" s="69" t="str" cm="1">
        <f t="array" ref="M182:M239">IF(INDEX('Campanhas C&amp;S'!AI20:AI48,INT((_xlfn.SEQUENCE(ROWS('Campanhas C&amp;S'!AI20:AI48)*2,1,1,1)-1)/2)+1)=0,"",INDEX('Campanhas C&amp;S'!AI20:AI48,INT((_xlfn.SEQUENCE(ROWS('Campanhas C&amp;S'!AI20:AFY48)*2,1,1,1)-1)/2)+1))</f>
        <v/>
      </c>
      <c r="N182" s="69" t="str" cm="1">
        <f t="array" ref="N182:N239">IF(INDEX('Campanhas C&amp;S'!AJ20:AJ48,INT((_xlfn.SEQUENCE(ROWS('Campanhas C&amp;S'!AJ20:AJ48)*2,1,1,1)-1)/2)+1)=0,"",INDEX('Campanhas C&amp;S'!AJ20:AJ48,INT((_xlfn.SEQUENCE(ROWS('Campanhas C&amp;S'!AJ20:AFZ48)*2,1,1,1)-1)/2)+1))</f>
        <v/>
      </c>
      <c r="O182" s="69" t="str" cm="1">
        <f t="array" ref="O182:O239">IF(INDEX('Campanhas C&amp;S'!AK20:AK48,INT((_xlfn.SEQUENCE(ROWS('Campanhas C&amp;S'!AK20:AK48)*2,1,1,1)-1)/2)+1)=0,"",INDEX('Campanhas C&amp;S'!AK20:AK48,INT((_xlfn.SEQUENCE(ROWS('Campanhas C&amp;S'!AK20:AGA48)*2,1,1,1)-1)/2)+1))</f>
        <v/>
      </c>
      <c r="P182" s="69" t="str">
        <f>IF(J182="","","População abrangida")</f>
        <v/>
      </c>
      <c r="Q182" s="69" t="str">
        <f>IF(J182="","","nº")</f>
        <v/>
      </c>
      <c r="R182" s="69" t="str" cm="1">
        <f t="array" ref="R182">IF(ISBLANK(INDEX('Campanhas C&amp;S'!$AL$20:$AM$48,INT((ROWS($A$1:A1)-1)/2)+1,MOD(ROWS($A$1:A1)-1,2)+1)),"",INDEX('Campanhas C&amp;S'!$AL$20:$AM$48,INT((ROWS($A$1:A1)-1)/2)+1,MOD(ROWS($A$1:A1)-1,2)+1))</f>
        <v/>
      </c>
      <c r="S182" s="69" t="str">
        <f>IF(OR(J182="",'Campanhas C&amp;S'!$AG$15="",'Campanhas C&amp;S'!$AG$15="(máximo 300 carateres)"),"",'Campanhas C&amp;S'!$AG$15)</f>
        <v/>
      </c>
    </row>
    <row r="183" spans="1:19" x14ac:dyDescent="0.15">
      <c r="A183" s="14" t="str">
        <f>IF(I183="","",IF(OR('Identificação da EG'!$B$7=0,'Identificação da EG'!$B$7=""),"",Capa!$C$10))</f>
        <v/>
      </c>
      <c r="B183" s="14" t="str">
        <f>IF(I183="","",IF((OR('Identificação da EG'!$B$7=0,'Identificação da EG'!$B$7="")),"",'Identificação da EG'!$B$7))</f>
        <v/>
      </c>
      <c r="C183" s="14" t="str">
        <f>IF(I183="","",IF(B183="","",VLOOKUP(B183,Auxiliar!$BW$23:$BX$3130,2,0)))</f>
        <v/>
      </c>
      <c r="D183" s="14" t="str">
        <f>IF(I183="","",IF(OR('Identificação da EG'!$B$7=0,'Identificação da EG'!$B$7=""),"","Portugal"))</f>
        <v/>
      </c>
      <c r="E183" s="14" t="str">
        <f>IF(I183="","",IF(OR('Identificação da EG'!$B$7=0,'Identificação da EG'!$B$7=""),"",'Identificação da EG'!$C$7))</f>
        <v/>
      </c>
      <c r="F183" s="14" t="str">
        <f>IF(I183="","",IF(OR('Identificação da EG'!$B$7=0,'Identificação da EG'!$B$7=""),"",'Identificação da EG'!$F$7))</f>
        <v/>
      </c>
      <c r="G183" s="14" t="str">
        <f>IF(I183="","",IF((OR('Identificação da EG'!$B$7=0,'Identificação da EG'!$B$7="")),"",'Identificação da EG'!$D$7))</f>
        <v/>
      </c>
      <c r="H183" s="25" t="str">
        <f>IF(I183="","",IF(OR('Identificação da EG'!$B$7=0,'Identificação da EG'!$B$7=""),"",'Identificação da EG'!$E$7))</f>
        <v/>
      </c>
      <c r="I183" s="69" t="str">
        <f>IF(OR(J183="",'Campanhas C&amp;S'!$AG$6="",'Campanhas C&amp;S'!$AG$6="(Preencha o nome da campanha)"),"",'Campanhas C&amp;S'!$AG$6)</f>
        <v/>
      </c>
      <c r="J183" s="69" t="str">
        <v/>
      </c>
      <c r="K183" s="69" t="str">
        <v/>
      </c>
      <c r="L183" s="69" t="str">
        <v/>
      </c>
      <c r="M183" s="69" t="str">
        <v/>
      </c>
      <c r="N183" s="69" t="str">
        <v/>
      </c>
      <c r="O183" s="69" t="str">
        <v/>
      </c>
      <c r="P183" s="69" t="str">
        <f>IF(J183="","","Materiais distribuidos")</f>
        <v/>
      </c>
      <c r="Q183" s="69" t="str">
        <f t="shared" ref="Q183:Q239" si="3">IF(J183="","","nº")</f>
        <v/>
      </c>
      <c r="R183" s="69" t="str" cm="1">
        <f t="array" ref="R183">IF(ISBLANK(INDEX('Campanhas C&amp;S'!$AL$20:$AM$48,INT((ROWS($A$1:A2)-1)/2)+1,MOD(ROWS($A$1:A2)-1,2)+1)),"",INDEX('Campanhas C&amp;S'!$AL$20:$AM$48,INT((ROWS($A$1:A2)-1)/2)+1,MOD(ROWS($A$1:A2)-1,2)+1))</f>
        <v/>
      </c>
      <c r="S183" s="69" t="str">
        <f>IF(OR(J183="",'Campanhas C&amp;S'!$AG$15="",'Campanhas C&amp;S'!$AG$15="(máximo 300 carateres)"),"",'Campanhas C&amp;S'!$AG$15)</f>
        <v/>
      </c>
    </row>
    <row r="184" spans="1:19" x14ac:dyDescent="0.15">
      <c r="A184" s="14" t="str">
        <f>IF(I184="","",IF(OR('Identificação da EG'!$B$7=0,'Identificação da EG'!$B$7=""),"",Capa!$C$10))</f>
        <v/>
      </c>
      <c r="B184" s="14" t="str">
        <f>IF(I184="","",IF((OR('Identificação da EG'!$B$7=0,'Identificação da EG'!$B$7="")),"",'Identificação da EG'!$B$7))</f>
        <v/>
      </c>
      <c r="C184" s="14" t="str">
        <f>IF(I184="","",IF(B184="","",VLOOKUP(B184,Auxiliar!$BW$23:$BX$3130,2,0)))</f>
        <v/>
      </c>
      <c r="D184" s="14" t="str">
        <f>IF(I184="","",IF(OR('Identificação da EG'!$B$7=0,'Identificação da EG'!$B$7=""),"","Portugal"))</f>
        <v/>
      </c>
      <c r="E184" s="14" t="str">
        <f>IF(I184="","",IF(OR('Identificação da EG'!$B$7=0,'Identificação da EG'!$B$7=""),"",'Identificação da EG'!$C$7))</f>
        <v/>
      </c>
      <c r="F184" s="14" t="str">
        <f>IF(I184="","",IF(OR('Identificação da EG'!$B$7=0,'Identificação da EG'!$B$7=""),"",'Identificação da EG'!$F$7))</f>
        <v/>
      </c>
      <c r="G184" s="14" t="str">
        <f>IF(I184="","",IF((OR('Identificação da EG'!$B$7=0,'Identificação da EG'!$B$7="")),"",'Identificação da EG'!$D$7))</f>
        <v/>
      </c>
      <c r="H184" s="25" t="str">
        <f>IF(I184="","",IF(OR('Identificação da EG'!$B$7=0,'Identificação da EG'!$B$7=""),"",'Identificação da EG'!$E$7))</f>
        <v/>
      </c>
      <c r="I184" s="69" t="str">
        <f>IF(OR(J184="",'Campanhas C&amp;S'!$AG$6="",'Campanhas C&amp;S'!$AG$6="(Preencha o nome da campanha)"),"",'Campanhas C&amp;S'!$AG$6)</f>
        <v/>
      </c>
      <c r="J184" s="69" t="str">
        <v/>
      </c>
      <c r="K184" s="69" t="str">
        <v/>
      </c>
      <c r="L184" s="69" t="str">
        <v/>
      </c>
      <c r="M184" s="69" t="str">
        <v/>
      </c>
      <c r="N184" s="69" t="str">
        <v/>
      </c>
      <c r="O184" s="69" t="str">
        <v/>
      </c>
      <c r="P184" s="69" t="str">
        <f>IF(J184="","","População abrangida")</f>
        <v/>
      </c>
      <c r="Q184" s="69" t="str">
        <f t="shared" si="3"/>
        <v/>
      </c>
      <c r="R184" s="69" t="str" cm="1">
        <f t="array" ref="R184">IF(ISBLANK(INDEX('Campanhas C&amp;S'!$AL$20:$AM$48,INT((ROWS($A$1:A3)-1)/2)+1,MOD(ROWS($A$1:A3)-1,2)+1)),"",INDEX('Campanhas C&amp;S'!$AL$20:$AM$48,INT((ROWS($A$1:A3)-1)/2)+1,MOD(ROWS($A$1:A3)-1,2)+1))</f>
        <v/>
      </c>
      <c r="S184" s="69" t="str">
        <f>IF(OR(J184="",'Campanhas C&amp;S'!$AG$15="",'Campanhas C&amp;S'!$AG$15="(máximo 300 carateres)"),"",'Campanhas C&amp;S'!$AG$15)</f>
        <v/>
      </c>
    </row>
    <row r="185" spans="1:19" x14ac:dyDescent="0.15">
      <c r="A185" s="14" t="str">
        <f>IF(I185="","",IF(OR('Identificação da EG'!$B$7=0,'Identificação da EG'!$B$7=""),"",Capa!$C$10))</f>
        <v/>
      </c>
      <c r="B185" s="14" t="str">
        <f>IF(I185="","",IF((OR('Identificação da EG'!$B$7=0,'Identificação da EG'!$B$7="")),"",'Identificação da EG'!$B$7))</f>
        <v/>
      </c>
      <c r="C185" s="14" t="str">
        <f>IF(I185="","",IF(B185="","",VLOOKUP(B185,Auxiliar!$BW$23:$BX$3130,2,0)))</f>
        <v/>
      </c>
      <c r="D185" s="14" t="str">
        <f>IF(I185="","",IF(OR('Identificação da EG'!$B$7=0,'Identificação da EG'!$B$7=""),"","Portugal"))</f>
        <v/>
      </c>
      <c r="E185" s="14" t="str">
        <f>IF(I185="","",IF(OR('Identificação da EG'!$B$7=0,'Identificação da EG'!$B$7=""),"",'Identificação da EG'!$C$7))</f>
        <v/>
      </c>
      <c r="F185" s="14" t="str">
        <f>IF(I185="","",IF(OR('Identificação da EG'!$B$7=0,'Identificação da EG'!$B$7=""),"",'Identificação da EG'!$F$7))</f>
        <v/>
      </c>
      <c r="G185" s="14" t="str">
        <f>IF(I185="","",IF((OR('Identificação da EG'!$B$7=0,'Identificação da EG'!$B$7="")),"",'Identificação da EG'!$D$7))</f>
        <v/>
      </c>
      <c r="H185" s="25" t="str">
        <f>IF(I185="","",IF(OR('Identificação da EG'!$B$7=0,'Identificação da EG'!$B$7=""),"",'Identificação da EG'!$E$7))</f>
        <v/>
      </c>
      <c r="I185" s="69" t="str">
        <f>IF(OR(J185="",'Campanhas C&amp;S'!$AG$6="",'Campanhas C&amp;S'!$AG$6="(Preencha o nome da campanha)"),"",'Campanhas C&amp;S'!$AG$6)</f>
        <v/>
      </c>
      <c r="J185" s="69" t="str">
        <v/>
      </c>
      <c r="K185" s="69" t="str">
        <v/>
      </c>
      <c r="L185" s="69" t="str">
        <v/>
      </c>
      <c r="M185" s="69" t="str">
        <v/>
      </c>
      <c r="N185" s="69" t="str">
        <v/>
      </c>
      <c r="O185" s="69" t="str">
        <v/>
      </c>
      <c r="P185" s="69" t="str">
        <f>IF(J185="","","Materiais distribuidos")</f>
        <v/>
      </c>
      <c r="Q185" s="69" t="str">
        <f t="shared" si="3"/>
        <v/>
      </c>
      <c r="R185" s="69" t="str" cm="1">
        <f t="array" ref="R185">IF(ISBLANK(INDEX('Campanhas C&amp;S'!$AL$20:$AM$48,INT((ROWS($A$1:A4)-1)/2)+1,MOD(ROWS($A$1:A4)-1,2)+1)),"",INDEX('Campanhas C&amp;S'!$AL$20:$AM$48,INT((ROWS($A$1:A4)-1)/2)+1,MOD(ROWS($A$1:A4)-1,2)+1))</f>
        <v/>
      </c>
      <c r="S185" s="69" t="str">
        <f>IF(OR(J185="",'Campanhas C&amp;S'!$AG$15="",'Campanhas C&amp;S'!$AG$15="(máximo 300 carateres)"),"",'Campanhas C&amp;S'!$AG$15)</f>
        <v/>
      </c>
    </row>
    <row r="186" spans="1:19" x14ac:dyDescent="0.15">
      <c r="A186" s="14" t="str">
        <f>IF(I186="","",IF(OR('Identificação da EG'!$B$7=0,'Identificação da EG'!$B$7=""),"",Capa!$C$10))</f>
        <v/>
      </c>
      <c r="B186" s="14" t="str">
        <f>IF(I186="","",IF((OR('Identificação da EG'!$B$7=0,'Identificação da EG'!$B$7="")),"",'Identificação da EG'!$B$7))</f>
        <v/>
      </c>
      <c r="C186" s="14" t="str">
        <f>IF(I186="","",IF(B186="","",VLOOKUP(B186,Auxiliar!$BW$23:$BX$3130,2,0)))</f>
        <v/>
      </c>
      <c r="D186" s="14" t="str">
        <f>IF(I186="","",IF(OR('Identificação da EG'!$B$7=0,'Identificação da EG'!$B$7=""),"","Portugal"))</f>
        <v/>
      </c>
      <c r="E186" s="14" t="str">
        <f>IF(I186="","",IF(OR('Identificação da EG'!$B$7=0,'Identificação da EG'!$B$7=""),"",'Identificação da EG'!$C$7))</f>
        <v/>
      </c>
      <c r="F186" s="14" t="str">
        <f>IF(I186="","",IF(OR('Identificação da EG'!$B$7=0,'Identificação da EG'!$B$7=""),"",'Identificação da EG'!$F$7))</f>
        <v/>
      </c>
      <c r="G186" s="14" t="str">
        <f>IF(I186="","",IF((OR('Identificação da EG'!$B$7=0,'Identificação da EG'!$B$7="")),"",'Identificação da EG'!$D$7))</f>
        <v/>
      </c>
      <c r="H186" s="25" t="str">
        <f>IF(I186="","",IF(OR('Identificação da EG'!$B$7=0,'Identificação da EG'!$B$7=""),"",'Identificação da EG'!$E$7))</f>
        <v/>
      </c>
      <c r="I186" s="69" t="str">
        <f>IF(OR(J186="",'Campanhas C&amp;S'!$AG$6="",'Campanhas C&amp;S'!$AG$6="(Preencha o nome da campanha)"),"",'Campanhas C&amp;S'!$AG$6)</f>
        <v/>
      </c>
      <c r="J186" s="69" t="str">
        <v/>
      </c>
      <c r="K186" s="69" t="str">
        <v/>
      </c>
      <c r="L186" s="69" t="str">
        <v/>
      </c>
      <c r="M186" s="69" t="str">
        <v/>
      </c>
      <c r="N186" s="69" t="str">
        <v/>
      </c>
      <c r="O186" s="69" t="str">
        <v/>
      </c>
      <c r="P186" s="69" t="str">
        <f>IF(J186="","","População abrangida")</f>
        <v/>
      </c>
      <c r="Q186" s="69" t="str">
        <f t="shared" si="3"/>
        <v/>
      </c>
      <c r="R186" s="69" t="str" cm="1">
        <f t="array" ref="R186">IF(ISBLANK(INDEX('Campanhas C&amp;S'!$AL$20:$AM$48,INT((ROWS($A$1:A5)-1)/2)+1,MOD(ROWS($A$1:A5)-1,2)+1)),"",INDEX('Campanhas C&amp;S'!$AL$20:$AM$48,INT((ROWS($A$1:A5)-1)/2)+1,MOD(ROWS($A$1:A5)-1,2)+1))</f>
        <v/>
      </c>
      <c r="S186" s="69" t="str">
        <f>IF(OR(J186="",'Campanhas C&amp;S'!$AG$15="",'Campanhas C&amp;S'!$AG$15="(máximo 300 carateres)"),"",'Campanhas C&amp;S'!$AG$15)</f>
        <v/>
      </c>
    </row>
    <row r="187" spans="1:19" x14ac:dyDescent="0.15">
      <c r="A187" s="14" t="str">
        <f>IF(I187="","",IF(OR('Identificação da EG'!$B$7=0,'Identificação da EG'!$B$7=""),"",Capa!$C$10))</f>
        <v/>
      </c>
      <c r="B187" s="14" t="str">
        <f>IF(I187="","",IF((OR('Identificação da EG'!$B$7=0,'Identificação da EG'!$B$7="")),"",'Identificação da EG'!$B$7))</f>
        <v/>
      </c>
      <c r="C187" s="14" t="str">
        <f>IF(I187="","",IF(B187="","",VLOOKUP(B187,Auxiliar!$BW$23:$BX$3130,2,0)))</f>
        <v/>
      </c>
      <c r="D187" s="14" t="str">
        <f>IF(I187="","",IF(OR('Identificação da EG'!$B$7=0,'Identificação da EG'!$B$7=""),"","Portugal"))</f>
        <v/>
      </c>
      <c r="E187" s="14" t="str">
        <f>IF(I187="","",IF(OR('Identificação da EG'!$B$7=0,'Identificação da EG'!$B$7=""),"",'Identificação da EG'!$C$7))</f>
        <v/>
      </c>
      <c r="F187" s="14" t="str">
        <f>IF(I187="","",IF(OR('Identificação da EG'!$B$7=0,'Identificação da EG'!$B$7=""),"",'Identificação da EG'!$F$7))</f>
        <v/>
      </c>
      <c r="G187" s="14" t="str">
        <f>IF(I187="","",IF((OR('Identificação da EG'!$B$7=0,'Identificação da EG'!$B$7="")),"",'Identificação da EG'!$D$7))</f>
        <v/>
      </c>
      <c r="H187" s="25" t="str">
        <f>IF(I187="","",IF(OR('Identificação da EG'!$B$7=0,'Identificação da EG'!$B$7=""),"",'Identificação da EG'!$E$7))</f>
        <v/>
      </c>
      <c r="I187" s="69" t="str">
        <f>IF(OR(J187="",'Campanhas C&amp;S'!$AG$6="",'Campanhas C&amp;S'!$AG$6="(Preencha o nome da campanha)"),"",'Campanhas C&amp;S'!$AG$6)</f>
        <v/>
      </c>
      <c r="J187" s="69" t="str">
        <v/>
      </c>
      <c r="K187" s="69" t="str">
        <v/>
      </c>
      <c r="L187" s="69" t="str">
        <v/>
      </c>
      <c r="M187" s="69" t="str">
        <v/>
      </c>
      <c r="N187" s="69" t="str">
        <v/>
      </c>
      <c r="O187" s="69" t="str">
        <v/>
      </c>
      <c r="P187" s="69" t="str">
        <f>IF(J187="","","Materiais distribuidos")</f>
        <v/>
      </c>
      <c r="Q187" s="69" t="str">
        <f t="shared" si="3"/>
        <v/>
      </c>
      <c r="R187" s="69" t="str" cm="1">
        <f t="array" ref="R187">IF(ISBLANK(INDEX('Campanhas C&amp;S'!$AL$20:$AM$48,INT((ROWS($A$1:A6)-1)/2)+1,MOD(ROWS($A$1:A6)-1,2)+1)),"",INDEX('Campanhas C&amp;S'!$AL$20:$AM$48,INT((ROWS($A$1:A6)-1)/2)+1,MOD(ROWS($A$1:A6)-1,2)+1))</f>
        <v/>
      </c>
      <c r="S187" s="69" t="str">
        <f>IF(OR(J187="",'Campanhas C&amp;S'!$AG$15="",'Campanhas C&amp;S'!$AG$15="(máximo 300 carateres)"),"",'Campanhas C&amp;S'!$AG$15)</f>
        <v/>
      </c>
    </row>
    <row r="188" spans="1:19" x14ac:dyDescent="0.15">
      <c r="A188" s="14" t="str">
        <f>IF(I188="","",IF(OR('Identificação da EG'!$B$7=0,'Identificação da EG'!$B$7=""),"",Capa!$C$10))</f>
        <v/>
      </c>
      <c r="B188" s="14" t="str">
        <f>IF(I188="","",IF((OR('Identificação da EG'!$B$7=0,'Identificação da EG'!$B$7="")),"",'Identificação da EG'!$B$7))</f>
        <v/>
      </c>
      <c r="C188" s="14" t="str">
        <f>IF(I188="","",IF(B188="","",VLOOKUP(B188,Auxiliar!$BW$23:$BX$3130,2,0)))</f>
        <v/>
      </c>
      <c r="D188" s="14" t="str">
        <f>IF(I188="","",IF(OR('Identificação da EG'!$B$7=0,'Identificação da EG'!$B$7=""),"","Portugal"))</f>
        <v/>
      </c>
      <c r="E188" s="14" t="str">
        <f>IF(I188="","",IF(OR('Identificação da EG'!$B$7=0,'Identificação da EG'!$B$7=""),"",'Identificação da EG'!$C$7))</f>
        <v/>
      </c>
      <c r="F188" s="14" t="str">
        <f>IF(I188="","",IF(OR('Identificação da EG'!$B$7=0,'Identificação da EG'!$B$7=""),"",'Identificação da EG'!$F$7))</f>
        <v/>
      </c>
      <c r="G188" s="14" t="str">
        <f>IF(I188="","",IF((OR('Identificação da EG'!$B$7=0,'Identificação da EG'!$B$7="")),"",'Identificação da EG'!$D$7))</f>
        <v/>
      </c>
      <c r="H188" s="25" t="str">
        <f>IF(I188="","",IF(OR('Identificação da EG'!$B$7=0,'Identificação da EG'!$B$7=""),"",'Identificação da EG'!$E$7))</f>
        <v/>
      </c>
      <c r="I188" s="69" t="str">
        <f>IF(OR(J188="",'Campanhas C&amp;S'!$AG$6="",'Campanhas C&amp;S'!$AG$6="(Preencha o nome da campanha)"),"",'Campanhas C&amp;S'!$AG$6)</f>
        <v/>
      </c>
      <c r="J188" s="69" t="str">
        <v/>
      </c>
      <c r="K188" s="69" t="str">
        <v/>
      </c>
      <c r="L188" s="69" t="str">
        <v/>
      </c>
      <c r="M188" s="69" t="str">
        <v/>
      </c>
      <c r="N188" s="69" t="str">
        <v/>
      </c>
      <c r="O188" s="69" t="str">
        <v/>
      </c>
      <c r="P188" s="69" t="str">
        <f>IF(J188="","","População abrangida")</f>
        <v/>
      </c>
      <c r="Q188" s="69" t="str">
        <f t="shared" si="3"/>
        <v/>
      </c>
      <c r="R188" s="69" t="str" cm="1">
        <f t="array" ref="R188">IF(ISBLANK(INDEX('Campanhas C&amp;S'!$AL$20:$AM$48,INT((ROWS($A$1:A7)-1)/2)+1,MOD(ROWS($A$1:A7)-1,2)+1)),"",INDEX('Campanhas C&amp;S'!$AL$20:$AM$48,INT((ROWS($A$1:A7)-1)/2)+1,MOD(ROWS($A$1:A7)-1,2)+1))</f>
        <v/>
      </c>
      <c r="S188" s="69" t="str">
        <f>IF(OR(J188="",'Campanhas C&amp;S'!$AG$15="",'Campanhas C&amp;S'!$AG$15="(máximo 300 carateres)"),"",'Campanhas C&amp;S'!$AG$15)</f>
        <v/>
      </c>
    </row>
    <row r="189" spans="1:19" x14ac:dyDescent="0.15">
      <c r="A189" s="14" t="str">
        <f>IF(I189="","",IF(OR('Identificação da EG'!$B$7=0,'Identificação da EG'!$B$7=""),"",Capa!$C$10))</f>
        <v/>
      </c>
      <c r="B189" s="14" t="str">
        <f>IF(I189="","",IF((OR('Identificação da EG'!$B$7=0,'Identificação da EG'!$B$7="")),"",'Identificação da EG'!$B$7))</f>
        <v/>
      </c>
      <c r="C189" s="14" t="str">
        <f>IF(I189="","",IF(B189="","",VLOOKUP(B189,Auxiliar!$BW$23:$BX$3130,2,0)))</f>
        <v/>
      </c>
      <c r="D189" s="14" t="str">
        <f>IF(I189="","",IF(OR('Identificação da EG'!$B$7=0,'Identificação da EG'!$B$7=""),"","Portugal"))</f>
        <v/>
      </c>
      <c r="E189" s="14" t="str">
        <f>IF(I189="","",IF(OR('Identificação da EG'!$B$7=0,'Identificação da EG'!$B$7=""),"",'Identificação da EG'!$C$7))</f>
        <v/>
      </c>
      <c r="F189" s="14" t="str">
        <f>IF(I189="","",IF(OR('Identificação da EG'!$B$7=0,'Identificação da EG'!$B$7=""),"",'Identificação da EG'!$F$7))</f>
        <v/>
      </c>
      <c r="G189" s="14" t="str">
        <f>IF(I189="","",IF((OR('Identificação da EG'!$B$7=0,'Identificação da EG'!$B$7="")),"",'Identificação da EG'!$D$7))</f>
        <v/>
      </c>
      <c r="H189" s="25" t="str">
        <f>IF(I189="","",IF(OR('Identificação da EG'!$B$7=0,'Identificação da EG'!$B$7=""),"",'Identificação da EG'!$E$7))</f>
        <v/>
      </c>
      <c r="I189" s="69" t="str">
        <f>IF(OR(J189="",'Campanhas C&amp;S'!$AG$6="",'Campanhas C&amp;S'!$AG$6="(Preencha o nome da campanha)"),"",'Campanhas C&amp;S'!$AG$6)</f>
        <v/>
      </c>
      <c r="J189" s="69" t="str">
        <v/>
      </c>
      <c r="K189" s="69" t="str">
        <v/>
      </c>
      <c r="L189" s="69" t="str">
        <v/>
      </c>
      <c r="M189" s="69" t="str">
        <v/>
      </c>
      <c r="N189" s="69" t="str">
        <v/>
      </c>
      <c r="O189" s="69" t="str">
        <v/>
      </c>
      <c r="P189" s="69" t="str">
        <f>IF(J189="","","Materiais distribuidos")</f>
        <v/>
      </c>
      <c r="Q189" s="69" t="str">
        <f t="shared" si="3"/>
        <v/>
      </c>
      <c r="R189" s="69" t="str" cm="1">
        <f t="array" ref="R189">IF(ISBLANK(INDEX('Campanhas C&amp;S'!$AL$20:$AM$48,INT((ROWS($A$1:A8)-1)/2)+1,MOD(ROWS($A$1:A8)-1,2)+1)),"",INDEX('Campanhas C&amp;S'!$AL$20:$AM$48,INT((ROWS($A$1:A8)-1)/2)+1,MOD(ROWS($A$1:A8)-1,2)+1))</f>
        <v/>
      </c>
      <c r="S189" s="69" t="str">
        <f>IF(OR(J189="",'Campanhas C&amp;S'!$AG$15="",'Campanhas C&amp;S'!$AG$15="(máximo 300 carateres)"),"",'Campanhas C&amp;S'!$AG$15)</f>
        <v/>
      </c>
    </row>
    <row r="190" spans="1:19" x14ac:dyDescent="0.15">
      <c r="A190" s="14" t="str">
        <f>IF(I190="","",IF(OR('Identificação da EG'!$B$7=0,'Identificação da EG'!$B$7=""),"",Capa!$C$10))</f>
        <v/>
      </c>
      <c r="B190" s="14" t="str">
        <f>IF(I190="","",IF((OR('Identificação da EG'!$B$7=0,'Identificação da EG'!$B$7="")),"",'Identificação da EG'!$B$7))</f>
        <v/>
      </c>
      <c r="C190" s="14" t="str">
        <f>IF(I190="","",IF(B190="","",VLOOKUP(B190,Auxiliar!$BW$23:$BX$3130,2,0)))</f>
        <v/>
      </c>
      <c r="D190" s="14" t="str">
        <f>IF(I190="","",IF(OR('Identificação da EG'!$B$7=0,'Identificação da EG'!$B$7=""),"","Portugal"))</f>
        <v/>
      </c>
      <c r="E190" s="14" t="str">
        <f>IF(I190="","",IF(OR('Identificação da EG'!$B$7=0,'Identificação da EG'!$B$7=""),"",'Identificação da EG'!$C$7))</f>
        <v/>
      </c>
      <c r="F190" s="14" t="str">
        <f>IF(I190="","",IF(OR('Identificação da EG'!$B$7=0,'Identificação da EG'!$B$7=""),"",'Identificação da EG'!$F$7))</f>
        <v/>
      </c>
      <c r="G190" s="14" t="str">
        <f>IF(I190="","",IF((OR('Identificação da EG'!$B$7=0,'Identificação da EG'!$B$7="")),"",'Identificação da EG'!$D$7))</f>
        <v/>
      </c>
      <c r="H190" s="25" t="str">
        <f>IF(I190="","",IF(OR('Identificação da EG'!$B$7=0,'Identificação da EG'!$B$7=""),"",'Identificação da EG'!$E$7))</f>
        <v/>
      </c>
      <c r="I190" s="69" t="str">
        <f>IF(OR(J190="",'Campanhas C&amp;S'!$AG$6="",'Campanhas C&amp;S'!$AG$6="(Preencha o nome da campanha)"),"",'Campanhas C&amp;S'!$AG$6)</f>
        <v/>
      </c>
      <c r="J190" s="69" t="str">
        <v/>
      </c>
      <c r="K190" s="69" t="str">
        <v/>
      </c>
      <c r="L190" s="69" t="str">
        <v/>
      </c>
      <c r="M190" s="69" t="str">
        <v/>
      </c>
      <c r="N190" s="69" t="str">
        <v/>
      </c>
      <c r="O190" s="69" t="str">
        <v/>
      </c>
      <c r="P190" s="69" t="str">
        <f>IF(J190="","","População abrangida")</f>
        <v/>
      </c>
      <c r="Q190" s="69" t="str">
        <f t="shared" si="3"/>
        <v/>
      </c>
      <c r="R190" s="69" t="str" cm="1">
        <f t="array" ref="R190">IF(ISBLANK(INDEX('Campanhas C&amp;S'!$AL$20:$AM$48,INT((ROWS($A$1:A9)-1)/2)+1,MOD(ROWS($A$1:A9)-1,2)+1)),"",INDEX('Campanhas C&amp;S'!$AL$20:$AM$48,INT((ROWS($A$1:A9)-1)/2)+1,MOD(ROWS($A$1:A9)-1,2)+1))</f>
        <v/>
      </c>
      <c r="S190" s="69" t="str">
        <f>IF(OR(J190="",'Campanhas C&amp;S'!$AG$15="",'Campanhas C&amp;S'!$AG$15="(máximo 300 carateres)"),"",'Campanhas C&amp;S'!$AG$15)</f>
        <v/>
      </c>
    </row>
    <row r="191" spans="1:19" x14ac:dyDescent="0.15">
      <c r="A191" s="14" t="str">
        <f>IF(I191="","",IF(OR('Identificação da EG'!$B$7=0,'Identificação da EG'!$B$7=""),"",Capa!$C$10))</f>
        <v/>
      </c>
      <c r="B191" s="14" t="str">
        <f>IF(I191="","",IF((OR('Identificação da EG'!$B$7=0,'Identificação da EG'!$B$7="")),"",'Identificação da EG'!$B$7))</f>
        <v/>
      </c>
      <c r="C191" s="14" t="str">
        <f>IF(I191="","",IF(B191="","",VLOOKUP(B191,Auxiliar!$BW$23:$BX$3130,2,0)))</f>
        <v/>
      </c>
      <c r="D191" s="14" t="str">
        <f>IF(I191="","",IF(OR('Identificação da EG'!$B$7=0,'Identificação da EG'!$B$7=""),"","Portugal"))</f>
        <v/>
      </c>
      <c r="E191" s="14" t="str">
        <f>IF(I191="","",IF(OR('Identificação da EG'!$B$7=0,'Identificação da EG'!$B$7=""),"",'Identificação da EG'!$C$7))</f>
        <v/>
      </c>
      <c r="F191" s="14" t="str">
        <f>IF(I191="","",IF(OR('Identificação da EG'!$B$7=0,'Identificação da EG'!$B$7=""),"",'Identificação da EG'!$F$7))</f>
        <v/>
      </c>
      <c r="G191" s="14" t="str">
        <f>IF(I191="","",IF((OR('Identificação da EG'!$B$7=0,'Identificação da EG'!$B$7="")),"",'Identificação da EG'!$D$7))</f>
        <v/>
      </c>
      <c r="H191" s="25" t="str">
        <f>IF(I191="","",IF(OR('Identificação da EG'!$B$7=0,'Identificação da EG'!$B$7=""),"",'Identificação da EG'!$E$7))</f>
        <v/>
      </c>
      <c r="I191" s="69" t="str">
        <f>IF(OR(J191="",'Campanhas C&amp;S'!$AG$6="",'Campanhas C&amp;S'!$AG$6="(Preencha o nome da campanha)"),"",'Campanhas C&amp;S'!$AG$6)</f>
        <v/>
      </c>
      <c r="J191" s="69" t="str">
        <v/>
      </c>
      <c r="K191" s="69" t="str">
        <v/>
      </c>
      <c r="L191" s="69" t="str">
        <v/>
      </c>
      <c r="M191" s="69" t="str">
        <v/>
      </c>
      <c r="N191" s="69" t="str">
        <v/>
      </c>
      <c r="O191" s="69" t="str">
        <v/>
      </c>
      <c r="P191" s="69" t="str">
        <f>IF(J191="","","Materiais distribuidos")</f>
        <v/>
      </c>
      <c r="Q191" s="69" t="str">
        <f t="shared" si="3"/>
        <v/>
      </c>
      <c r="R191" s="69" t="str" cm="1">
        <f t="array" ref="R191">IF(ISBLANK(INDEX('Campanhas C&amp;S'!$AL$20:$AM$48,INT((ROWS($A$1:A10)-1)/2)+1,MOD(ROWS($A$1:A10)-1,2)+1)),"",INDEX('Campanhas C&amp;S'!$AL$20:$AM$48,INT((ROWS($A$1:A10)-1)/2)+1,MOD(ROWS($A$1:A10)-1,2)+1))</f>
        <v/>
      </c>
      <c r="S191" s="69" t="str">
        <f>IF(OR(J191="",'Campanhas C&amp;S'!$AG$15="",'Campanhas C&amp;S'!$AG$15="(máximo 300 carateres)"),"",'Campanhas C&amp;S'!$AG$15)</f>
        <v/>
      </c>
    </row>
    <row r="192" spans="1:19" x14ac:dyDescent="0.15">
      <c r="A192" s="14" t="str">
        <f>IF(I192="","",IF(OR('Identificação da EG'!$B$7=0,'Identificação da EG'!$B$7=""),"",Capa!$C$10))</f>
        <v/>
      </c>
      <c r="B192" s="14" t="str">
        <f>IF(I192="","",IF((OR('Identificação da EG'!$B$7=0,'Identificação da EG'!$B$7="")),"",'Identificação da EG'!$B$7))</f>
        <v/>
      </c>
      <c r="C192" s="14" t="str">
        <f>IF(I192="","",IF(B192="","",VLOOKUP(B192,Auxiliar!$BW$23:$BX$3130,2,0)))</f>
        <v/>
      </c>
      <c r="D192" s="14" t="str">
        <f>IF(I192="","",IF(OR('Identificação da EG'!$B$7=0,'Identificação da EG'!$B$7=""),"","Portugal"))</f>
        <v/>
      </c>
      <c r="E192" s="14" t="str">
        <f>IF(I192="","",IF(OR('Identificação da EG'!$B$7=0,'Identificação da EG'!$B$7=""),"",'Identificação da EG'!$C$7))</f>
        <v/>
      </c>
      <c r="F192" s="14" t="str">
        <f>IF(I192="","",IF(OR('Identificação da EG'!$B$7=0,'Identificação da EG'!$B$7=""),"",'Identificação da EG'!$F$7))</f>
        <v/>
      </c>
      <c r="G192" s="14" t="str">
        <f>IF(I192="","",IF((OR('Identificação da EG'!$B$7=0,'Identificação da EG'!$B$7="")),"",'Identificação da EG'!$D$7))</f>
        <v/>
      </c>
      <c r="H192" s="25" t="str">
        <f>IF(I192="","",IF(OR('Identificação da EG'!$B$7=0,'Identificação da EG'!$B$7=""),"",'Identificação da EG'!$E$7))</f>
        <v/>
      </c>
      <c r="I192" s="69" t="str">
        <f>IF(OR(J192="",'Campanhas C&amp;S'!$AG$6="",'Campanhas C&amp;S'!$AG$6="(Preencha o nome da campanha)"),"",'Campanhas C&amp;S'!$AG$6)</f>
        <v/>
      </c>
      <c r="J192" s="69" t="str">
        <v/>
      </c>
      <c r="K192" s="69" t="str">
        <v/>
      </c>
      <c r="L192" s="69" t="str">
        <v/>
      </c>
      <c r="M192" s="69" t="str">
        <v/>
      </c>
      <c r="N192" s="69" t="str">
        <v/>
      </c>
      <c r="O192" s="69" t="str">
        <v/>
      </c>
      <c r="P192" s="69" t="str">
        <f>IF(J192="","","População abrangida")</f>
        <v/>
      </c>
      <c r="Q192" s="69" t="str">
        <f t="shared" si="3"/>
        <v/>
      </c>
      <c r="R192" s="69" t="str" cm="1">
        <f t="array" ref="R192">IF(ISBLANK(INDEX('Campanhas C&amp;S'!$AL$20:$AM$48,INT((ROWS($A$1:A11)-1)/2)+1,MOD(ROWS($A$1:A11)-1,2)+1)),"",INDEX('Campanhas C&amp;S'!$AL$20:$AM$48,INT((ROWS($A$1:A11)-1)/2)+1,MOD(ROWS($A$1:A11)-1,2)+1))</f>
        <v/>
      </c>
      <c r="S192" s="69" t="str">
        <f>IF(OR(J192="",'Campanhas C&amp;S'!$AG$15="",'Campanhas C&amp;S'!$AG$15="(máximo 300 carateres)"),"",'Campanhas C&amp;S'!$AG$15)</f>
        <v/>
      </c>
    </row>
    <row r="193" spans="1:19" x14ac:dyDescent="0.15">
      <c r="A193" s="14" t="str">
        <f>IF(I193="","",IF(OR('Identificação da EG'!$B$7=0,'Identificação da EG'!$B$7=""),"",Capa!$C$10))</f>
        <v/>
      </c>
      <c r="B193" s="14" t="str">
        <f>IF(I193="","",IF((OR('Identificação da EG'!$B$7=0,'Identificação da EG'!$B$7="")),"",'Identificação da EG'!$B$7))</f>
        <v/>
      </c>
      <c r="C193" s="14" t="str">
        <f>IF(I193="","",IF(B193="","",VLOOKUP(B193,Auxiliar!$BW$23:$BX$3130,2,0)))</f>
        <v/>
      </c>
      <c r="D193" s="14" t="str">
        <f>IF(I193="","",IF(OR('Identificação da EG'!$B$7=0,'Identificação da EG'!$B$7=""),"","Portugal"))</f>
        <v/>
      </c>
      <c r="E193" s="14" t="str">
        <f>IF(I193="","",IF(OR('Identificação da EG'!$B$7=0,'Identificação da EG'!$B$7=""),"",'Identificação da EG'!$C$7))</f>
        <v/>
      </c>
      <c r="F193" s="14" t="str">
        <f>IF(I193="","",IF(OR('Identificação da EG'!$B$7=0,'Identificação da EG'!$B$7=""),"",'Identificação da EG'!$F$7))</f>
        <v/>
      </c>
      <c r="G193" s="14" t="str">
        <f>IF(I193="","",IF((OR('Identificação da EG'!$B$7=0,'Identificação da EG'!$B$7="")),"",'Identificação da EG'!$D$7))</f>
        <v/>
      </c>
      <c r="H193" s="25" t="str">
        <f>IF(I193="","",IF(OR('Identificação da EG'!$B$7=0,'Identificação da EG'!$B$7=""),"",'Identificação da EG'!$E$7))</f>
        <v/>
      </c>
      <c r="I193" s="69" t="str">
        <f>IF(OR(J193="",'Campanhas C&amp;S'!$AG$6="",'Campanhas C&amp;S'!$AG$6="(Preencha o nome da campanha)"),"",'Campanhas C&amp;S'!$AG$6)</f>
        <v/>
      </c>
      <c r="J193" s="69" t="str">
        <v/>
      </c>
      <c r="K193" s="69" t="str">
        <v/>
      </c>
      <c r="L193" s="69" t="str">
        <v/>
      </c>
      <c r="M193" s="69" t="str">
        <v/>
      </c>
      <c r="N193" s="69" t="str">
        <v/>
      </c>
      <c r="O193" s="69" t="str">
        <v/>
      </c>
      <c r="P193" s="69" t="str">
        <f>IF(J193="","","Materiais distribuidos")</f>
        <v/>
      </c>
      <c r="Q193" s="69" t="str">
        <f t="shared" si="3"/>
        <v/>
      </c>
      <c r="R193" s="69" t="str" cm="1">
        <f t="array" ref="R193">IF(ISBLANK(INDEX('Campanhas C&amp;S'!$AL$20:$AM$48,INT((ROWS($A$1:A12)-1)/2)+1,MOD(ROWS($A$1:A12)-1,2)+1)),"",INDEX('Campanhas C&amp;S'!$AL$20:$AM$48,INT((ROWS($A$1:A12)-1)/2)+1,MOD(ROWS($A$1:A12)-1,2)+1))</f>
        <v/>
      </c>
      <c r="S193" s="69" t="str">
        <f>IF(OR(J193="",'Campanhas C&amp;S'!$AG$15="",'Campanhas C&amp;S'!$AG$15="(máximo 300 carateres)"),"",'Campanhas C&amp;S'!$AG$15)</f>
        <v/>
      </c>
    </row>
    <row r="194" spans="1:19" x14ac:dyDescent="0.15">
      <c r="A194" s="14" t="str">
        <f>IF(I194="","",IF(OR('Identificação da EG'!$B$7=0,'Identificação da EG'!$B$7=""),"",Capa!$C$10))</f>
        <v/>
      </c>
      <c r="B194" s="14" t="str">
        <f>IF(I194="","",IF((OR('Identificação da EG'!$B$7=0,'Identificação da EG'!$B$7="")),"",'Identificação da EG'!$B$7))</f>
        <v/>
      </c>
      <c r="C194" s="14" t="str">
        <f>IF(I194="","",IF(B194="","",VLOOKUP(B194,Auxiliar!$BW$23:$BX$3130,2,0)))</f>
        <v/>
      </c>
      <c r="D194" s="14" t="str">
        <f>IF(I194="","",IF(OR('Identificação da EG'!$B$7=0,'Identificação da EG'!$B$7=""),"","Portugal"))</f>
        <v/>
      </c>
      <c r="E194" s="14" t="str">
        <f>IF(I194="","",IF(OR('Identificação da EG'!$B$7=0,'Identificação da EG'!$B$7=""),"",'Identificação da EG'!$C$7))</f>
        <v/>
      </c>
      <c r="F194" s="14" t="str">
        <f>IF(I194="","",IF(OR('Identificação da EG'!$B$7=0,'Identificação da EG'!$B$7=""),"",'Identificação da EG'!$F$7))</f>
        <v/>
      </c>
      <c r="G194" s="14" t="str">
        <f>IF(I194="","",IF((OR('Identificação da EG'!$B$7=0,'Identificação da EG'!$B$7="")),"",'Identificação da EG'!$D$7))</f>
        <v/>
      </c>
      <c r="H194" s="25" t="str">
        <f>IF(I194="","",IF(OR('Identificação da EG'!$B$7=0,'Identificação da EG'!$B$7=""),"",'Identificação da EG'!$E$7))</f>
        <v/>
      </c>
      <c r="I194" s="69" t="str">
        <f>IF(OR(J194="",'Campanhas C&amp;S'!$AG$6="",'Campanhas C&amp;S'!$AG$6="(Preencha o nome da campanha)"),"",'Campanhas C&amp;S'!$AG$6)</f>
        <v/>
      </c>
      <c r="J194" s="69" t="str">
        <v/>
      </c>
      <c r="K194" s="69" t="str">
        <v/>
      </c>
      <c r="L194" s="69" t="str">
        <v/>
      </c>
      <c r="M194" s="69" t="str">
        <v/>
      </c>
      <c r="N194" s="69" t="str">
        <v/>
      </c>
      <c r="O194" s="69" t="str">
        <v/>
      </c>
      <c r="P194" s="69" t="str">
        <f>IF(J194="","","População abrangida")</f>
        <v/>
      </c>
      <c r="Q194" s="69" t="str">
        <f t="shared" si="3"/>
        <v/>
      </c>
      <c r="R194" s="69" t="str" cm="1">
        <f t="array" ref="R194">IF(ISBLANK(INDEX('Campanhas C&amp;S'!$AL$20:$AM$48,INT((ROWS($A$1:A13)-1)/2)+1,MOD(ROWS($A$1:A13)-1,2)+1)),"",INDEX('Campanhas C&amp;S'!$AL$20:$AM$48,INT((ROWS($A$1:A13)-1)/2)+1,MOD(ROWS($A$1:A13)-1,2)+1))</f>
        <v/>
      </c>
      <c r="S194" s="69" t="str">
        <f>IF(OR(J194="",'Campanhas C&amp;S'!$AG$15="",'Campanhas C&amp;S'!$AG$15="(máximo 300 carateres)"),"",'Campanhas C&amp;S'!$AG$15)</f>
        <v/>
      </c>
    </row>
    <row r="195" spans="1:19" x14ac:dyDescent="0.15">
      <c r="A195" s="14" t="str">
        <f>IF(I195="","",IF(OR('Identificação da EG'!$B$7=0,'Identificação da EG'!$B$7=""),"",Capa!$C$10))</f>
        <v/>
      </c>
      <c r="B195" s="14" t="str">
        <f>IF(I195="","",IF((OR('Identificação da EG'!$B$7=0,'Identificação da EG'!$B$7="")),"",'Identificação da EG'!$B$7))</f>
        <v/>
      </c>
      <c r="C195" s="14" t="str">
        <f>IF(I195="","",IF(B195="","",VLOOKUP(B195,Auxiliar!$BW$23:$BX$3130,2,0)))</f>
        <v/>
      </c>
      <c r="D195" s="14" t="str">
        <f>IF(I195="","",IF(OR('Identificação da EG'!$B$7=0,'Identificação da EG'!$B$7=""),"","Portugal"))</f>
        <v/>
      </c>
      <c r="E195" s="14" t="str">
        <f>IF(I195="","",IF(OR('Identificação da EG'!$B$7=0,'Identificação da EG'!$B$7=""),"",'Identificação da EG'!$C$7))</f>
        <v/>
      </c>
      <c r="F195" s="14" t="str">
        <f>IF(I195="","",IF(OR('Identificação da EG'!$B$7=0,'Identificação da EG'!$B$7=""),"",'Identificação da EG'!$F$7))</f>
        <v/>
      </c>
      <c r="G195" s="14" t="str">
        <f>IF(I195="","",IF((OR('Identificação da EG'!$B$7=0,'Identificação da EG'!$B$7="")),"",'Identificação da EG'!$D$7))</f>
        <v/>
      </c>
      <c r="H195" s="25" t="str">
        <f>IF(I195="","",IF(OR('Identificação da EG'!$B$7=0,'Identificação da EG'!$B$7=""),"",'Identificação da EG'!$E$7))</f>
        <v/>
      </c>
      <c r="I195" s="69" t="str">
        <f>IF(OR(J195="",'Campanhas C&amp;S'!$AG$6="",'Campanhas C&amp;S'!$AG$6="(Preencha o nome da campanha)"),"",'Campanhas C&amp;S'!$AG$6)</f>
        <v/>
      </c>
      <c r="J195" s="69" t="str">
        <v/>
      </c>
      <c r="K195" s="69" t="str">
        <v/>
      </c>
      <c r="L195" s="69" t="str">
        <v/>
      </c>
      <c r="M195" s="69" t="str">
        <v/>
      </c>
      <c r="N195" s="69" t="str">
        <v/>
      </c>
      <c r="O195" s="69" t="str">
        <v/>
      </c>
      <c r="P195" s="69" t="str">
        <f>IF(J195="","","Materiais distribuidos")</f>
        <v/>
      </c>
      <c r="Q195" s="69" t="str">
        <f t="shared" si="3"/>
        <v/>
      </c>
      <c r="R195" s="69" t="str" cm="1">
        <f t="array" ref="R195">IF(ISBLANK(INDEX('Campanhas C&amp;S'!$AL$20:$AM$48,INT((ROWS($A$1:A14)-1)/2)+1,MOD(ROWS($A$1:A14)-1,2)+1)),"",INDEX('Campanhas C&amp;S'!$AL$20:$AM$48,INT((ROWS($A$1:A14)-1)/2)+1,MOD(ROWS($A$1:A14)-1,2)+1))</f>
        <v/>
      </c>
      <c r="S195" s="69" t="str">
        <f>IF(OR(J195="",'Campanhas C&amp;S'!$AG$15="",'Campanhas C&amp;S'!$AG$15="(máximo 300 carateres)"),"",'Campanhas C&amp;S'!$AG$15)</f>
        <v/>
      </c>
    </row>
    <row r="196" spans="1:19" x14ac:dyDescent="0.15">
      <c r="A196" s="14" t="str">
        <f>IF(I196="","",IF(OR('Identificação da EG'!$B$7=0,'Identificação da EG'!$B$7=""),"",Capa!$C$10))</f>
        <v/>
      </c>
      <c r="B196" s="14" t="str">
        <f>IF(I196="","",IF((OR('Identificação da EG'!$B$7=0,'Identificação da EG'!$B$7="")),"",'Identificação da EG'!$B$7))</f>
        <v/>
      </c>
      <c r="C196" s="14" t="str">
        <f>IF(I196="","",IF(B196="","",VLOOKUP(B196,Auxiliar!$BW$23:$BX$3130,2,0)))</f>
        <v/>
      </c>
      <c r="D196" s="14" t="str">
        <f>IF(I196="","",IF(OR('Identificação da EG'!$B$7=0,'Identificação da EG'!$B$7=""),"","Portugal"))</f>
        <v/>
      </c>
      <c r="E196" s="14" t="str">
        <f>IF(I196="","",IF(OR('Identificação da EG'!$B$7=0,'Identificação da EG'!$B$7=""),"",'Identificação da EG'!$C$7))</f>
        <v/>
      </c>
      <c r="F196" s="14" t="str">
        <f>IF(I196="","",IF(OR('Identificação da EG'!$B$7=0,'Identificação da EG'!$B$7=""),"",'Identificação da EG'!$F$7))</f>
        <v/>
      </c>
      <c r="G196" s="14" t="str">
        <f>IF(I196="","",IF((OR('Identificação da EG'!$B$7=0,'Identificação da EG'!$B$7="")),"",'Identificação da EG'!$D$7))</f>
        <v/>
      </c>
      <c r="H196" s="25" t="str">
        <f>IF(I196="","",IF(OR('Identificação da EG'!$B$7=0,'Identificação da EG'!$B$7=""),"",'Identificação da EG'!$E$7))</f>
        <v/>
      </c>
      <c r="I196" s="69" t="str">
        <f>IF(OR(J196="",'Campanhas C&amp;S'!$AG$6="",'Campanhas C&amp;S'!$AG$6="(Preencha o nome da campanha)"),"",'Campanhas C&amp;S'!$AG$6)</f>
        <v/>
      </c>
      <c r="J196" s="69" t="str">
        <v/>
      </c>
      <c r="K196" s="69" t="str">
        <v/>
      </c>
      <c r="L196" s="69" t="str">
        <v/>
      </c>
      <c r="M196" s="69" t="str">
        <v/>
      </c>
      <c r="N196" s="69" t="str">
        <v/>
      </c>
      <c r="O196" s="69" t="str">
        <v/>
      </c>
      <c r="P196" s="69" t="str">
        <f>IF(J196="","","População abrangida")</f>
        <v/>
      </c>
      <c r="Q196" s="69" t="str">
        <f t="shared" si="3"/>
        <v/>
      </c>
      <c r="R196" s="69" t="str" cm="1">
        <f t="array" ref="R196">IF(ISBLANK(INDEX('Campanhas C&amp;S'!$AL$20:$AM$48,INT((ROWS($A$1:A15)-1)/2)+1,MOD(ROWS($A$1:A15)-1,2)+1)),"",INDEX('Campanhas C&amp;S'!$AL$20:$AM$48,INT((ROWS($A$1:A15)-1)/2)+1,MOD(ROWS($A$1:A15)-1,2)+1))</f>
        <v/>
      </c>
      <c r="S196" s="69" t="str">
        <f>IF(OR(J196="",'Campanhas C&amp;S'!$AG$15="",'Campanhas C&amp;S'!$AG$15="(máximo 300 carateres)"),"",'Campanhas C&amp;S'!$AG$15)</f>
        <v/>
      </c>
    </row>
    <row r="197" spans="1:19" x14ac:dyDescent="0.15">
      <c r="A197" s="14" t="str">
        <f>IF(I197="","",IF(OR('Identificação da EG'!$B$7=0,'Identificação da EG'!$B$7=""),"",Capa!$C$10))</f>
        <v/>
      </c>
      <c r="B197" s="14" t="str">
        <f>IF(I197="","",IF((OR('Identificação da EG'!$B$7=0,'Identificação da EG'!$B$7="")),"",'Identificação da EG'!$B$7))</f>
        <v/>
      </c>
      <c r="C197" s="14" t="str">
        <f>IF(I197="","",IF(B197="","",VLOOKUP(B197,Auxiliar!$BW$23:$BX$3130,2,0)))</f>
        <v/>
      </c>
      <c r="D197" s="14" t="str">
        <f>IF(I197="","",IF(OR('Identificação da EG'!$B$7=0,'Identificação da EG'!$B$7=""),"","Portugal"))</f>
        <v/>
      </c>
      <c r="E197" s="14" t="str">
        <f>IF(I197="","",IF(OR('Identificação da EG'!$B$7=0,'Identificação da EG'!$B$7=""),"",'Identificação da EG'!$C$7))</f>
        <v/>
      </c>
      <c r="F197" s="14" t="str">
        <f>IF(I197="","",IF(OR('Identificação da EG'!$B$7=0,'Identificação da EG'!$B$7=""),"",'Identificação da EG'!$F$7))</f>
        <v/>
      </c>
      <c r="G197" s="14" t="str">
        <f>IF(I197="","",IF((OR('Identificação da EG'!$B$7=0,'Identificação da EG'!$B$7="")),"",'Identificação da EG'!$D$7))</f>
        <v/>
      </c>
      <c r="H197" s="25" t="str">
        <f>IF(I197="","",IF(OR('Identificação da EG'!$B$7=0,'Identificação da EG'!$B$7=""),"",'Identificação da EG'!$E$7))</f>
        <v/>
      </c>
      <c r="I197" s="69" t="str">
        <f>IF(OR(J197="",'Campanhas C&amp;S'!$AG$6="",'Campanhas C&amp;S'!$AG$6="(Preencha o nome da campanha)"),"",'Campanhas C&amp;S'!$AG$6)</f>
        <v/>
      </c>
      <c r="J197" s="69" t="str">
        <v/>
      </c>
      <c r="K197" s="69" t="str">
        <v/>
      </c>
      <c r="L197" s="69" t="str">
        <v/>
      </c>
      <c r="M197" s="69" t="str">
        <v/>
      </c>
      <c r="N197" s="69" t="str">
        <v/>
      </c>
      <c r="O197" s="69" t="str">
        <v/>
      </c>
      <c r="P197" s="69" t="str">
        <f>IF(J197="","","Materiais distribuidos")</f>
        <v/>
      </c>
      <c r="Q197" s="69" t="str">
        <f t="shared" si="3"/>
        <v/>
      </c>
      <c r="R197" s="69" t="str" cm="1">
        <f t="array" ref="R197">IF(ISBLANK(INDEX('Campanhas C&amp;S'!$AL$20:$AM$48,INT((ROWS($A$1:A16)-1)/2)+1,MOD(ROWS($A$1:A16)-1,2)+1)),"",INDEX('Campanhas C&amp;S'!$AL$20:$AM$48,INT((ROWS($A$1:A16)-1)/2)+1,MOD(ROWS($A$1:A16)-1,2)+1))</f>
        <v/>
      </c>
      <c r="S197" s="69" t="str">
        <f>IF(OR(J197="",'Campanhas C&amp;S'!$AG$15="",'Campanhas C&amp;S'!$AG$15="(máximo 300 carateres)"),"",'Campanhas C&amp;S'!$AG$15)</f>
        <v/>
      </c>
    </row>
    <row r="198" spans="1:19" x14ac:dyDescent="0.15">
      <c r="A198" s="14" t="str">
        <f>IF(I198="","",IF(OR('Identificação da EG'!$B$7=0,'Identificação da EG'!$B$7=""),"",Capa!$C$10))</f>
        <v/>
      </c>
      <c r="B198" s="14" t="str">
        <f>IF(I198="","",IF((OR('Identificação da EG'!$B$7=0,'Identificação da EG'!$B$7="")),"",'Identificação da EG'!$B$7))</f>
        <v/>
      </c>
      <c r="C198" s="14" t="str">
        <f>IF(I198="","",IF(B198="","",VLOOKUP(B198,Auxiliar!$BW$23:$BX$3130,2,0)))</f>
        <v/>
      </c>
      <c r="D198" s="14" t="str">
        <f>IF(I198="","",IF(OR('Identificação da EG'!$B$7=0,'Identificação da EG'!$B$7=""),"","Portugal"))</f>
        <v/>
      </c>
      <c r="E198" s="14" t="str">
        <f>IF(I198="","",IF(OR('Identificação da EG'!$B$7=0,'Identificação da EG'!$B$7=""),"",'Identificação da EG'!$C$7))</f>
        <v/>
      </c>
      <c r="F198" s="14" t="str">
        <f>IF(I198="","",IF(OR('Identificação da EG'!$B$7=0,'Identificação da EG'!$B$7=""),"",'Identificação da EG'!$F$7))</f>
        <v/>
      </c>
      <c r="G198" s="14" t="str">
        <f>IF(I198="","",IF((OR('Identificação da EG'!$B$7=0,'Identificação da EG'!$B$7="")),"",'Identificação da EG'!$D$7))</f>
        <v/>
      </c>
      <c r="H198" s="25" t="str">
        <f>IF(I198="","",IF(OR('Identificação da EG'!$B$7=0,'Identificação da EG'!$B$7=""),"",'Identificação da EG'!$E$7))</f>
        <v/>
      </c>
      <c r="I198" s="69" t="str">
        <f>IF(OR(J198="",'Campanhas C&amp;S'!$AG$6="",'Campanhas C&amp;S'!$AG$6="(Preencha o nome da campanha)"),"",'Campanhas C&amp;S'!$AG$6)</f>
        <v/>
      </c>
      <c r="J198" s="69" t="str">
        <v/>
      </c>
      <c r="K198" s="69" t="str">
        <v/>
      </c>
      <c r="L198" s="69" t="str">
        <v/>
      </c>
      <c r="M198" s="69" t="str">
        <v/>
      </c>
      <c r="N198" s="69" t="str">
        <v/>
      </c>
      <c r="O198" s="69" t="str">
        <v/>
      </c>
      <c r="P198" s="69" t="str">
        <f>IF(J198="","","População abrangida")</f>
        <v/>
      </c>
      <c r="Q198" s="69" t="str">
        <f t="shared" si="3"/>
        <v/>
      </c>
      <c r="R198" s="69" t="str" cm="1">
        <f t="array" ref="R198">IF(ISBLANK(INDEX('Campanhas C&amp;S'!$AL$20:$AM$48,INT((ROWS($A$1:A17)-1)/2)+1,MOD(ROWS($A$1:A17)-1,2)+1)),"",INDEX('Campanhas C&amp;S'!$AL$20:$AM$48,INT((ROWS($A$1:A17)-1)/2)+1,MOD(ROWS($A$1:A17)-1,2)+1))</f>
        <v/>
      </c>
      <c r="S198" s="69" t="str">
        <f>IF(OR(J198="",'Campanhas C&amp;S'!$AG$15="",'Campanhas C&amp;S'!$AG$15="(máximo 300 carateres)"),"",'Campanhas C&amp;S'!$AG$15)</f>
        <v/>
      </c>
    </row>
    <row r="199" spans="1:19" x14ac:dyDescent="0.15">
      <c r="A199" s="14" t="str">
        <f>IF(I199="","",IF(OR('Identificação da EG'!$B$7=0,'Identificação da EG'!$B$7=""),"",Capa!$C$10))</f>
        <v/>
      </c>
      <c r="B199" s="14" t="str">
        <f>IF(I199="","",IF((OR('Identificação da EG'!$B$7=0,'Identificação da EG'!$B$7="")),"",'Identificação da EG'!$B$7))</f>
        <v/>
      </c>
      <c r="C199" s="14" t="str">
        <f>IF(I199="","",IF(B199="","",VLOOKUP(B199,Auxiliar!$BW$23:$BX$3130,2,0)))</f>
        <v/>
      </c>
      <c r="D199" s="14" t="str">
        <f>IF(I199="","",IF(OR('Identificação da EG'!$B$7=0,'Identificação da EG'!$B$7=""),"","Portugal"))</f>
        <v/>
      </c>
      <c r="E199" s="14" t="str">
        <f>IF(I199="","",IF(OR('Identificação da EG'!$B$7=0,'Identificação da EG'!$B$7=""),"",'Identificação da EG'!$C$7))</f>
        <v/>
      </c>
      <c r="F199" s="14" t="str">
        <f>IF(I199="","",IF(OR('Identificação da EG'!$B$7=0,'Identificação da EG'!$B$7=""),"",'Identificação da EG'!$F$7))</f>
        <v/>
      </c>
      <c r="G199" s="14" t="str">
        <f>IF(I199="","",IF((OR('Identificação da EG'!$B$7=0,'Identificação da EG'!$B$7="")),"",'Identificação da EG'!$D$7))</f>
        <v/>
      </c>
      <c r="H199" s="25" t="str">
        <f>IF(I199="","",IF(OR('Identificação da EG'!$B$7=0,'Identificação da EG'!$B$7=""),"",'Identificação da EG'!$E$7))</f>
        <v/>
      </c>
      <c r="I199" s="69" t="str">
        <f>IF(OR(J199="",'Campanhas C&amp;S'!$AG$6="",'Campanhas C&amp;S'!$AG$6="(Preencha o nome da campanha)"),"",'Campanhas C&amp;S'!$AG$6)</f>
        <v/>
      </c>
      <c r="J199" s="69" t="str">
        <v/>
      </c>
      <c r="K199" s="69" t="str">
        <v/>
      </c>
      <c r="L199" s="69" t="str">
        <v/>
      </c>
      <c r="M199" s="69" t="str">
        <v/>
      </c>
      <c r="N199" s="69" t="str">
        <v/>
      </c>
      <c r="O199" s="69" t="str">
        <v/>
      </c>
      <c r="P199" s="69" t="str">
        <f>IF(J199="","","Materiais distribuidos")</f>
        <v/>
      </c>
      <c r="Q199" s="69" t="str">
        <f t="shared" si="3"/>
        <v/>
      </c>
      <c r="R199" s="69" t="str" cm="1">
        <f t="array" ref="R199">IF(ISBLANK(INDEX('Campanhas C&amp;S'!$AL$20:$AM$48,INT((ROWS($A$1:A18)-1)/2)+1,MOD(ROWS($A$1:A18)-1,2)+1)),"",INDEX('Campanhas C&amp;S'!$AL$20:$AM$48,INT((ROWS($A$1:A18)-1)/2)+1,MOD(ROWS($A$1:A18)-1,2)+1))</f>
        <v/>
      </c>
      <c r="S199" s="69" t="str">
        <f>IF(OR(J199="",'Campanhas C&amp;S'!$AG$15="",'Campanhas C&amp;S'!$AG$15="(máximo 300 carateres)"),"",'Campanhas C&amp;S'!$AG$15)</f>
        <v/>
      </c>
    </row>
    <row r="200" spans="1:19" x14ac:dyDescent="0.15">
      <c r="A200" s="14" t="str">
        <f>IF(I200="","",IF(OR('Identificação da EG'!$B$7=0,'Identificação da EG'!$B$7=""),"",Capa!$C$10))</f>
        <v/>
      </c>
      <c r="B200" s="14" t="str">
        <f>IF(I200="","",IF((OR('Identificação da EG'!$B$7=0,'Identificação da EG'!$B$7="")),"",'Identificação da EG'!$B$7))</f>
        <v/>
      </c>
      <c r="C200" s="14" t="str">
        <f>IF(I200="","",IF(B200="","",VLOOKUP(B200,Auxiliar!$BW$23:$BX$3130,2,0)))</f>
        <v/>
      </c>
      <c r="D200" s="14" t="str">
        <f>IF(I200="","",IF(OR('Identificação da EG'!$B$7=0,'Identificação da EG'!$B$7=""),"","Portugal"))</f>
        <v/>
      </c>
      <c r="E200" s="14" t="str">
        <f>IF(I200="","",IF(OR('Identificação da EG'!$B$7=0,'Identificação da EG'!$B$7=""),"",'Identificação da EG'!$C$7))</f>
        <v/>
      </c>
      <c r="F200" s="14" t="str">
        <f>IF(I200="","",IF(OR('Identificação da EG'!$B$7=0,'Identificação da EG'!$B$7=""),"",'Identificação da EG'!$F$7))</f>
        <v/>
      </c>
      <c r="G200" s="14" t="str">
        <f>IF(I200="","",IF((OR('Identificação da EG'!$B$7=0,'Identificação da EG'!$B$7="")),"",'Identificação da EG'!$D$7))</f>
        <v/>
      </c>
      <c r="H200" s="25" t="str">
        <f>IF(I200="","",IF(OR('Identificação da EG'!$B$7=0,'Identificação da EG'!$B$7=""),"",'Identificação da EG'!$E$7))</f>
        <v/>
      </c>
      <c r="I200" s="69" t="str">
        <f>IF(OR(J200="",'Campanhas C&amp;S'!$AG$6="",'Campanhas C&amp;S'!$AG$6="(Preencha o nome da campanha)"),"",'Campanhas C&amp;S'!$AG$6)</f>
        <v/>
      </c>
      <c r="J200" s="69" t="str">
        <v/>
      </c>
      <c r="K200" s="69" t="str">
        <v/>
      </c>
      <c r="L200" s="69" t="str">
        <v/>
      </c>
      <c r="M200" s="69" t="str">
        <v/>
      </c>
      <c r="N200" s="69" t="str">
        <v/>
      </c>
      <c r="O200" s="69" t="str">
        <v/>
      </c>
      <c r="P200" s="69" t="str">
        <f>IF(J200="","","População abrangida")</f>
        <v/>
      </c>
      <c r="Q200" s="69" t="str">
        <f t="shared" si="3"/>
        <v/>
      </c>
      <c r="R200" s="69" t="str" cm="1">
        <f t="array" ref="R200">IF(ISBLANK(INDEX('Campanhas C&amp;S'!$AL$20:$AM$48,INT((ROWS($A$1:A19)-1)/2)+1,MOD(ROWS($A$1:A19)-1,2)+1)),"",INDEX('Campanhas C&amp;S'!$AL$20:$AM$48,INT((ROWS($A$1:A19)-1)/2)+1,MOD(ROWS($A$1:A19)-1,2)+1))</f>
        <v/>
      </c>
      <c r="S200" s="69" t="str">
        <f>IF(OR(J200="",'Campanhas C&amp;S'!$AG$15="",'Campanhas C&amp;S'!$AG$15="(máximo 300 carateres)"),"",'Campanhas C&amp;S'!$AG$15)</f>
        <v/>
      </c>
    </row>
    <row r="201" spans="1:19" x14ac:dyDescent="0.15">
      <c r="A201" s="14" t="str">
        <f>IF(I201="","",IF(OR('Identificação da EG'!$B$7=0,'Identificação da EG'!$B$7=""),"",Capa!$C$10))</f>
        <v/>
      </c>
      <c r="B201" s="14" t="str">
        <f>IF(I201="","",IF((OR('Identificação da EG'!$B$7=0,'Identificação da EG'!$B$7="")),"",'Identificação da EG'!$B$7))</f>
        <v/>
      </c>
      <c r="C201" s="14" t="str">
        <f>IF(I201="","",IF(B201="","",VLOOKUP(B201,Auxiliar!$BW$23:$BX$3130,2,0)))</f>
        <v/>
      </c>
      <c r="D201" s="14" t="str">
        <f>IF(I201="","",IF(OR('Identificação da EG'!$B$7=0,'Identificação da EG'!$B$7=""),"","Portugal"))</f>
        <v/>
      </c>
      <c r="E201" s="14" t="str">
        <f>IF(I201="","",IF(OR('Identificação da EG'!$B$7=0,'Identificação da EG'!$B$7=""),"",'Identificação da EG'!$C$7))</f>
        <v/>
      </c>
      <c r="F201" s="14" t="str">
        <f>IF(I201="","",IF(OR('Identificação da EG'!$B$7=0,'Identificação da EG'!$B$7=""),"",'Identificação da EG'!$F$7))</f>
        <v/>
      </c>
      <c r="G201" s="14" t="str">
        <f>IF(I201="","",IF((OR('Identificação da EG'!$B$7=0,'Identificação da EG'!$B$7="")),"",'Identificação da EG'!$D$7))</f>
        <v/>
      </c>
      <c r="H201" s="25" t="str">
        <f>IF(I201="","",IF(OR('Identificação da EG'!$B$7=0,'Identificação da EG'!$B$7=""),"",'Identificação da EG'!$E$7))</f>
        <v/>
      </c>
      <c r="I201" s="69" t="str">
        <f>IF(OR(J201="",'Campanhas C&amp;S'!$AG$6="",'Campanhas C&amp;S'!$AG$6="(Preencha o nome da campanha)"),"",'Campanhas C&amp;S'!$AG$6)</f>
        <v/>
      </c>
      <c r="J201" s="69" t="str">
        <v/>
      </c>
      <c r="K201" s="69" t="str">
        <v/>
      </c>
      <c r="L201" s="69" t="str">
        <v/>
      </c>
      <c r="M201" s="69" t="str">
        <v/>
      </c>
      <c r="N201" s="69" t="str">
        <v/>
      </c>
      <c r="O201" s="69" t="str">
        <v/>
      </c>
      <c r="P201" s="69" t="str">
        <f>IF(J201="","","Materiais distribuidos")</f>
        <v/>
      </c>
      <c r="Q201" s="69" t="str">
        <f t="shared" si="3"/>
        <v/>
      </c>
      <c r="R201" s="69" t="str" cm="1">
        <f t="array" ref="R201">IF(ISBLANK(INDEX('Campanhas C&amp;S'!$AL$20:$AM$48,INT((ROWS($A$1:A20)-1)/2)+1,MOD(ROWS($A$1:A20)-1,2)+1)),"",INDEX('Campanhas C&amp;S'!$AL$20:$AM$48,INT((ROWS($A$1:A20)-1)/2)+1,MOD(ROWS($A$1:A20)-1,2)+1))</f>
        <v/>
      </c>
      <c r="S201" s="69" t="str">
        <f>IF(OR(J201="",'Campanhas C&amp;S'!$AG$15="",'Campanhas C&amp;S'!$AG$15="(máximo 300 carateres)"),"",'Campanhas C&amp;S'!$AG$15)</f>
        <v/>
      </c>
    </row>
    <row r="202" spans="1:19" x14ac:dyDescent="0.15">
      <c r="A202" s="14" t="str">
        <f>IF(I202="","",IF(OR('Identificação da EG'!$B$7=0,'Identificação da EG'!$B$7=""),"",Capa!$C$10))</f>
        <v/>
      </c>
      <c r="B202" s="14" t="str">
        <f>IF(I202="","",IF((OR('Identificação da EG'!$B$7=0,'Identificação da EG'!$B$7="")),"",'Identificação da EG'!$B$7))</f>
        <v/>
      </c>
      <c r="C202" s="14" t="str">
        <f>IF(I202="","",IF(B202="","",VLOOKUP(B202,Auxiliar!$BW$23:$BX$3130,2,0)))</f>
        <v/>
      </c>
      <c r="D202" s="14" t="str">
        <f>IF(I202="","",IF(OR('Identificação da EG'!$B$7=0,'Identificação da EG'!$B$7=""),"","Portugal"))</f>
        <v/>
      </c>
      <c r="E202" s="14" t="str">
        <f>IF(I202="","",IF(OR('Identificação da EG'!$B$7=0,'Identificação da EG'!$B$7=""),"",'Identificação da EG'!$C$7))</f>
        <v/>
      </c>
      <c r="F202" s="14" t="str">
        <f>IF(I202="","",IF(OR('Identificação da EG'!$B$7=0,'Identificação da EG'!$B$7=""),"",'Identificação da EG'!$F$7))</f>
        <v/>
      </c>
      <c r="G202" s="14" t="str">
        <f>IF(I202="","",IF((OR('Identificação da EG'!$B$7=0,'Identificação da EG'!$B$7="")),"",'Identificação da EG'!$D$7))</f>
        <v/>
      </c>
      <c r="H202" s="25" t="str">
        <f>IF(I202="","",IF(OR('Identificação da EG'!$B$7=0,'Identificação da EG'!$B$7=""),"",'Identificação da EG'!$E$7))</f>
        <v/>
      </c>
      <c r="I202" s="69" t="str">
        <f>IF(OR(J202="",'Campanhas C&amp;S'!$AG$6="",'Campanhas C&amp;S'!$AG$6="(Preencha o nome da campanha)"),"",'Campanhas C&amp;S'!$AG$6)</f>
        <v/>
      </c>
      <c r="J202" s="69" t="str">
        <v/>
      </c>
      <c r="K202" s="69" t="str">
        <v/>
      </c>
      <c r="L202" s="69" t="str">
        <v/>
      </c>
      <c r="M202" s="69" t="str">
        <v/>
      </c>
      <c r="N202" s="69" t="str">
        <v/>
      </c>
      <c r="O202" s="69" t="str">
        <v/>
      </c>
      <c r="P202" s="69" t="str">
        <f>IF(J202="","","População abrangida")</f>
        <v/>
      </c>
      <c r="Q202" s="69" t="str">
        <f t="shared" si="3"/>
        <v/>
      </c>
      <c r="R202" s="69" t="str" cm="1">
        <f t="array" ref="R202">IF(ISBLANK(INDEX('Campanhas C&amp;S'!$AL$20:$AM$48,INT((ROWS($A$1:A21)-1)/2)+1,MOD(ROWS($A$1:A21)-1,2)+1)),"",INDEX('Campanhas C&amp;S'!$AL$20:$AM$48,INT((ROWS($A$1:A21)-1)/2)+1,MOD(ROWS($A$1:A21)-1,2)+1))</f>
        <v/>
      </c>
      <c r="S202" s="69" t="str">
        <f>IF(OR(J202="",'Campanhas C&amp;S'!$AG$15="",'Campanhas C&amp;S'!$AG$15="(máximo 300 carateres)"),"",'Campanhas C&amp;S'!$AG$15)</f>
        <v/>
      </c>
    </row>
    <row r="203" spans="1:19" x14ac:dyDescent="0.15">
      <c r="A203" s="14" t="str">
        <f>IF(I203="","",IF(OR('Identificação da EG'!$B$7=0,'Identificação da EG'!$B$7=""),"",Capa!$C$10))</f>
        <v/>
      </c>
      <c r="B203" s="14" t="str">
        <f>IF(I203="","",IF((OR('Identificação da EG'!$B$7=0,'Identificação da EG'!$B$7="")),"",'Identificação da EG'!$B$7))</f>
        <v/>
      </c>
      <c r="C203" s="14" t="str">
        <f>IF(I203="","",IF(B203="","",VLOOKUP(B203,Auxiliar!$BW$23:$BX$3130,2,0)))</f>
        <v/>
      </c>
      <c r="D203" s="14" t="str">
        <f>IF(I203="","",IF(OR('Identificação da EG'!$B$7=0,'Identificação da EG'!$B$7=""),"","Portugal"))</f>
        <v/>
      </c>
      <c r="E203" s="14" t="str">
        <f>IF(I203="","",IF(OR('Identificação da EG'!$B$7=0,'Identificação da EG'!$B$7=""),"",'Identificação da EG'!$C$7))</f>
        <v/>
      </c>
      <c r="F203" s="14" t="str">
        <f>IF(I203="","",IF(OR('Identificação da EG'!$B$7=0,'Identificação da EG'!$B$7=""),"",'Identificação da EG'!$F$7))</f>
        <v/>
      </c>
      <c r="G203" s="14" t="str">
        <f>IF(I203="","",IF((OR('Identificação da EG'!$B$7=0,'Identificação da EG'!$B$7="")),"",'Identificação da EG'!$D$7))</f>
        <v/>
      </c>
      <c r="H203" s="25" t="str">
        <f>IF(I203="","",IF(OR('Identificação da EG'!$B$7=0,'Identificação da EG'!$B$7=""),"",'Identificação da EG'!$E$7))</f>
        <v/>
      </c>
      <c r="I203" s="69" t="str">
        <f>IF(OR(J203="",'Campanhas C&amp;S'!$AG$6="",'Campanhas C&amp;S'!$AG$6="(Preencha o nome da campanha)"),"",'Campanhas C&amp;S'!$AG$6)</f>
        <v/>
      </c>
      <c r="J203" s="69" t="str">
        <v/>
      </c>
      <c r="K203" s="69" t="str">
        <v/>
      </c>
      <c r="L203" s="69" t="str">
        <v/>
      </c>
      <c r="M203" s="69" t="str">
        <v/>
      </c>
      <c r="N203" s="69" t="str">
        <v/>
      </c>
      <c r="O203" s="69" t="str">
        <v/>
      </c>
      <c r="P203" s="69" t="str">
        <f>IF(J203="","","Materiais distribuidos")</f>
        <v/>
      </c>
      <c r="Q203" s="69" t="str">
        <f t="shared" si="3"/>
        <v/>
      </c>
      <c r="R203" s="69" t="str" cm="1">
        <f t="array" ref="R203">IF(ISBLANK(INDEX('Campanhas C&amp;S'!$AL$20:$AM$48,INT((ROWS($A$1:A22)-1)/2)+1,MOD(ROWS($A$1:A22)-1,2)+1)),"",INDEX('Campanhas C&amp;S'!$AL$20:$AM$48,INT((ROWS($A$1:A22)-1)/2)+1,MOD(ROWS($A$1:A22)-1,2)+1))</f>
        <v/>
      </c>
      <c r="S203" s="69" t="str">
        <f>IF(OR(J203="",'Campanhas C&amp;S'!$AG$15="",'Campanhas C&amp;S'!$AG$15="(máximo 300 carateres)"),"",'Campanhas C&amp;S'!$AG$15)</f>
        <v/>
      </c>
    </row>
    <row r="204" spans="1:19" x14ac:dyDescent="0.15">
      <c r="A204" s="14" t="str">
        <f>IF(I204="","",IF(OR('Identificação da EG'!$B$7=0,'Identificação da EG'!$B$7=""),"",Capa!$C$10))</f>
        <v/>
      </c>
      <c r="B204" s="14" t="str">
        <f>IF(I204="","",IF((OR('Identificação da EG'!$B$7=0,'Identificação da EG'!$B$7="")),"",'Identificação da EG'!$B$7))</f>
        <v/>
      </c>
      <c r="C204" s="14" t="str">
        <f>IF(I204="","",IF(B204="","",VLOOKUP(B204,Auxiliar!$BW$23:$BX$3130,2,0)))</f>
        <v/>
      </c>
      <c r="D204" s="14" t="str">
        <f>IF(I204="","",IF(OR('Identificação da EG'!$B$7=0,'Identificação da EG'!$B$7=""),"","Portugal"))</f>
        <v/>
      </c>
      <c r="E204" s="14" t="str">
        <f>IF(I204="","",IF(OR('Identificação da EG'!$B$7=0,'Identificação da EG'!$B$7=""),"",'Identificação da EG'!$C$7))</f>
        <v/>
      </c>
      <c r="F204" s="14" t="str">
        <f>IF(I204="","",IF(OR('Identificação da EG'!$B$7=0,'Identificação da EG'!$B$7=""),"",'Identificação da EG'!$F$7))</f>
        <v/>
      </c>
      <c r="G204" s="14" t="str">
        <f>IF(I204="","",IF((OR('Identificação da EG'!$B$7=0,'Identificação da EG'!$B$7="")),"",'Identificação da EG'!$D$7))</f>
        <v/>
      </c>
      <c r="H204" s="25" t="str">
        <f>IF(I204="","",IF(OR('Identificação da EG'!$B$7=0,'Identificação da EG'!$B$7=""),"",'Identificação da EG'!$E$7))</f>
        <v/>
      </c>
      <c r="I204" s="69" t="str">
        <f>IF(OR(J204="",'Campanhas C&amp;S'!$AG$6="",'Campanhas C&amp;S'!$AG$6="(Preencha o nome da campanha)"),"",'Campanhas C&amp;S'!$AG$6)</f>
        <v/>
      </c>
      <c r="J204" s="69" t="str">
        <v/>
      </c>
      <c r="K204" s="69" t="str">
        <v/>
      </c>
      <c r="L204" s="69" t="str">
        <v/>
      </c>
      <c r="M204" s="69" t="str">
        <v/>
      </c>
      <c r="N204" s="69" t="str">
        <v/>
      </c>
      <c r="O204" s="69" t="str">
        <v/>
      </c>
      <c r="P204" s="69" t="str">
        <f>IF(J204="","","População abrangida")</f>
        <v/>
      </c>
      <c r="Q204" s="69" t="str">
        <f t="shared" si="3"/>
        <v/>
      </c>
      <c r="R204" s="69" t="str" cm="1">
        <f t="array" ref="R204">IF(ISBLANK(INDEX('Campanhas C&amp;S'!$AL$20:$AM$48,INT((ROWS($A$1:A23)-1)/2)+1,MOD(ROWS($A$1:A23)-1,2)+1)),"",INDEX('Campanhas C&amp;S'!$AL$20:$AM$48,INT((ROWS($A$1:A23)-1)/2)+1,MOD(ROWS($A$1:A23)-1,2)+1))</f>
        <v/>
      </c>
      <c r="S204" s="69" t="str">
        <f>IF(OR(J204="",'Campanhas C&amp;S'!$AG$15="",'Campanhas C&amp;S'!$AG$15="(máximo 300 carateres)"),"",'Campanhas C&amp;S'!$AG$15)</f>
        <v/>
      </c>
    </row>
    <row r="205" spans="1:19" x14ac:dyDescent="0.15">
      <c r="A205" s="14" t="str">
        <f>IF(I205="","",IF(OR('Identificação da EG'!$B$7=0,'Identificação da EG'!$B$7=""),"",Capa!$C$10))</f>
        <v/>
      </c>
      <c r="B205" s="14" t="str">
        <f>IF(I205="","",IF((OR('Identificação da EG'!$B$7=0,'Identificação da EG'!$B$7="")),"",'Identificação da EG'!$B$7))</f>
        <v/>
      </c>
      <c r="C205" s="14" t="str">
        <f>IF(I205="","",IF(B205="","",VLOOKUP(B205,Auxiliar!$BW$23:$BX$3130,2,0)))</f>
        <v/>
      </c>
      <c r="D205" s="14" t="str">
        <f>IF(I205="","",IF(OR('Identificação da EG'!$B$7=0,'Identificação da EG'!$B$7=""),"","Portugal"))</f>
        <v/>
      </c>
      <c r="E205" s="14" t="str">
        <f>IF(I205="","",IF(OR('Identificação da EG'!$B$7=0,'Identificação da EG'!$B$7=""),"",'Identificação da EG'!$C$7))</f>
        <v/>
      </c>
      <c r="F205" s="14" t="str">
        <f>IF(I205="","",IF(OR('Identificação da EG'!$B$7=0,'Identificação da EG'!$B$7=""),"",'Identificação da EG'!$F$7))</f>
        <v/>
      </c>
      <c r="G205" s="14" t="str">
        <f>IF(I205="","",IF((OR('Identificação da EG'!$B$7=0,'Identificação da EG'!$B$7="")),"",'Identificação da EG'!$D$7))</f>
        <v/>
      </c>
      <c r="H205" s="25" t="str">
        <f>IF(I205="","",IF(OR('Identificação da EG'!$B$7=0,'Identificação da EG'!$B$7=""),"",'Identificação da EG'!$E$7))</f>
        <v/>
      </c>
      <c r="I205" s="69" t="str">
        <f>IF(OR(J205="",'Campanhas C&amp;S'!$AG$6="",'Campanhas C&amp;S'!$AG$6="(Preencha o nome da campanha)"),"",'Campanhas C&amp;S'!$AG$6)</f>
        <v/>
      </c>
      <c r="J205" s="69" t="str">
        <v/>
      </c>
      <c r="K205" s="69" t="str">
        <v/>
      </c>
      <c r="L205" s="69" t="str">
        <v/>
      </c>
      <c r="M205" s="69" t="str">
        <v/>
      </c>
      <c r="N205" s="69" t="str">
        <v/>
      </c>
      <c r="O205" s="69" t="str">
        <v/>
      </c>
      <c r="P205" s="69" t="str">
        <f>IF(J205="","","Materiais distribuidos")</f>
        <v/>
      </c>
      <c r="Q205" s="69" t="str">
        <f t="shared" si="3"/>
        <v/>
      </c>
      <c r="R205" s="69" t="str" cm="1">
        <f t="array" ref="R205">IF(ISBLANK(INDEX('Campanhas C&amp;S'!$AL$20:$AM$48,INT((ROWS($A$1:A24)-1)/2)+1,MOD(ROWS($A$1:A24)-1,2)+1)),"",INDEX('Campanhas C&amp;S'!$AL$20:$AM$48,INT((ROWS($A$1:A24)-1)/2)+1,MOD(ROWS($A$1:A24)-1,2)+1))</f>
        <v/>
      </c>
      <c r="S205" s="69" t="str">
        <f>IF(OR(J205="",'Campanhas C&amp;S'!$AG$15="",'Campanhas C&amp;S'!$AG$15="(máximo 300 carateres)"),"",'Campanhas C&amp;S'!$AG$15)</f>
        <v/>
      </c>
    </row>
    <row r="206" spans="1:19" x14ac:dyDescent="0.15">
      <c r="A206" s="14" t="str">
        <f>IF(I206="","",IF(OR('Identificação da EG'!$B$7=0,'Identificação da EG'!$B$7=""),"",Capa!$C$10))</f>
        <v/>
      </c>
      <c r="B206" s="14" t="str">
        <f>IF(I206="","",IF((OR('Identificação da EG'!$B$7=0,'Identificação da EG'!$B$7="")),"",'Identificação da EG'!$B$7))</f>
        <v/>
      </c>
      <c r="C206" s="14" t="str">
        <f>IF(I206="","",IF(B206="","",VLOOKUP(B206,Auxiliar!$BW$23:$BX$3130,2,0)))</f>
        <v/>
      </c>
      <c r="D206" s="14" t="str">
        <f>IF(I206="","",IF(OR('Identificação da EG'!$B$7=0,'Identificação da EG'!$B$7=""),"","Portugal"))</f>
        <v/>
      </c>
      <c r="E206" s="14" t="str">
        <f>IF(I206="","",IF(OR('Identificação da EG'!$B$7=0,'Identificação da EG'!$B$7=""),"",'Identificação da EG'!$C$7))</f>
        <v/>
      </c>
      <c r="F206" s="14" t="str">
        <f>IF(I206="","",IF(OR('Identificação da EG'!$B$7=0,'Identificação da EG'!$B$7=""),"",'Identificação da EG'!$F$7))</f>
        <v/>
      </c>
      <c r="G206" s="14" t="str">
        <f>IF(I206="","",IF((OR('Identificação da EG'!$B$7=0,'Identificação da EG'!$B$7="")),"",'Identificação da EG'!$D$7))</f>
        <v/>
      </c>
      <c r="H206" s="25" t="str">
        <f>IF(I206="","",IF(OR('Identificação da EG'!$B$7=0,'Identificação da EG'!$B$7=""),"",'Identificação da EG'!$E$7))</f>
        <v/>
      </c>
      <c r="I206" s="69" t="str">
        <f>IF(OR(J206="",'Campanhas C&amp;S'!$AG$6="",'Campanhas C&amp;S'!$AG$6="(Preencha o nome da campanha)"),"",'Campanhas C&amp;S'!$AG$6)</f>
        <v/>
      </c>
      <c r="J206" s="69" t="str">
        <v/>
      </c>
      <c r="K206" s="69" t="str">
        <v/>
      </c>
      <c r="L206" s="69" t="str">
        <v/>
      </c>
      <c r="M206" s="69" t="str">
        <v/>
      </c>
      <c r="N206" s="69" t="str">
        <v/>
      </c>
      <c r="O206" s="69" t="str">
        <v/>
      </c>
      <c r="P206" s="69" t="str">
        <f>IF(J206="","","População abrangida")</f>
        <v/>
      </c>
      <c r="Q206" s="69" t="str">
        <f t="shared" si="3"/>
        <v/>
      </c>
      <c r="R206" s="69" t="str" cm="1">
        <f t="array" ref="R206">IF(ISBLANK(INDEX('Campanhas C&amp;S'!$AL$20:$AM$48,INT((ROWS($A$1:A25)-1)/2)+1,MOD(ROWS($A$1:A25)-1,2)+1)),"",INDEX('Campanhas C&amp;S'!$AL$20:$AM$48,INT((ROWS($A$1:A25)-1)/2)+1,MOD(ROWS($A$1:A25)-1,2)+1))</f>
        <v/>
      </c>
      <c r="S206" s="69" t="str">
        <f>IF(OR(J206="",'Campanhas C&amp;S'!$AG$15="",'Campanhas C&amp;S'!$AG$15="(máximo 300 carateres)"),"",'Campanhas C&amp;S'!$AG$15)</f>
        <v/>
      </c>
    </row>
    <row r="207" spans="1:19" x14ac:dyDescent="0.15">
      <c r="A207" s="14" t="str">
        <f>IF(I207="","",IF(OR('Identificação da EG'!$B$7=0,'Identificação da EG'!$B$7=""),"",Capa!$C$10))</f>
        <v/>
      </c>
      <c r="B207" s="14" t="str">
        <f>IF(I207="","",IF((OR('Identificação da EG'!$B$7=0,'Identificação da EG'!$B$7="")),"",'Identificação da EG'!$B$7))</f>
        <v/>
      </c>
      <c r="C207" s="14" t="str">
        <f>IF(I207="","",IF(B207="","",VLOOKUP(B207,Auxiliar!$BW$23:$BX$3130,2,0)))</f>
        <v/>
      </c>
      <c r="D207" s="14" t="str">
        <f>IF(I207="","",IF(OR('Identificação da EG'!$B$7=0,'Identificação da EG'!$B$7=""),"","Portugal"))</f>
        <v/>
      </c>
      <c r="E207" s="14" t="str">
        <f>IF(I207="","",IF(OR('Identificação da EG'!$B$7=0,'Identificação da EG'!$B$7=""),"",'Identificação da EG'!$C$7))</f>
        <v/>
      </c>
      <c r="F207" s="14" t="str">
        <f>IF(I207="","",IF(OR('Identificação da EG'!$B$7=0,'Identificação da EG'!$B$7=""),"",'Identificação da EG'!$F$7))</f>
        <v/>
      </c>
      <c r="G207" s="14" t="str">
        <f>IF(I207="","",IF((OR('Identificação da EG'!$B$7=0,'Identificação da EG'!$B$7="")),"",'Identificação da EG'!$D$7))</f>
        <v/>
      </c>
      <c r="H207" s="25" t="str">
        <f>IF(I207="","",IF(OR('Identificação da EG'!$B$7=0,'Identificação da EG'!$B$7=""),"",'Identificação da EG'!$E$7))</f>
        <v/>
      </c>
      <c r="I207" s="69" t="str">
        <f>IF(OR(J207="",'Campanhas C&amp;S'!$AG$6="",'Campanhas C&amp;S'!$AG$6="(Preencha o nome da campanha)"),"",'Campanhas C&amp;S'!$AG$6)</f>
        <v/>
      </c>
      <c r="J207" s="69" t="str">
        <v/>
      </c>
      <c r="K207" s="69" t="str">
        <v/>
      </c>
      <c r="L207" s="69" t="str">
        <v/>
      </c>
      <c r="M207" s="69" t="str">
        <v/>
      </c>
      <c r="N207" s="69" t="str">
        <v/>
      </c>
      <c r="O207" s="69" t="str">
        <v/>
      </c>
      <c r="P207" s="69" t="str">
        <f>IF(J207="","","Materiais distribuidos")</f>
        <v/>
      </c>
      <c r="Q207" s="69" t="str">
        <f t="shared" si="3"/>
        <v/>
      </c>
      <c r="R207" s="69" t="str" cm="1">
        <f t="array" ref="R207">IF(ISBLANK(INDEX('Campanhas C&amp;S'!$AL$20:$AM$48,INT((ROWS($A$1:A26)-1)/2)+1,MOD(ROWS($A$1:A26)-1,2)+1)),"",INDEX('Campanhas C&amp;S'!$AL$20:$AM$48,INT((ROWS($A$1:A26)-1)/2)+1,MOD(ROWS($A$1:A26)-1,2)+1))</f>
        <v/>
      </c>
      <c r="S207" s="69" t="str">
        <f>IF(OR(J207="",'Campanhas C&amp;S'!$AG$15="",'Campanhas C&amp;S'!$AG$15="(máximo 300 carateres)"),"",'Campanhas C&amp;S'!$AG$15)</f>
        <v/>
      </c>
    </row>
    <row r="208" spans="1:19" x14ac:dyDescent="0.15">
      <c r="A208" s="14" t="str">
        <f>IF(I208="","",IF(OR('Identificação da EG'!$B$7=0,'Identificação da EG'!$B$7=""),"",Capa!$C$10))</f>
        <v/>
      </c>
      <c r="B208" s="14" t="str">
        <f>IF(I208="","",IF((OR('Identificação da EG'!$B$7=0,'Identificação da EG'!$B$7="")),"",'Identificação da EG'!$B$7))</f>
        <v/>
      </c>
      <c r="C208" s="14" t="str">
        <f>IF(I208="","",IF(B208="","",VLOOKUP(B208,Auxiliar!$BW$23:$BX$3130,2,0)))</f>
        <v/>
      </c>
      <c r="D208" s="14" t="str">
        <f>IF(I208="","",IF(OR('Identificação da EG'!$B$7=0,'Identificação da EG'!$B$7=""),"","Portugal"))</f>
        <v/>
      </c>
      <c r="E208" s="14" t="str">
        <f>IF(I208="","",IF(OR('Identificação da EG'!$B$7=0,'Identificação da EG'!$B$7=""),"",'Identificação da EG'!$C$7))</f>
        <v/>
      </c>
      <c r="F208" s="14" t="str">
        <f>IF(I208="","",IF(OR('Identificação da EG'!$B$7=0,'Identificação da EG'!$B$7=""),"",'Identificação da EG'!$F$7))</f>
        <v/>
      </c>
      <c r="G208" s="14" t="str">
        <f>IF(I208="","",IF((OR('Identificação da EG'!$B$7=0,'Identificação da EG'!$B$7="")),"",'Identificação da EG'!$D$7))</f>
        <v/>
      </c>
      <c r="H208" s="25" t="str">
        <f>IF(I208="","",IF(OR('Identificação da EG'!$B$7=0,'Identificação da EG'!$B$7=""),"",'Identificação da EG'!$E$7))</f>
        <v/>
      </c>
      <c r="I208" s="69" t="str">
        <f>IF(OR(J208="",'Campanhas C&amp;S'!$AG$6="",'Campanhas C&amp;S'!$AG$6="(Preencha o nome da campanha)"),"",'Campanhas C&amp;S'!$AG$6)</f>
        <v/>
      </c>
      <c r="J208" s="69" t="str">
        <v/>
      </c>
      <c r="K208" s="69" t="str">
        <v/>
      </c>
      <c r="L208" s="69" t="str">
        <v/>
      </c>
      <c r="M208" s="69" t="str">
        <v/>
      </c>
      <c r="N208" s="69" t="str">
        <v/>
      </c>
      <c r="O208" s="69" t="str">
        <v/>
      </c>
      <c r="P208" s="69" t="str">
        <f>IF(J208="","","População abrangida")</f>
        <v/>
      </c>
      <c r="Q208" s="69" t="str">
        <f t="shared" si="3"/>
        <v/>
      </c>
      <c r="R208" s="69" t="str" cm="1">
        <f t="array" ref="R208">IF(ISBLANK(INDEX('Campanhas C&amp;S'!$AL$20:$AM$48,INT((ROWS($A$1:A27)-1)/2)+1,MOD(ROWS($A$1:A27)-1,2)+1)),"",INDEX('Campanhas C&amp;S'!$AL$20:$AM$48,INT((ROWS($A$1:A27)-1)/2)+1,MOD(ROWS($A$1:A27)-1,2)+1))</f>
        <v/>
      </c>
      <c r="S208" s="69" t="str">
        <f>IF(OR(J208="",'Campanhas C&amp;S'!$AG$15="",'Campanhas C&amp;S'!$AG$15="(máximo 300 carateres)"),"",'Campanhas C&amp;S'!$AG$15)</f>
        <v/>
      </c>
    </row>
    <row r="209" spans="1:19" x14ac:dyDescent="0.15">
      <c r="A209" s="14" t="str">
        <f>IF(I209="","",IF(OR('Identificação da EG'!$B$7=0,'Identificação da EG'!$B$7=""),"",Capa!$C$10))</f>
        <v/>
      </c>
      <c r="B209" s="14" t="str">
        <f>IF(I209="","",IF((OR('Identificação da EG'!$B$7=0,'Identificação da EG'!$B$7="")),"",'Identificação da EG'!$B$7))</f>
        <v/>
      </c>
      <c r="C209" s="14" t="str">
        <f>IF(I209="","",IF(B209="","",VLOOKUP(B209,Auxiliar!$BW$23:$BX$3130,2,0)))</f>
        <v/>
      </c>
      <c r="D209" s="14" t="str">
        <f>IF(I209="","",IF(OR('Identificação da EG'!$B$7=0,'Identificação da EG'!$B$7=""),"","Portugal"))</f>
        <v/>
      </c>
      <c r="E209" s="14" t="str">
        <f>IF(I209="","",IF(OR('Identificação da EG'!$B$7=0,'Identificação da EG'!$B$7=""),"",'Identificação da EG'!$C$7))</f>
        <v/>
      </c>
      <c r="F209" s="14" t="str">
        <f>IF(I209="","",IF(OR('Identificação da EG'!$B$7=0,'Identificação da EG'!$B$7=""),"",'Identificação da EG'!$F$7))</f>
        <v/>
      </c>
      <c r="G209" s="14" t="str">
        <f>IF(I209="","",IF((OR('Identificação da EG'!$B$7=0,'Identificação da EG'!$B$7="")),"",'Identificação da EG'!$D$7))</f>
        <v/>
      </c>
      <c r="H209" s="25" t="str">
        <f>IF(I209="","",IF(OR('Identificação da EG'!$B$7=0,'Identificação da EG'!$B$7=""),"",'Identificação da EG'!$E$7))</f>
        <v/>
      </c>
      <c r="I209" s="69" t="str">
        <f>IF(OR(J209="",'Campanhas C&amp;S'!$AG$6="",'Campanhas C&amp;S'!$AG$6="(Preencha o nome da campanha)"),"",'Campanhas C&amp;S'!$AG$6)</f>
        <v/>
      </c>
      <c r="J209" s="69" t="str">
        <v/>
      </c>
      <c r="K209" s="69" t="str">
        <v/>
      </c>
      <c r="L209" s="69" t="str">
        <v/>
      </c>
      <c r="M209" s="69" t="str">
        <v/>
      </c>
      <c r="N209" s="69" t="str">
        <v/>
      </c>
      <c r="O209" s="69" t="str">
        <v/>
      </c>
      <c r="P209" s="69" t="str">
        <f>IF(J209="","","Materiais distribuidos")</f>
        <v/>
      </c>
      <c r="Q209" s="69" t="str">
        <f t="shared" si="3"/>
        <v/>
      </c>
      <c r="R209" s="69" t="str" cm="1">
        <f t="array" ref="R209">IF(ISBLANK(INDEX('Campanhas C&amp;S'!$AL$20:$AM$48,INT((ROWS($A$1:A28)-1)/2)+1,MOD(ROWS($A$1:A28)-1,2)+1)),"",INDEX('Campanhas C&amp;S'!$AL$20:$AM$48,INT((ROWS($A$1:A28)-1)/2)+1,MOD(ROWS($A$1:A28)-1,2)+1))</f>
        <v/>
      </c>
      <c r="S209" s="69" t="str">
        <f>IF(OR(J209="",'Campanhas C&amp;S'!$AG$15="",'Campanhas C&amp;S'!$AG$15="(máximo 300 carateres)"),"",'Campanhas C&amp;S'!$AG$15)</f>
        <v/>
      </c>
    </row>
    <row r="210" spans="1:19" x14ac:dyDescent="0.15">
      <c r="A210" s="14" t="str">
        <f>IF(I210="","",IF(OR('Identificação da EG'!$B$7=0,'Identificação da EG'!$B$7=""),"",Capa!$C$10))</f>
        <v/>
      </c>
      <c r="B210" s="14" t="str">
        <f>IF(I210="","",IF((OR('Identificação da EG'!$B$7=0,'Identificação da EG'!$B$7="")),"",'Identificação da EG'!$B$7))</f>
        <v/>
      </c>
      <c r="C210" s="14" t="str">
        <f>IF(I210="","",IF(B210="","",VLOOKUP(B210,Auxiliar!$BW$23:$BX$3130,2,0)))</f>
        <v/>
      </c>
      <c r="D210" s="14" t="str">
        <f>IF(I210="","",IF(OR('Identificação da EG'!$B$7=0,'Identificação da EG'!$B$7=""),"","Portugal"))</f>
        <v/>
      </c>
      <c r="E210" s="14" t="str">
        <f>IF(I210="","",IF(OR('Identificação da EG'!$B$7=0,'Identificação da EG'!$B$7=""),"",'Identificação da EG'!$C$7))</f>
        <v/>
      </c>
      <c r="F210" s="14" t="str">
        <f>IF(I210="","",IF(OR('Identificação da EG'!$B$7=0,'Identificação da EG'!$B$7=""),"",'Identificação da EG'!$F$7))</f>
        <v/>
      </c>
      <c r="G210" s="14" t="str">
        <f>IF(I210="","",IF((OR('Identificação da EG'!$B$7=0,'Identificação da EG'!$B$7="")),"",'Identificação da EG'!$D$7))</f>
        <v/>
      </c>
      <c r="H210" s="25" t="str">
        <f>IF(I210="","",IF(OR('Identificação da EG'!$B$7=0,'Identificação da EG'!$B$7=""),"",'Identificação da EG'!$E$7))</f>
        <v/>
      </c>
      <c r="I210" s="69" t="str">
        <f>IF(OR(J210="",'Campanhas C&amp;S'!$AG$6="",'Campanhas C&amp;S'!$AG$6="(Preencha o nome da campanha)"),"",'Campanhas C&amp;S'!$AG$6)</f>
        <v/>
      </c>
      <c r="J210" s="69" t="str">
        <v/>
      </c>
      <c r="K210" s="69" t="str">
        <v/>
      </c>
      <c r="L210" s="69" t="str">
        <v/>
      </c>
      <c r="M210" s="69" t="str">
        <v/>
      </c>
      <c r="N210" s="69" t="str">
        <v/>
      </c>
      <c r="O210" s="69" t="str">
        <v/>
      </c>
      <c r="P210" s="69" t="str">
        <f>IF(J210="","","População abrangida")</f>
        <v/>
      </c>
      <c r="Q210" s="69" t="str">
        <f t="shared" si="3"/>
        <v/>
      </c>
      <c r="R210" s="69" t="str" cm="1">
        <f t="array" ref="R210">IF(ISBLANK(INDEX('Campanhas C&amp;S'!$AL$20:$AM$48,INT((ROWS($A$1:A29)-1)/2)+1,MOD(ROWS($A$1:A29)-1,2)+1)),"",INDEX('Campanhas C&amp;S'!$AL$20:$AM$48,INT((ROWS($A$1:A29)-1)/2)+1,MOD(ROWS($A$1:A29)-1,2)+1))</f>
        <v/>
      </c>
      <c r="S210" s="69" t="str">
        <f>IF(OR(J210="",'Campanhas C&amp;S'!$AG$15="",'Campanhas C&amp;S'!$AG$15="(máximo 300 carateres)"),"",'Campanhas C&amp;S'!$AG$15)</f>
        <v/>
      </c>
    </row>
    <row r="211" spans="1:19" x14ac:dyDescent="0.15">
      <c r="A211" s="14" t="str">
        <f>IF(I211="","",IF(OR('Identificação da EG'!$B$7=0,'Identificação da EG'!$B$7=""),"",Capa!$C$10))</f>
        <v/>
      </c>
      <c r="B211" s="14" t="str">
        <f>IF(I211="","",IF((OR('Identificação da EG'!$B$7=0,'Identificação da EG'!$B$7="")),"",'Identificação da EG'!$B$7))</f>
        <v/>
      </c>
      <c r="C211" s="14" t="str">
        <f>IF(I211="","",IF(B211="","",VLOOKUP(B211,Auxiliar!$BW$23:$BX$3130,2,0)))</f>
        <v/>
      </c>
      <c r="D211" s="14" t="str">
        <f>IF(I211="","",IF(OR('Identificação da EG'!$B$7=0,'Identificação da EG'!$B$7=""),"","Portugal"))</f>
        <v/>
      </c>
      <c r="E211" s="14" t="str">
        <f>IF(I211="","",IF(OR('Identificação da EG'!$B$7=0,'Identificação da EG'!$B$7=""),"",'Identificação da EG'!$C$7))</f>
        <v/>
      </c>
      <c r="F211" s="14" t="str">
        <f>IF(I211="","",IF(OR('Identificação da EG'!$B$7=0,'Identificação da EG'!$B$7=""),"",'Identificação da EG'!$F$7))</f>
        <v/>
      </c>
      <c r="G211" s="14" t="str">
        <f>IF(I211="","",IF((OR('Identificação da EG'!$B$7=0,'Identificação da EG'!$B$7="")),"",'Identificação da EG'!$D$7))</f>
        <v/>
      </c>
      <c r="H211" s="25" t="str">
        <f>IF(I211="","",IF(OR('Identificação da EG'!$B$7=0,'Identificação da EG'!$B$7=""),"",'Identificação da EG'!$E$7))</f>
        <v/>
      </c>
      <c r="I211" s="69" t="str">
        <f>IF(OR(J211="",'Campanhas C&amp;S'!$AG$6="",'Campanhas C&amp;S'!$AG$6="(Preencha o nome da campanha)"),"",'Campanhas C&amp;S'!$AG$6)</f>
        <v/>
      </c>
      <c r="J211" s="69" t="str">
        <v/>
      </c>
      <c r="K211" s="69" t="str">
        <v/>
      </c>
      <c r="L211" s="69" t="str">
        <v/>
      </c>
      <c r="M211" s="69" t="str">
        <v/>
      </c>
      <c r="N211" s="69" t="str">
        <v/>
      </c>
      <c r="O211" s="69" t="str">
        <v/>
      </c>
      <c r="P211" s="69" t="str">
        <f>IF(J211="","","Materiais distribuidos")</f>
        <v/>
      </c>
      <c r="Q211" s="69" t="str">
        <f t="shared" si="3"/>
        <v/>
      </c>
      <c r="R211" s="69" t="str" cm="1">
        <f t="array" ref="R211">IF(ISBLANK(INDEX('Campanhas C&amp;S'!$AL$20:$AM$48,INT((ROWS($A$1:A30)-1)/2)+1,MOD(ROWS($A$1:A30)-1,2)+1)),"",INDEX('Campanhas C&amp;S'!$AL$20:$AM$48,INT((ROWS($A$1:A30)-1)/2)+1,MOD(ROWS($A$1:A30)-1,2)+1))</f>
        <v/>
      </c>
      <c r="S211" s="69" t="str">
        <f>IF(OR(J211="",'Campanhas C&amp;S'!$AG$15="",'Campanhas C&amp;S'!$AG$15="(máximo 300 carateres)"),"",'Campanhas C&amp;S'!$AG$15)</f>
        <v/>
      </c>
    </row>
    <row r="212" spans="1:19" x14ac:dyDescent="0.15">
      <c r="A212" s="14" t="str">
        <f>IF(I212="","",IF(OR('Identificação da EG'!$B$7=0,'Identificação da EG'!$B$7=""),"",Capa!$C$10))</f>
        <v/>
      </c>
      <c r="B212" s="14" t="str">
        <f>IF(I212="","",IF((OR('Identificação da EG'!$B$7=0,'Identificação da EG'!$B$7="")),"",'Identificação da EG'!$B$7))</f>
        <v/>
      </c>
      <c r="C212" s="14" t="str">
        <f>IF(I212="","",IF(B212="","",VLOOKUP(B212,Auxiliar!$BW$23:$BX$3130,2,0)))</f>
        <v/>
      </c>
      <c r="D212" s="14" t="str">
        <f>IF(I212="","",IF(OR('Identificação da EG'!$B$7=0,'Identificação da EG'!$B$7=""),"","Portugal"))</f>
        <v/>
      </c>
      <c r="E212" s="14" t="str">
        <f>IF(I212="","",IF(OR('Identificação da EG'!$B$7=0,'Identificação da EG'!$B$7=""),"",'Identificação da EG'!$C$7))</f>
        <v/>
      </c>
      <c r="F212" s="14" t="str">
        <f>IF(I212="","",IF(OR('Identificação da EG'!$B$7=0,'Identificação da EG'!$B$7=""),"",'Identificação da EG'!$F$7))</f>
        <v/>
      </c>
      <c r="G212" s="14" t="str">
        <f>IF(I212="","",IF((OR('Identificação da EG'!$B$7=0,'Identificação da EG'!$B$7="")),"",'Identificação da EG'!$D$7))</f>
        <v/>
      </c>
      <c r="H212" s="25" t="str">
        <f>IF(I212="","",IF(OR('Identificação da EG'!$B$7=0,'Identificação da EG'!$B$7=""),"",'Identificação da EG'!$E$7))</f>
        <v/>
      </c>
      <c r="I212" s="69" t="str">
        <f>IF(OR(J212="",'Campanhas C&amp;S'!$AG$6="",'Campanhas C&amp;S'!$AG$6="(Preencha o nome da campanha)"),"",'Campanhas C&amp;S'!$AG$6)</f>
        <v/>
      </c>
      <c r="J212" s="69" t="str">
        <v/>
      </c>
      <c r="K212" s="69" t="str">
        <v/>
      </c>
      <c r="L212" s="69" t="str">
        <v/>
      </c>
      <c r="M212" s="69" t="str">
        <v/>
      </c>
      <c r="N212" s="69" t="str">
        <v/>
      </c>
      <c r="O212" s="69" t="str">
        <v/>
      </c>
      <c r="P212" s="69" t="str">
        <f>IF(J212="","","População abrangida")</f>
        <v/>
      </c>
      <c r="Q212" s="69" t="str">
        <f t="shared" si="3"/>
        <v/>
      </c>
      <c r="R212" s="69" t="str" cm="1">
        <f t="array" ref="R212">IF(ISBLANK(INDEX('Campanhas C&amp;S'!$AL$20:$AM$48,INT((ROWS($A$1:A31)-1)/2)+1,MOD(ROWS($A$1:A31)-1,2)+1)),"",INDEX('Campanhas C&amp;S'!$AL$20:$AM$48,INT((ROWS($A$1:A31)-1)/2)+1,MOD(ROWS($A$1:A31)-1,2)+1))</f>
        <v/>
      </c>
      <c r="S212" s="69" t="str">
        <f>IF(OR(J212="",'Campanhas C&amp;S'!$AG$15="",'Campanhas C&amp;S'!$AG$15="(máximo 300 carateres)"),"",'Campanhas C&amp;S'!$AG$15)</f>
        <v/>
      </c>
    </row>
    <row r="213" spans="1:19" x14ac:dyDescent="0.15">
      <c r="A213" s="14" t="str">
        <f>IF(I213="","",IF(OR('Identificação da EG'!$B$7=0,'Identificação da EG'!$B$7=""),"",Capa!$C$10))</f>
        <v/>
      </c>
      <c r="B213" s="14" t="str">
        <f>IF(I213="","",IF((OR('Identificação da EG'!$B$7=0,'Identificação da EG'!$B$7="")),"",'Identificação da EG'!$B$7))</f>
        <v/>
      </c>
      <c r="C213" s="14" t="str">
        <f>IF(I213="","",IF(B213="","",VLOOKUP(B213,Auxiliar!$BW$23:$BX$3130,2,0)))</f>
        <v/>
      </c>
      <c r="D213" s="14" t="str">
        <f>IF(I213="","",IF(OR('Identificação da EG'!$B$7=0,'Identificação da EG'!$B$7=""),"","Portugal"))</f>
        <v/>
      </c>
      <c r="E213" s="14" t="str">
        <f>IF(I213="","",IF(OR('Identificação da EG'!$B$7=0,'Identificação da EG'!$B$7=""),"",'Identificação da EG'!$C$7))</f>
        <v/>
      </c>
      <c r="F213" s="14" t="str">
        <f>IF(I213="","",IF(OR('Identificação da EG'!$B$7=0,'Identificação da EG'!$B$7=""),"",'Identificação da EG'!$F$7))</f>
        <v/>
      </c>
      <c r="G213" s="14" t="str">
        <f>IF(I213="","",IF((OR('Identificação da EG'!$B$7=0,'Identificação da EG'!$B$7="")),"",'Identificação da EG'!$D$7))</f>
        <v/>
      </c>
      <c r="H213" s="25" t="str">
        <f>IF(I213="","",IF(OR('Identificação da EG'!$B$7=0,'Identificação da EG'!$B$7=""),"",'Identificação da EG'!$E$7))</f>
        <v/>
      </c>
      <c r="I213" s="69" t="str">
        <f>IF(OR(J213="",'Campanhas C&amp;S'!$AG$6="",'Campanhas C&amp;S'!$AG$6="(Preencha o nome da campanha)"),"",'Campanhas C&amp;S'!$AG$6)</f>
        <v/>
      </c>
      <c r="J213" s="69" t="str">
        <v/>
      </c>
      <c r="K213" s="69" t="str">
        <v/>
      </c>
      <c r="L213" s="69" t="str">
        <v/>
      </c>
      <c r="M213" s="69" t="str">
        <v/>
      </c>
      <c r="N213" s="69" t="str">
        <v/>
      </c>
      <c r="O213" s="69" t="str">
        <v/>
      </c>
      <c r="P213" s="69" t="str">
        <f>IF(J213="","","Materiais distribuidos")</f>
        <v/>
      </c>
      <c r="Q213" s="69" t="str">
        <f t="shared" si="3"/>
        <v/>
      </c>
      <c r="R213" s="69" t="str" cm="1">
        <f t="array" ref="R213">IF(ISBLANK(INDEX('Campanhas C&amp;S'!$AL$20:$AM$48,INT((ROWS($A$1:A32)-1)/2)+1,MOD(ROWS($A$1:A32)-1,2)+1)),"",INDEX('Campanhas C&amp;S'!$AL$20:$AM$48,INT((ROWS($A$1:A32)-1)/2)+1,MOD(ROWS($A$1:A32)-1,2)+1))</f>
        <v/>
      </c>
      <c r="S213" s="69" t="str">
        <f>IF(OR(J213="",'Campanhas C&amp;S'!$AG$15="",'Campanhas C&amp;S'!$AG$15="(máximo 300 carateres)"),"",'Campanhas C&amp;S'!$AG$15)</f>
        <v/>
      </c>
    </row>
    <row r="214" spans="1:19" x14ac:dyDescent="0.15">
      <c r="A214" s="14" t="str">
        <f>IF(I214="","",IF(OR('Identificação da EG'!$B$7=0,'Identificação da EG'!$B$7=""),"",Capa!$C$10))</f>
        <v/>
      </c>
      <c r="B214" s="14" t="str">
        <f>IF(I214="","",IF((OR('Identificação da EG'!$B$7=0,'Identificação da EG'!$B$7="")),"",'Identificação da EG'!$B$7))</f>
        <v/>
      </c>
      <c r="C214" s="14" t="str">
        <f>IF(I214="","",IF(B214="","",VLOOKUP(B214,Auxiliar!$BW$23:$BX$3130,2,0)))</f>
        <v/>
      </c>
      <c r="D214" s="14" t="str">
        <f>IF(I214="","",IF(OR('Identificação da EG'!$B$7=0,'Identificação da EG'!$B$7=""),"","Portugal"))</f>
        <v/>
      </c>
      <c r="E214" s="14" t="str">
        <f>IF(I214="","",IF(OR('Identificação da EG'!$B$7=0,'Identificação da EG'!$B$7=""),"",'Identificação da EG'!$C$7))</f>
        <v/>
      </c>
      <c r="F214" s="14" t="str">
        <f>IF(I214="","",IF(OR('Identificação da EG'!$B$7=0,'Identificação da EG'!$B$7=""),"",'Identificação da EG'!$F$7))</f>
        <v/>
      </c>
      <c r="G214" s="14" t="str">
        <f>IF(I214="","",IF((OR('Identificação da EG'!$B$7=0,'Identificação da EG'!$B$7="")),"",'Identificação da EG'!$D$7))</f>
        <v/>
      </c>
      <c r="H214" s="25" t="str">
        <f>IF(I214="","",IF(OR('Identificação da EG'!$B$7=0,'Identificação da EG'!$B$7=""),"",'Identificação da EG'!$E$7))</f>
        <v/>
      </c>
      <c r="I214" s="69" t="str">
        <f>IF(OR(J214="",'Campanhas C&amp;S'!$AG$6="",'Campanhas C&amp;S'!$AG$6="(Preencha o nome da campanha)"),"",'Campanhas C&amp;S'!$AG$6)</f>
        <v/>
      </c>
      <c r="J214" s="69" t="str">
        <v/>
      </c>
      <c r="K214" s="69" t="str">
        <v/>
      </c>
      <c r="L214" s="69" t="str">
        <v/>
      </c>
      <c r="M214" s="69" t="str">
        <v/>
      </c>
      <c r="N214" s="69" t="str">
        <v/>
      </c>
      <c r="O214" s="69" t="str">
        <v/>
      </c>
      <c r="P214" s="69" t="str">
        <f>IF(J214="","","População abrangida")</f>
        <v/>
      </c>
      <c r="Q214" s="69" t="str">
        <f t="shared" si="3"/>
        <v/>
      </c>
      <c r="R214" s="69" t="str" cm="1">
        <f t="array" ref="R214">IF(ISBLANK(INDEX('Campanhas C&amp;S'!$AL$20:$AM$48,INT((ROWS($A$1:A33)-1)/2)+1,MOD(ROWS($A$1:A33)-1,2)+1)),"",INDEX('Campanhas C&amp;S'!$AL$20:$AM$48,INT((ROWS($A$1:A33)-1)/2)+1,MOD(ROWS($A$1:A33)-1,2)+1))</f>
        <v/>
      </c>
      <c r="S214" s="69" t="str">
        <f>IF(OR(J214="",'Campanhas C&amp;S'!$AG$15="",'Campanhas C&amp;S'!$AG$15="(máximo 300 carateres)"),"",'Campanhas C&amp;S'!$AG$15)</f>
        <v/>
      </c>
    </row>
    <row r="215" spans="1:19" x14ac:dyDescent="0.15">
      <c r="A215" s="14" t="str">
        <f>IF(I215="","",IF(OR('Identificação da EG'!$B$7=0,'Identificação da EG'!$B$7=""),"",Capa!$C$10))</f>
        <v/>
      </c>
      <c r="B215" s="14" t="str">
        <f>IF(I215="","",IF((OR('Identificação da EG'!$B$7=0,'Identificação da EG'!$B$7="")),"",'Identificação da EG'!$B$7))</f>
        <v/>
      </c>
      <c r="C215" s="14" t="str">
        <f>IF(I215="","",IF(B215="","",VLOOKUP(B215,Auxiliar!$BW$23:$BX$3130,2,0)))</f>
        <v/>
      </c>
      <c r="D215" s="14" t="str">
        <f>IF(I215="","",IF(OR('Identificação da EG'!$B$7=0,'Identificação da EG'!$B$7=""),"","Portugal"))</f>
        <v/>
      </c>
      <c r="E215" s="14" t="str">
        <f>IF(I215="","",IF(OR('Identificação da EG'!$B$7=0,'Identificação da EG'!$B$7=""),"",'Identificação da EG'!$C$7))</f>
        <v/>
      </c>
      <c r="F215" s="14" t="str">
        <f>IF(I215="","",IF(OR('Identificação da EG'!$B$7=0,'Identificação da EG'!$B$7=""),"",'Identificação da EG'!$F$7))</f>
        <v/>
      </c>
      <c r="G215" s="14" t="str">
        <f>IF(I215="","",IF((OR('Identificação da EG'!$B$7=0,'Identificação da EG'!$B$7="")),"",'Identificação da EG'!$D$7))</f>
        <v/>
      </c>
      <c r="H215" s="25" t="str">
        <f>IF(I215="","",IF(OR('Identificação da EG'!$B$7=0,'Identificação da EG'!$B$7=""),"",'Identificação da EG'!$E$7))</f>
        <v/>
      </c>
      <c r="I215" s="69" t="str">
        <f>IF(OR(J215="",'Campanhas C&amp;S'!$AG$6="",'Campanhas C&amp;S'!$AG$6="(Preencha o nome da campanha)"),"",'Campanhas C&amp;S'!$AG$6)</f>
        <v/>
      </c>
      <c r="J215" s="69" t="str">
        <v/>
      </c>
      <c r="K215" s="69" t="str">
        <v/>
      </c>
      <c r="L215" s="69" t="str">
        <v/>
      </c>
      <c r="M215" s="69" t="str">
        <v/>
      </c>
      <c r="N215" s="69" t="str">
        <v/>
      </c>
      <c r="O215" s="69" t="str">
        <v/>
      </c>
      <c r="P215" s="69" t="str">
        <f>IF(J215="","","Materiais distribuidos")</f>
        <v/>
      </c>
      <c r="Q215" s="69" t="str">
        <f t="shared" si="3"/>
        <v/>
      </c>
      <c r="R215" s="69" t="str" cm="1">
        <f t="array" ref="R215">IF(ISBLANK(INDEX('Campanhas C&amp;S'!$AL$20:$AM$48,INT((ROWS($A$1:A34)-1)/2)+1,MOD(ROWS($A$1:A34)-1,2)+1)),"",INDEX('Campanhas C&amp;S'!$AL$20:$AM$48,INT((ROWS($A$1:A34)-1)/2)+1,MOD(ROWS($A$1:A34)-1,2)+1))</f>
        <v/>
      </c>
      <c r="S215" s="69" t="str">
        <f>IF(OR(J215="",'Campanhas C&amp;S'!$AG$15="",'Campanhas C&amp;S'!$AG$15="(máximo 300 carateres)"),"",'Campanhas C&amp;S'!$AG$15)</f>
        <v/>
      </c>
    </row>
    <row r="216" spans="1:19" x14ac:dyDescent="0.15">
      <c r="A216" s="14" t="str">
        <f>IF(I216="","",IF(OR('Identificação da EG'!$B$7=0,'Identificação da EG'!$B$7=""),"",Capa!$C$10))</f>
        <v/>
      </c>
      <c r="B216" s="14" t="str">
        <f>IF(I216="","",IF((OR('Identificação da EG'!$B$7=0,'Identificação da EG'!$B$7="")),"",'Identificação da EG'!$B$7))</f>
        <v/>
      </c>
      <c r="C216" s="14" t="str">
        <f>IF(I216="","",IF(B216="","",VLOOKUP(B216,Auxiliar!$BW$23:$BX$3130,2,0)))</f>
        <v/>
      </c>
      <c r="D216" s="14" t="str">
        <f>IF(I216="","",IF(OR('Identificação da EG'!$B$7=0,'Identificação da EG'!$B$7=""),"","Portugal"))</f>
        <v/>
      </c>
      <c r="E216" s="14" t="str">
        <f>IF(I216="","",IF(OR('Identificação da EG'!$B$7=0,'Identificação da EG'!$B$7=""),"",'Identificação da EG'!$C$7))</f>
        <v/>
      </c>
      <c r="F216" s="14" t="str">
        <f>IF(I216="","",IF(OR('Identificação da EG'!$B$7=0,'Identificação da EG'!$B$7=""),"",'Identificação da EG'!$F$7))</f>
        <v/>
      </c>
      <c r="G216" s="14" t="str">
        <f>IF(I216="","",IF((OR('Identificação da EG'!$B$7=0,'Identificação da EG'!$B$7="")),"",'Identificação da EG'!$D$7))</f>
        <v/>
      </c>
      <c r="H216" s="25" t="str">
        <f>IF(I216="","",IF(OR('Identificação da EG'!$B$7=0,'Identificação da EG'!$B$7=""),"",'Identificação da EG'!$E$7))</f>
        <v/>
      </c>
      <c r="I216" s="69" t="str">
        <f>IF(OR(J216="",'Campanhas C&amp;S'!$AG$6="",'Campanhas C&amp;S'!$AG$6="(Preencha o nome da campanha)"),"",'Campanhas C&amp;S'!$AG$6)</f>
        <v/>
      </c>
      <c r="J216" s="69" t="str">
        <v/>
      </c>
      <c r="K216" s="69" t="str">
        <v/>
      </c>
      <c r="L216" s="69" t="str">
        <v/>
      </c>
      <c r="M216" s="69" t="str">
        <v/>
      </c>
      <c r="N216" s="69" t="str">
        <v/>
      </c>
      <c r="O216" s="69" t="str">
        <v/>
      </c>
      <c r="P216" s="69" t="str">
        <f>IF(J216="","","População abrangida")</f>
        <v/>
      </c>
      <c r="Q216" s="69" t="str">
        <f t="shared" si="3"/>
        <v/>
      </c>
      <c r="R216" s="69" t="str" cm="1">
        <f t="array" ref="R216">IF(ISBLANK(INDEX('Campanhas C&amp;S'!$AL$20:$AM$48,INT((ROWS($A$1:A35)-1)/2)+1,MOD(ROWS($A$1:A35)-1,2)+1)),"",INDEX('Campanhas C&amp;S'!$AL$20:$AM$48,INT((ROWS($A$1:A35)-1)/2)+1,MOD(ROWS($A$1:A35)-1,2)+1))</f>
        <v/>
      </c>
      <c r="S216" s="69" t="str">
        <f>IF(OR(J216="",'Campanhas C&amp;S'!$AG$15="",'Campanhas C&amp;S'!$AG$15="(máximo 300 carateres)"),"",'Campanhas C&amp;S'!$AG$15)</f>
        <v/>
      </c>
    </row>
    <row r="217" spans="1:19" x14ac:dyDescent="0.15">
      <c r="A217" s="14" t="str">
        <f>IF(I217="","",IF(OR('Identificação da EG'!$B$7=0,'Identificação da EG'!$B$7=""),"",Capa!$C$10))</f>
        <v/>
      </c>
      <c r="B217" s="14" t="str">
        <f>IF(I217="","",IF((OR('Identificação da EG'!$B$7=0,'Identificação da EG'!$B$7="")),"",'Identificação da EG'!$B$7))</f>
        <v/>
      </c>
      <c r="C217" s="14" t="str">
        <f>IF(I217="","",IF(B217="","",VLOOKUP(B217,Auxiliar!$BW$23:$BX$3130,2,0)))</f>
        <v/>
      </c>
      <c r="D217" s="14" t="str">
        <f>IF(I217="","",IF(OR('Identificação da EG'!$B$7=0,'Identificação da EG'!$B$7=""),"","Portugal"))</f>
        <v/>
      </c>
      <c r="E217" s="14" t="str">
        <f>IF(I217="","",IF(OR('Identificação da EG'!$B$7=0,'Identificação da EG'!$B$7=""),"",'Identificação da EG'!$C$7))</f>
        <v/>
      </c>
      <c r="F217" s="14" t="str">
        <f>IF(I217="","",IF(OR('Identificação da EG'!$B$7=0,'Identificação da EG'!$B$7=""),"",'Identificação da EG'!$F$7))</f>
        <v/>
      </c>
      <c r="G217" s="14" t="str">
        <f>IF(I217="","",IF((OR('Identificação da EG'!$B$7=0,'Identificação da EG'!$B$7="")),"",'Identificação da EG'!$D$7))</f>
        <v/>
      </c>
      <c r="H217" s="25" t="str">
        <f>IF(I217="","",IF(OR('Identificação da EG'!$B$7=0,'Identificação da EG'!$B$7=""),"",'Identificação da EG'!$E$7))</f>
        <v/>
      </c>
      <c r="I217" s="69" t="str">
        <f>IF(OR(J217="",'Campanhas C&amp;S'!$AG$6="",'Campanhas C&amp;S'!$AG$6="(Preencha o nome da campanha)"),"",'Campanhas C&amp;S'!$AG$6)</f>
        <v/>
      </c>
      <c r="J217" s="69" t="str">
        <v/>
      </c>
      <c r="K217" s="69" t="str">
        <v/>
      </c>
      <c r="L217" s="69" t="str">
        <v/>
      </c>
      <c r="M217" s="69" t="str">
        <v/>
      </c>
      <c r="N217" s="69" t="str">
        <v/>
      </c>
      <c r="O217" s="69" t="str">
        <v/>
      </c>
      <c r="P217" s="69" t="str">
        <f>IF(J217="","","Materiais distribuidos")</f>
        <v/>
      </c>
      <c r="Q217" s="69" t="str">
        <f t="shared" si="3"/>
        <v/>
      </c>
      <c r="R217" s="69" t="str" cm="1">
        <f t="array" ref="R217">IF(ISBLANK(INDEX('Campanhas C&amp;S'!$AL$20:$AM$48,INT((ROWS($A$1:A36)-1)/2)+1,MOD(ROWS($A$1:A36)-1,2)+1)),"",INDEX('Campanhas C&amp;S'!$AL$20:$AM$48,INT((ROWS($A$1:A36)-1)/2)+1,MOD(ROWS($A$1:A36)-1,2)+1))</f>
        <v/>
      </c>
      <c r="S217" s="69" t="str">
        <f>IF(OR(J217="",'Campanhas C&amp;S'!$AG$15="",'Campanhas C&amp;S'!$AG$15="(máximo 300 carateres)"),"",'Campanhas C&amp;S'!$AG$15)</f>
        <v/>
      </c>
    </row>
    <row r="218" spans="1:19" x14ac:dyDescent="0.15">
      <c r="A218" s="14" t="str">
        <f>IF(I218="","",IF(OR('Identificação da EG'!$B$7=0,'Identificação da EG'!$B$7=""),"",Capa!$C$10))</f>
        <v/>
      </c>
      <c r="B218" s="14" t="str">
        <f>IF(I218="","",IF((OR('Identificação da EG'!$B$7=0,'Identificação da EG'!$B$7="")),"",'Identificação da EG'!$B$7))</f>
        <v/>
      </c>
      <c r="C218" s="14" t="str">
        <f>IF(I218="","",IF(B218="","",VLOOKUP(B218,Auxiliar!$BW$23:$BX$3130,2,0)))</f>
        <v/>
      </c>
      <c r="D218" s="14" t="str">
        <f>IF(I218="","",IF(OR('Identificação da EG'!$B$7=0,'Identificação da EG'!$B$7=""),"","Portugal"))</f>
        <v/>
      </c>
      <c r="E218" s="14" t="str">
        <f>IF(I218="","",IF(OR('Identificação da EG'!$B$7=0,'Identificação da EG'!$B$7=""),"",'Identificação da EG'!$C$7))</f>
        <v/>
      </c>
      <c r="F218" s="14" t="str">
        <f>IF(I218="","",IF(OR('Identificação da EG'!$B$7=0,'Identificação da EG'!$B$7=""),"",'Identificação da EG'!$F$7))</f>
        <v/>
      </c>
      <c r="G218" s="14" t="str">
        <f>IF(I218="","",IF((OR('Identificação da EG'!$B$7=0,'Identificação da EG'!$B$7="")),"",'Identificação da EG'!$D$7))</f>
        <v/>
      </c>
      <c r="H218" s="25" t="str">
        <f>IF(I218="","",IF(OR('Identificação da EG'!$B$7=0,'Identificação da EG'!$B$7=""),"",'Identificação da EG'!$E$7))</f>
        <v/>
      </c>
      <c r="I218" s="69" t="str">
        <f>IF(OR(J218="",'Campanhas C&amp;S'!$AG$6="",'Campanhas C&amp;S'!$AG$6="(Preencha o nome da campanha)"),"",'Campanhas C&amp;S'!$AG$6)</f>
        <v/>
      </c>
      <c r="J218" s="69" t="str">
        <v/>
      </c>
      <c r="K218" s="69" t="str">
        <v/>
      </c>
      <c r="L218" s="69" t="str">
        <v/>
      </c>
      <c r="M218" s="69" t="str">
        <v/>
      </c>
      <c r="N218" s="69" t="str">
        <v/>
      </c>
      <c r="O218" s="69" t="str">
        <v/>
      </c>
      <c r="P218" s="69" t="str">
        <f>IF(J218="","","População abrangida")</f>
        <v/>
      </c>
      <c r="Q218" s="69" t="str">
        <f t="shared" si="3"/>
        <v/>
      </c>
      <c r="R218" s="69" t="str" cm="1">
        <f t="array" ref="R218">IF(ISBLANK(INDEX('Campanhas C&amp;S'!$AL$20:$AM$48,INT((ROWS($A$1:A37)-1)/2)+1,MOD(ROWS($A$1:A37)-1,2)+1)),"",INDEX('Campanhas C&amp;S'!$AL$20:$AM$48,INT((ROWS($A$1:A37)-1)/2)+1,MOD(ROWS($A$1:A37)-1,2)+1))</f>
        <v/>
      </c>
      <c r="S218" s="69" t="str">
        <f>IF(OR(J218="",'Campanhas C&amp;S'!$AG$15="",'Campanhas C&amp;S'!$AG$15="(máximo 300 carateres)"),"",'Campanhas C&amp;S'!$AG$15)</f>
        <v/>
      </c>
    </row>
    <row r="219" spans="1:19" x14ac:dyDescent="0.15">
      <c r="A219" s="14" t="str">
        <f>IF(I219="","",IF(OR('Identificação da EG'!$B$7=0,'Identificação da EG'!$B$7=""),"",Capa!$C$10))</f>
        <v/>
      </c>
      <c r="B219" s="14" t="str">
        <f>IF(I219="","",IF((OR('Identificação da EG'!$B$7=0,'Identificação da EG'!$B$7="")),"",'Identificação da EG'!$B$7))</f>
        <v/>
      </c>
      <c r="C219" s="14" t="str">
        <f>IF(I219="","",IF(B219="","",VLOOKUP(B219,Auxiliar!$BW$23:$BX$3130,2,0)))</f>
        <v/>
      </c>
      <c r="D219" s="14" t="str">
        <f>IF(I219="","",IF(OR('Identificação da EG'!$B$7=0,'Identificação da EG'!$B$7=""),"","Portugal"))</f>
        <v/>
      </c>
      <c r="E219" s="14" t="str">
        <f>IF(I219="","",IF(OR('Identificação da EG'!$B$7=0,'Identificação da EG'!$B$7=""),"",'Identificação da EG'!$C$7))</f>
        <v/>
      </c>
      <c r="F219" s="14" t="str">
        <f>IF(I219="","",IF(OR('Identificação da EG'!$B$7=0,'Identificação da EG'!$B$7=""),"",'Identificação da EG'!$F$7))</f>
        <v/>
      </c>
      <c r="G219" s="14" t="str">
        <f>IF(I219="","",IF((OR('Identificação da EG'!$B$7=0,'Identificação da EG'!$B$7="")),"",'Identificação da EG'!$D$7))</f>
        <v/>
      </c>
      <c r="H219" s="25" t="str">
        <f>IF(I219="","",IF(OR('Identificação da EG'!$B$7=0,'Identificação da EG'!$B$7=""),"",'Identificação da EG'!$E$7))</f>
        <v/>
      </c>
      <c r="I219" s="69" t="str">
        <f>IF(OR(J219="",'Campanhas C&amp;S'!$AG$6="",'Campanhas C&amp;S'!$AG$6="(Preencha o nome da campanha)"),"",'Campanhas C&amp;S'!$AG$6)</f>
        <v/>
      </c>
      <c r="J219" s="69" t="str">
        <v/>
      </c>
      <c r="K219" s="69" t="str">
        <v/>
      </c>
      <c r="L219" s="69" t="str">
        <v/>
      </c>
      <c r="M219" s="69" t="str">
        <v/>
      </c>
      <c r="N219" s="69" t="str">
        <v/>
      </c>
      <c r="O219" s="69" t="str">
        <v/>
      </c>
      <c r="P219" s="69" t="str">
        <f>IF(J219="","","Materiais distribuidos")</f>
        <v/>
      </c>
      <c r="Q219" s="69" t="str">
        <f t="shared" si="3"/>
        <v/>
      </c>
      <c r="R219" s="69" t="str" cm="1">
        <f t="array" ref="R219">IF(ISBLANK(INDEX('Campanhas C&amp;S'!$AL$20:$AM$48,INT((ROWS($A$1:A38)-1)/2)+1,MOD(ROWS($A$1:A38)-1,2)+1)),"",INDEX('Campanhas C&amp;S'!$AL$20:$AM$48,INT((ROWS($A$1:A38)-1)/2)+1,MOD(ROWS($A$1:A38)-1,2)+1))</f>
        <v/>
      </c>
      <c r="S219" s="69" t="str">
        <f>IF(OR(J219="",'Campanhas C&amp;S'!$AG$15="",'Campanhas C&amp;S'!$AG$15="(máximo 300 carateres)"),"",'Campanhas C&amp;S'!$AG$15)</f>
        <v/>
      </c>
    </row>
    <row r="220" spans="1:19" x14ac:dyDescent="0.15">
      <c r="A220" s="14" t="str">
        <f>IF(I220="","",IF(OR('Identificação da EG'!$B$7=0,'Identificação da EG'!$B$7=""),"",Capa!$C$10))</f>
        <v/>
      </c>
      <c r="B220" s="14" t="str">
        <f>IF(I220="","",IF((OR('Identificação da EG'!$B$7=0,'Identificação da EG'!$B$7="")),"",'Identificação da EG'!$B$7))</f>
        <v/>
      </c>
      <c r="C220" s="14" t="str">
        <f>IF(I220="","",IF(B220="","",VLOOKUP(B220,Auxiliar!$BW$23:$BX$3130,2,0)))</f>
        <v/>
      </c>
      <c r="D220" s="14" t="str">
        <f>IF(I220="","",IF(OR('Identificação da EG'!$B$7=0,'Identificação da EG'!$B$7=""),"","Portugal"))</f>
        <v/>
      </c>
      <c r="E220" s="14" t="str">
        <f>IF(I220="","",IF(OR('Identificação da EG'!$B$7=0,'Identificação da EG'!$B$7=""),"",'Identificação da EG'!$C$7))</f>
        <v/>
      </c>
      <c r="F220" s="14" t="str">
        <f>IF(I220="","",IF(OR('Identificação da EG'!$B$7=0,'Identificação da EG'!$B$7=""),"",'Identificação da EG'!$F$7))</f>
        <v/>
      </c>
      <c r="G220" s="14" t="str">
        <f>IF(I220="","",IF((OR('Identificação da EG'!$B$7=0,'Identificação da EG'!$B$7="")),"",'Identificação da EG'!$D$7))</f>
        <v/>
      </c>
      <c r="H220" s="25" t="str">
        <f>IF(I220="","",IF(OR('Identificação da EG'!$B$7=0,'Identificação da EG'!$B$7=""),"",'Identificação da EG'!$E$7))</f>
        <v/>
      </c>
      <c r="I220" s="69" t="str">
        <f>IF(OR(J220="",'Campanhas C&amp;S'!$AG$6="",'Campanhas C&amp;S'!$AG$6="(Preencha o nome da campanha)"),"",'Campanhas C&amp;S'!$AG$6)</f>
        <v/>
      </c>
      <c r="J220" s="69" t="str">
        <v/>
      </c>
      <c r="K220" s="69" t="str">
        <v/>
      </c>
      <c r="L220" s="69" t="str">
        <v/>
      </c>
      <c r="M220" s="69" t="str">
        <v/>
      </c>
      <c r="N220" s="69" t="str">
        <v/>
      </c>
      <c r="O220" s="69" t="str">
        <v/>
      </c>
      <c r="P220" s="69" t="str">
        <f>IF(J220="","","População abrangida")</f>
        <v/>
      </c>
      <c r="Q220" s="69" t="str">
        <f t="shared" si="3"/>
        <v/>
      </c>
      <c r="R220" s="69" t="str" cm="1">
        <f t="array" ref="R220">IF(ISBLANK(INDEX('Campanhas C&amp;S'!$AL$20:$AM$48,INT((ROWS($A$1:A39)-1)/2)+1,MOD(ROWS($A$1:A39)-1,2)+1)),"",INDEX('Campanhas C&amp;S'!$AL$20:$AM$48,INT((ROWS($A$1:A39)-1)/2)+1,MOD(ROWS($A$1:A39)-1,2)+1))</f>
        <v/>
      </c>
      <c r="S220" s="69" t="str">
        <f>IF(OR(J220="",'Campanhas C&amp;S'!$AG$15="",'Campanhas C&amp;S'!$AG$15="(máximo 300 carateres)"),"",'Campanhas C&amp;S'!$AG$15)</f>
        <v/>
      </c>
    </row>
    <row r="221" spans="1:19" x14ac:dyDescent="0.15">
      <c r="A221" s="14" t="str">
        <f>IF(I221="","",IF(OR('Identificação da EG'!$B$7=0,'Identificação da EG'!$B$7=""),"",Capa!$C$10))</f>
        <v/>
      </c>
      <c r="B221" s="14" t="str">
        <f>IF(I221="","",IF((OR('Identificação da EG'!$B$7=0,'Identificação da EG'!$B$7="")),"",'Identificação da EG'!$B$7))</f>
        <v/>
      </c>
      <c r="C221" s="14" t="str">
        <f>IF(I221="","",IF(B221="","",VLOOKUP(B221,Auxiliar!$BW$23:$BX$3130,2,0)))</f>
        <v/>
      </c>
      <c r="D221" s="14" t="str">
        <f>IF(I221="","",IF(OR('Identificação da EG'!$B$7=0,'Identificação da EG'!$B$7=""),"","Portugal"))</f>
        <v/>
      </c>
      <c r="E221" s="14" t="str">
        <f>IF(I221="","",IF(OR('Identificação da EG'!$B$7=0,'Identificação da EG'!$B$7=""),"",'Identificação da EG'!$C$7))</f>
        <v/>
      </c>
      <c r="F221" s="14" t="str">
        <f>IF(I221="","",IF(OR('Identificação da EG'!$B$7=0,'Identificação da EG'!$B$7=""),"",'Identificação da EG'!$F$7))</f>
        <v/>
      </c>
      <c r="G221" s="14" t="str">
        <f>IF(I221="","",IF((OR('Identificação da EG'!$B$7=0,'Identificação da EG'!$B$7="")),"",'Identificação da EG'!$D$7))</f>
        <v/>
      </c>
      <c r="H221" s="25" t="str">
        <f>IF(I221="","",IF(OR('Identificação da EG'!$B$7=0,'Identificação da EG'!$B$7=""),"",'Identificação da EG'!$E$7))</f>
        <v/>
      </c>
      <c r="I221" s="69" t="str">
        <f>IF(OR(J221="",'Campanhas C&amp;S'!$AG$6="",'Campanhas C&amp;S'!$AG$6="(Preencha o nome da campanha)"),"",'Campanhas C&amp;S'!$AG$6)</f>
        <v/>
      </c>
      <c r="J221" s="69" t="str">
        <v/>
      </c>
      <c r="K221" s="69" t="str">
        <v/>
      </c>
      <c r="L221" s="69" t="str">
        <v/>
      </c>
      <c r="M221" s="69" t="str">
        <v/>
      </c>
      <c r="N221" s="69" t="str">
        <v/>
      </c>
      <c r="O221" s="69" t="str">
        <v/>
      </c>
      <c r="P221" s="69" t="str">
        <f>IF(J221="","","Materiais distribuidos")</f>
        <v/>
      </c>
      <c r="Q221" s="69" t="str">
        <f t="shared" si="3"/>
        <v/>
      </c>
      <c r="R221" s="69" t="str" cm="1">
        <f t="array" ref="R221">IF(ISBLANK(INDEX('Campanhas C&amp;S'!$AL$20:$AM$48,INT((ROWS($A$1:A40)-1)/2)+1,MOD(ROWS($A$1:A40)-1,2)+1)),"",INDEX('Campanhas C&amp;S'!$AL$20:$AM$48,INT((ROWS($A$1:A40)-1)/2)+1,MOD(ROWS($A$1:A40)-1,2)+1))</f>
        <v/>
      </c>
      <c r="S221" s="69" t="str">
        <f>IF(OR(J221="",'Campanhas C&amp;S'!$AG$15="",'Campanhas C&amp;S'!$AG$15="(máximo 300 carateres)"),"",'Campanhas C&amp;S'!$AG$15)</f>
        <v/>
      </c>
    </row>
    <row r="222" spans="1:19" x14ac:dyDescent="0.15">
      <c r="A222" s="14" t="str">
        <f>IF(I222="","",IF(OR('Identificação da EG'!$B$7=0,'Identificação da EG'!$B$7=""),"",Capa!$C$10))</f>
        <v/>
      </c>
      <c r="B222" s="14" t="str">
        <f>IF(I222="","",IF((OR('Identificação da EG'!$B$7=0,'Identificação da EG'!$B$7="")),"",'Identificação da EG'!$B$7))</f>
        <v/>
      </c>
      <c r="C222" s="14" t="str">
        <f>IF(I222="","",IF(B222="","",VLOOKUP(B222,Auxiliar!$BW$23:$BX$3130,2,0)))</f>
        <v/>
      </c>
      <c r="D222" s="14" t="str">
        <f>IF(I222="","",IF(OR('Identificação da EG'!$B$7=0,'Identificação da EG'!$B$7=""),"","Portugal"))</f>
        <v/>
      </c>
      <c r="E222" s="14" t="str">
        <f>IF(I222="","",IF(OR('Identificação da EG'!$B$7=0,'Identificação da EG'!$B$7=""),"",'Identificação da EG'!$C$7))</f>
        <v/>
      </c>
      <c r="F222" s="14" t="str">
        <f>IF(I222="","",IF(OR('Identificação da EG'!$B$7=0,'Identificação da EG'!$B$7=""),"",'Identificação da EG'!$F$7))</f>
        <v/>
      </c>
      <c r="G222" s="14" t="str">
        <f>IF(I222="","",IF((OR('Identificação da EG'!$B$7=0,'Identificação da EG'!$B$7="")),"",'Identificação da EG'!$D$7))</f>
        <v/>
      </c>
      <c r="H222" s="25" t="str">
        <f>IF(I222="","",IF(OR('Identificação da EG'!$B$7=0,'Identificação da EG'!$B$7=""),"",'Identificação da EG'!$E$7))</f>
        <v/>
      </c>
      <c r="I222" s="69" t="str">
        <f>IF(OR(J222="",'Campanhas C&amp;S'!$AG$6="",'Campanhas C&amp;S'!$AG$6="(Preencha o nome da campanha)"),"",'Campanhas C&amp;S'!$AG$6)</f>
        <v/>
      </c>
      <c r="J222" s="69" t="str">
        <v/>
      </c>
      <c r="K222" s="69" t="str">
        <v/>
      </c>
      <c r="L222" s="69" t="str">
        <v/>
      </c>
      <c r="M222" s="69" t="str">
        <v/>
      </c>
      <c r="N222" s="69" t="str">
        <v/>
      </c>
      <c r="O222" s="69" t="str">
        <v/>
      </c>
      <c r="P222" s="69" t="str">
        <f>IF(J222="","","População abrangida")</f>
        <v/>
      </c>
      <c r="Q222" s="69" t="str">
        <f t="shared" si="3"/>
        <v/>
      </c>
      <c r="R222" s="69" t="str" cm="1">
        <f t="array" ref="R222">IF(ISBLANK(INDEX('Campanhas C&amp;S'!$AL$20:$AM$48,INT((ROWS($A$1:A41)-1)/2)+1,MOD(ROWS($A$1:A41)-1,2)+1)),"",INDEX('Campanhas C&amp;S'!$AL$20:$AM$48,INT((ROWS($A$1:A41)-1)/2)+1,MOD(ROWS($A$1:A41)-1,2)+1))</f>
        <v/>
      </c>
      <c r="S222" s="69" t="str">
        <f>IF(OR(J222="",'Campanhas C&amp;S'!$AG$15="",'Campanhas C&amp;S'!$AG$15="(máximo 300 carateres)"),"",'Campanhas C&amp;S'!$AG$15)</f>
        <v/>
      </c>
    </row>
    <row r="223" spans="1:19" x14ac:dyDescent="0.15">
      <c r="A223" s="14" t="str">
        <f>IF(I223="","",IF(OR('Identificação da EG'!$B$7=0,'Identificação da EG'!$B$7=""),"",Capa!$C$10))</f>
        <v/>
      </c>
      <c r="B223" s="14" t="str">
        <f>IF(I223="","",IF((OR('Identificação da EG'!$B$7=0,'Identificação da EG'!$B$7="")),"",'Identificação da EG'!$B$7))</f>
        <v/>
      </c>
      <c r="C223" s="14" t="str">
        <f>IF(I223="","",IF(B223="","",VLOOKUP(B223,Auxiliar!$BW$23:$BX$3130,2,0)))</f>
        <v/>
      </c>
      <c r="D223" s="14" t="str">
        <f>IF(I223="","",IF(OR('Identificação da EG'!$B$7=0,'Identificação da EG'!$B$7=""),"","Portugal"))</f>
        <v/>
      </c>
      <c r="E223" s="14" t="str">
        <f>IF(I223="","",IF(OR('Identificação da EG'!$B$7=0,'Identificação da EG'!$B$7=""),"",'Identificação da EG'!$C$7))</f>
        <v/>
      </c>
      <c r="F223" s="14" t="str">
        <f>IF(I223="","",IF(OR('Identificação da EG'!$B$7=0,'Identificação da EG'!$B$7=""),"",'Identificação da EG'!$F$7))</f>
        <v/>
      </c>
      <c r="G223" s="14" t="str">
        <f>IF(I223="","",IF((OR('Identificação da EG'!$B$7=0,'Identificação da EG'!$B$7="")),"",'Identificação da EG'!$D$7))</f>
        <v/>
      </c>
      <c r="H223" s="25" t="str">
        <f>IF(I223="","",IF(OR('Identificação da EG'!$B$7=0,'Identificação da EG'!$B$7=""),"",'Identificação da EG'!$E$7))</f>
        <v/>
      </c>
      <c r="I223" s="69" t="str">
        <f>IF(OR(J223="",'Campanhas C&amp;S'!$AG$6="",'Campanhas C&amp;S'!$AG$6="(Preencha o nome da campanha)"),"",'Campanhas C&amp;S'!$AG$6)</f>
        <v/>
      </c>
      <c r="J223" s="69" t="str">
        <v/>
      </c>
      <c r="K223" s="69" t="str">
        <v/>
      </c>
      <c r="L223" s="69" t="str">
        <v/>
      </c>
      <c r="M223" s="69" t="str">
        <v/>
      </c>
      <c r="N223" s="69" t="str">
        <v/>
      </c>
      <c r="O223" s="69" t="str">
        <v/>
      </c>
      <c r="P223" s="69" t="str">
        <f>IF(J223="","","Materiais distribuidos")</f>
        <v/>
      </c>
      <c r="Q223" s="69" t="str">
        <f t="shared" si="3"/>
        <v/>
      </c>
      <c r="R223" s="69" t="str" cm="1">
        <f t="array" ref="R223">IF(ISBLANK(INDEX('Campanhas C&amp;S'!$AL$20:$AM$48,INT((ROWS($A$1:A42)-1)/2)+1,MOD(ROWS($A$1:A42)-1,2)+1)),"",INDEX('Campanhas C&amp;S'!$AL$20:$AM$48,INT((ROWS($A$1:A42)-1)/2)+1,MOD(ROWS($A$1:A42)-1,2)+1))</f>
        <v/>
      </c>
      <c r="S223" s="69" t="str">
        <f>IF(OR(J223="",'Campanhas C&amp;S'!$AG$15="",'Campanhas C&amp;S'!$AG$15="(máximo 300 carateres)"),"",'Campanhas C&amp;S'!$AG$15)</f>
        <v/>
      </c>
    </row>
    <row r="224" spans="1:19" x14ac:dyDescent="0.15">
      <c r="A224" s="14" t="str">
        <f>IF(I224="","",IF(OR('Identificação da EG'!$B$7=0,'Identificação da EG'!$B$7=""),"",Capa!$C$10))</f>
        <v/>
      </c>
      <c r="B224" s="14" t="str">
        <f>IF(I224="","",IF((OR('Identificação da EG'!$B$7=0,'Identificação da EG'!$B$7="")),"",'Identificação da EG'!$B$7))</f>
        <v/>
      </c>
      <c r="C224" s="14" t="str">
        <f>IF(I224="","",IF(B224="","",VLOOKUP(B224,Auxiliar!$BW$23:$BX$3130,2,0)))</f>
        <v/>
      </c>
      <c r="D224" s="14" t="str">
        <f>IF(I224="","",IF(OR('Identificação da EG'!$B$7=0,'Identificação da EG'!$B$7=""),"","Portugal"))</f>
        <v/>
      </c>
      <c r="E224" s="14" t="str">
        <f>IF(I224="","",IF(OR('Identificação da EG'!$B$7=0,'Identificação da EG'!$B$7=""),"",'Identificação da EG'!$C$7))</f>
        <v/>
      </c>
      <c r="F224" s="14" t="str">
        <f>IF(I224="","",IF(OR('Identificação da EG'!$B$7=0,'Identificação da EG'!$B$7=""),"",'Identificação da EG'!$F$7))</f>
        <v/>
      </c>
      <c r="G224" s="14" t="str">
        <f>IF(I224="","",IF((OR('Identificação da EG'!$B$7=0,'Identificação da EG'!$B$7="")),"",'Identificação da EG'!$D$7))</f>
        <v/>
      </c>
      <c r="H224" s="25" t="str">
        <f>IF(I224="","",IF(OR('Identificação da EG'!$B$7=0,'Identificação da EG'!$B$7=""),"",'Identificação da EG'!$E$7))</f>
        <v/>
      </c>
      <c r="I224" s="69" t="str">
        <f>IF(OR(J224="",'Campanhas C&amp;S'!$AG$6="",'Campanhas C&amp;S'!$AG$6="(Preencha o nome da campanha)"),"",'Campanhas C&amp;S'!$AG$6)</f>
        <v/>
      </c>
      <c r="J224" s="69" t="str">
        <v/>
      </c>
      <c r="K224" s="69" t="str">
        <v/>
      </c>
      <c r="L224" s="69" t="str">
        <v/>
      </c>
      <c r="M224" s="69" t="str">
        <v/>
      </c>
      <c r="N224" s="69" t="str">
        <v/>
      </c>
      <c r="O224" s="69" t="str">
        <v/>
      </c>
      <c r="P224" s="69" t="str">
        <f>IF(J224="","","População abrangida")</f>
        <v/>
      </c>
      <c r="Q224" s="69" t="str">
        <f t="shared" si="3"/>
        <v/>
      </c>
      <c r="R224" s="69" t="str" cm="1">
        <f t="array" ref="R224">IF(ISBLANK(INDEX('Campanhas C&amp;S'!$AL$20:$AM$48,INT((ROWS($A$1:A43)-1)/2)+1,MOD(ROWS($A$1:A43)-1,2)+1)),"",INDEX('Campanhas C&amp;S'!$AL$20:$AM$48,INT((ROWS($A$1:A43)-1)/2)+1,MOD(ROWS($A$1:A43)-1,2)+1))</f>
        <v/>
      </c>
      <c r="S224" s="69" t="str">
        <f>IF(OR(J224="",'Campanhas C&amp;S'!$AG$15="",'Campanhas C&amp;S'!$AG$15="(máximo 300 carateres)"),"",'Campanhas C&amp;S'!$AG$15)</f>
        <v/>
      </c>
    </row>
    <row r="225" spans="1:19" x14ac:dyDescent="0.15">
      <c r="A225" s="14" t="str">
        <f>IF(I225="","",IF(OR('Identificação da EG'!$B$7=0,'Identificação da EG'!$B$7=""),"",Capa!$C$10))</f>
        <v/>
      </c>
      <c r="B225" s="14" t="str">
        <f>IF(I225="","",IF((OR('Identificação da EG'!$B$7=0,'Identificação da EG'!$B$7="")),"",'Identificação da EG'!$B$7))</f>
        <v/>
      </c>
      <c r="C225" s="14" t="str">
        <f>IF(I225="","",IF(B225="","",VLOOKUP(B225,Auxiliar!$BW$23:$BX$3130,2,0)))</f>
        <v/>
      </c>
      <c r="D225" s="14" t="str">
        <f>IF(I225="","",IF(OR('Identificação da EG'!$B$7=0,'Identificação da EG'!$B$7=""),"","Portugal"))</f>
        <v/>
      </c>
      <c r="E225" s="14" t="str">
        <f>IF(I225="","",IF(OR('Identificação da EG'!$B$7=0,'Identificação da EG'!$B$7=""),"",'Identificação da EG'!$C$7))</f>
        <v/>
      </c>
      <c r="F225" s="14" t="str">
        <f>IF(I225="","",IF(OR('Identificação da EG'!$B$7=0,'Identificação da EG'!$B$7=""),"",'Identificação da EG'!$F$7))</f>
        <v/>
      </c>
      <c r="G225" s="14" t="str">
        <f>IF(I225="","",IF((OR('Identificação da EG'!$B$7=0,'Identificação da EG'!$B$7="")),"",'Identificação da EG'!$D$7))</f>
        <v/>
      </c>
      <c r="H225" s="25" t="str">
        <f>IF(I225="","",IF(OR('Identificação da EG'!$B$7=0,'Identificação da EG'!$B$7=""),"",'Identificação da EG'!$E$7))</f>
        <v/>
      </c>
      <c r="I225" s="69" t="str">
        <f>IF(OR(J225="",'Campanhas C&amp;S'!$AG$6="",'Campanhas C&amp;S'!$AG$6="(Preencha o nome da campanha)"),"",'Campanhas C&amp;S'!$AG$6)</f>
        <v/>
      </c>
      <c r="J225" s="69" t="str">
        <v/>
      </c>
      <c r="K225" s="69" t="str">
        <v/>
      </c>
      <c r="L225" s="69" t="str">
        <v/>
      </c>
      <c r="M225" s="69" t="str">
        <v/>
      </c>
      <c r="N225" s="69" t="str">
        <v/>
      </c>
      <c r="O225" s="69" t="str">
        <v/>
      </c>
      <c r="P225" s="69" t="str">
        <f>IF(J225="","","Materiais distribuidos")</f>
        <v/>
      </c>
      <c r="Q225" s="69" t="str">
        <f t="shared" si="3"/>
        <v/>
      </c>
      <c r="R225" s="69" t="str" cm="1">
        <f t="array" ref="R225">IF(ISBLANK(INDEX('Campanhas C&amp;S'!$AL$20:$AM$48,INT((ROWS($A$1:A44)-1)/2)+1,MOD(ROWS($A$1:A44)-1,2)+1)),"",INDEX('Campanhas C&amp;S'!$AL$20:$AM$48,INT((ROWS($A$1:A44)-1)/2)+1,MOD(ROWS($A$1:A44)-1,2)+1))</f>
        <v/>
      </c>
      <c r="S225" s="69" t="str">
        <f>IF(OR(J225="",'Campanhas C&amp;S'!$AG$15="",'Campanhas C&amp;S'!$AG$15="(máximo 300 carateres)"),"",'Campanhas C&amp;S'!$AG$15)</f>
        <v/>
      </c>
    </row>
    <row r="226" spans="1:19" x14ac:dyDescent="0.15">
      <c r="A226" s="14" t="str">
        <f>IF(I226="","",IF(OR('Identificação da EG'!$B$7=0,'Identificação da EG'!$B$7=""),"",Capa!$C$10))</f>
        <v/>
      </c>
      <c r="B226" s="14" t="str">
        <f>IF(I226="","",IF((OR('Identificação da EG'!$B$7=0,'Identificação da EG'!$B$7="")),"",'Identificação da EG'!$B$7))</f>
        <v/>
      </c>
      <c r="C226" s="14" t="str">
        <f>IF(I226="","",IF(B226="","",VLOOKUP(B226,Auxiliar!$BW$23:$BX$3130,2,0)))</f>
        <v/>
      </c>
      <c r="D226" s="14" t="str">
        <f>IF(I226="","",IF(OR('Identificação da EG'!$B$7=0,'Identificação da EG'!$B$7=""),"","Portugal"))</f>
        <v/>
      </c>
      <c r="E226" s="14" t="str">
        <f>IF(I226="","",IF(OR('Identificação da EG'!$B$7=0,'Identificação da EG'!$B$7=""),"",'Identificação da EG'!$C$7))</f>
        <v/>
      </c>
      <c r="F226" s="14" t="str">
        <f>IF(I226="","",IF(OR('Identificação da EG'!$B$7=0,'Identificação da EG'!$B$7=""),"",'Identificação da EG'!$F$7))</f>
        <v/>
      </c>
      <c r="G226" s="14" t="str">
        <f>IF(I226="","",IF((OR('Identificação da EG'!$B$7=0,'Identificação da EG'!$B$7="")),"",'Identificação da EG'!$D$7))</f>
        <v/>
      </c>
      <c r="H226" s="25" t="str">
        <f>IF(I226="","",IF(OR('Identificação da EG'!$B$7=0,'Identificação da EG'!$B$7=""),"",'Identificação da EG'!$E$7))</f>
        <v/>
      </c>
      <c r="I226" s="69" t="str">
        <f>IF(OR(J226="",'Campanhas C&amp;S'!$AG$6="",'Campanhas C&amp;S'!$AG$6="(Preencha o nome da campanha)"),"",'Campanhas C&amp;S'!$AG$6)</f>
        <v/>
      </c>
      <c r="J226" s="69" t="str">
        <v/>
      </c>
      <c r="K226" s="69" t="str">
        <v/>
      </c>
      <c r="L226" s="69" t="str">
        <v/>
      </c>
      <c r="M226" s="69" t="str">
        <v/>
      </c>
      <c r="N226" s="69" t="str">
        <v/>
      </c>
      <c r="O226" s="69" t="str">
        <v/>
      </c>
      <c r="P226" s="69" t="str">
        <f>IF(J226="","","População abrangida")</f>
        <v/>
      </c>
      <c r="Q226" s="69" t="str">
        <f t="shared" si="3"/>
        <v/>
      </c>
      <c r="R226" s="69" t="str" cm="1">
        <f t="array" ref="R226">IF(ISBLANK(INDEX('Campanhas C&amp;S'!$AL$20:$AM$48,INT((ROWS($A$1:A45)-1)/2)+1,MOD(ROWS($A$1:A45)-1,2)+1)),"",INDEX('Campanhas C&amp;S'!$AL$20:$AM$48,INT((ROWS($A$1:A45)-1)/2)+1,MOD(ROWS($A$1:A45)-1,2)+1))</f>
        <v/>
      </c>
      <c r="S226" s="69" t="str">
        <f>IF(OR(J226="",'Campanhas C&amp;S'!$AG$15="",'Campanhas C&amp;S'!$AG$15="(máximo 300 carateres)"),"",'Campanhas C&amp;S'!$AG$15)</f>
        <v/>
      </c>
    </row>
    <row r="227" spans="1:19" x14ac:dyDescent="0.15">
      <c r="A227" s="14" t="str">
        <f>IF(I227="","",IF(OR('Identificação da EG'!$B$7=0,'Identificação da EG'!$B$7=""),"",Capa!$C$10))</f>
        <v/>
      </c>
      <c r="B227" s="14" t="str">
        <f>IF(I227="","",IF((OR('Identificação da EG'!$B$7=0,'Identificação da EG'!$B$7="")),"",'Identificação da EG'!$B$7))</f>
        <v/>
      </c>
      <c r="C227" s="14" t="str">
        <f>IF(I227="","",IF(B227="","",VLOOKUP(B227,Auxiliar!$BW$23:$BX$3130,2,0)))</f>
        <v/>
      </c>
      <c r="D227" s="14" t="str">
        <f>IF(I227="","",IF(OR('Identificação da EG'!$B$7=0,'Identificação da EG'!$B$7=""),"","Portugal"))</f>
        <v/>
      </c>
      <c r="E227" s="14" t="str">
        <f>IF(I227="","",IF(OR('Identificação da EG'!$B$7=0,'Identificação da EG'!$B$7=""),"",'Identificação da EG'!$C$7))</f>
        <v/>
      </c>
      <c r="F227" s="14" t="str">
        <f>IF(I227="","",IF(OR('Identificação da EG'!$B$7=0,'Identificação da EG'!$B$7=""),"",'Identificação da EG'!$F$7))</f>
        <v/>
      </c>
      <c r="G227" s="14" t="str">
        <f>IF(I227="","",IF((OR('Identificação da EG'!$B$7=0,'Identificação da EG'!$B$7="")),"",'Identificação da EG'!$D$7))</f>
        <v/>
      </c>
      <c r="H227" s="25" t="str">
        <f>IF(I227="","",IF(OR('Identificação da EG'!$B$7=0,'Identificação da EG'!$B$7=""),"",'Identificação da EG'!$E$7))</f>
        <v/>
      </c>
      <c r="I227" s="69" t="str">
        <f>IF(OR(J227="",'Campanhas C&amp;S'!$AG$6="",'Campanhas C&amp;S'!$AG$6="(Preencha o nome da campanha)"),"",'Campanhas C&amp;S'!$AG$6)</f>
        <v/>
      </c>
      <c r="J227" s="69" t="str">
        <v/>
      </c>
      <c r="K227" s="69" t="str">
        <v/>
      </c>
      <c r="L227" s="69" t="str">
        <v/>
      </c>
      <c r="M227" s="69" t="str">
        <v/>
      </c>
      <c r="N227" s="69" t="str">
        <v/>
      </c>
      <c r="O227" s="69" t="str">
        <v/>
      </c>
      <c r="P227" s="69" t="str">
        <f>IF(J227="","","Materiais distribuidos")</f>
        <v/>
      </c>
      <c r="Q227" s="69" t="str">
        <f t="shared" si="3"/>
        <v/>
      </c>
      <c r="R227" s="69" t="str" cm="1">
        <f t="array" ref="R227">IF(ISBLANK(INDEX('Campanhas C&amp;S'!$AL$20:$AM$48,INT((ROWS($A$1:A46)-1)/2)+1,MOD(ROWS($A$1:A46)-1,2)+1)),"",INDEX('Campanhas C&amp;S'!$AL$20:$AM$48,INT((ROWS($A$1:A46)-1)/2)+1,MOD(ROWS($A$1:A46)-1,2)+1))</f>
        <v/>
      </c>
      <c r="S227" s="69" t="str">
        <f>IF(OR(J227="",'Campanhas C&amp;S'!$AG$15="",'Campanhas C&amp;S'!$AG$15="(máximo 300 carateres)"),"",'Campanhas C&amp;S'!$AG$15)</f>
        <v/>
      </c>
    </row>
    <row r="228" spans="1:19" x14ac:dyDescent="0.15">
      <c r="A228" s="14" t="str">
        <f>IF(I228="","",IF(OR('Identificação da EG'!$B$7=0,'Identificação da EG'!$B$7=""),"",Capa!$C$10))</f>
        <v/>
      </c>
      <c r="B228" s="14" t="str">
        <f>IF(I228="","",IF((OR('Identificação da EG'!$B$7=0,'Identificação da EG'!$B$7="")),"",'Identificação da EG'!$B$7))</f>
        <v/>
      </c>
      <c r="C228" s="14" t="str">
        <f>IF(I228="","",IF(B228="","",VLOOKUP(B228,Auxiliar!$BW$23:$BX$3130,2,0)))</f>
        <v/>
      </c>
      <c r="D228" s="14" t="str">
        <f>IF(I228="","",IF(OR('Identificação da EG'!$B$7=0,'Identificação da EG'!$B$7=""),"","Portugal"))</f>
        <v/>
      </c>
      <c r="E228" s="14" t="str">
        <f>IF(I228="","",IF(OR('Identificação da EG'!$B$7=0,'Identificação da EG'!$B$7=""),"",'Identificação da EG'!$C$7))</f>
        <v/>
      </c>
      <c r="F228" s="14" t="str">
        <f>IF(I228="","",IF(OR('Identificação da EG'!$B$7=0,'Identificação da EG'!$B$7=""),"",'Identificação da EG'!$F$7))</f>
        <v/>
      </c>
      <c r="G228" s="14" t="str">
        <f>IF(I228="","",IF((OR('Identificação da EG'!$B$7=0,'Identificação da EG'!$B$7="")),"",'Identificação da EG'!$D$7))</f>
        <v/>
      </c>
      <c r="H228" s="25" t="str">
        <f>IF(I228="","",IF(OR('Identificação da EG'!$B$7=0,'Identificação da EG'!$B$7=""),"",'Identificação da EG'!$E$7))</f>
        <v/>
      </c>
      <c r="I228" s="69" t="str">
        <f>IF(OR(J228="",'Campanhas C&amp;S'!$AG$6="",'Campanhas C&amp;S'!$AG$6="(Preencha o nome da campanha)"),"",'Campanhas C&amp;S'!$AG$6)</f>
        <v/>
      </c>
      <c r="J228" s="69" t="str">
        <v/>
      </c>
      <c r="K228" s="69" t="str">
        <v/>
      </c>
      <c r="L228" s="69" t="str">
        <v/>
      </c>
      <c r="M228" s="69" t="str">
        <v/>
      </c>
      <c r="N228" s="69" t="str">
        <v/>
      </c>
      <c r="O228" s="69" t="str">
        <v/>
      </c>
      <c r="P228" s="69" t="str">
        <f>IF(J228="","","População abrangida")</f>
        <v/>
      </c>
      <c r="Q228" s="69" t="str">
        <f t="shared" si="3"/>
        <v/>
      </c>
      <c r="R228" s="69" t="str" cm="1">
        <f t="array" ref="R228">IF(ISBLANK(INDEX('Campanhas C&amp;S'!$AL$20:$AM$48,INT((ROWS($A$1:A47)-1)/2)+1,MOD(ROWS($A$1:A47)-1,2)+1)),"",INDEX('Campanhas C&amp;S'!$AL$20:$AM$48,INT((ROWS($A$1:A47)-1)/2)+1,MOD(ROWS($A$1:A47)-1,2)+1))</f>
        <v/>
      </c>
      <c r="S228" s="69" t="str">
        <f>IF(OR(J228="",'Campanhas C&amp;S'!$AG$15="",'Campanhas C&amp;S'!$AG$15="(máximo 300 carateres)"),"",'Campanhas C&amp;S'!$AG$15)</f>
        <v/>
      </c>
    </row>
    <row r="229" spans="1:19" x14ac:dyDescent="0.15">
      <c r="A229" s="14" t="str">
        <f>IF(I229="","",IF(OR('Identificação da EG'!$B$7=0,'Identificação da EG'!$B$7=""),"",Capa!$C$10))</f>
        <v/>
      </c>
      <c r="B229" s="14" t="str">
        <f>IF(I229="","",IF((OR('Identificação da EG'!$B$7=0,'Identificação da EG'!$B$7="")),"",'Identificação da EG'!$B$7))</f>
        <v/>
      </c>
      <c r="C229" s="14" t="str">
        <f>IF(I229="","",IF(B229="","",VLOOKUP(B229,Auxiliar!$BW$23:$BX$3130,2,0)))</f>
        <v/>
      </c>
      <c r="D229" s="14" t="str">
        <f>IF(I229="","",IF(OR('Identificação da EG'!$B$7=0,'Identificação da EG'!$B$7=""),"","Portugal"))</f>
        <v/>
      </c>
      <c r="E229" s="14" t="str">
        <f>IF(I229="","",IF(OR('Identificação da EG'!$B$7=0,'Identificação da EG'!$B$7=""),"",'Identificação da EG'!$C$7))</f>
        <v/>
      </c>
      <c r="F229" s="14" t="str">
        <f>IF(I229="","",IF(OR('Identificação da EG'!$B$7=0,'Identificação da EG'!$B$7=""),"",'Identificação da EG'!$F$7))</f>
        <v/>
      </c>
      <c r="G229" s="14" t="str">
        <f>IF(I229="","",IF((OR('Identificação da EG'!$B$7=0,'Identificação da EG'!$B$7="")),"",'Identificação da EG'!$D$7))</f>
        <v/>
      </c>
      <c r="H229" s="25" t="str">
        <f>IF(I229="","",IF(OR('Identificação da EG'!$B$7=0,'Identificação da EG'!$B$7=""),"",'Identificação da EG'!$E$7))</f>
        <v/>
      </c>
      <c r="I229" s="69" t="str">
        <f>IF(OR(J229="",'Campanhas C&amp;S'!$AG$6="",'Campanhas C&amp;S'!$AG$6="(Preencha o nome da campanha)"),"",'Campanhas C&amp;S'!$AG$6)</f>
        <v/>
      </c>
      <c r="J229" s="69" t="str">
        <v/>
      </c>
      <c r="K229" s="69" t="str">
        <v/>
      </c>
      <c r="L229" s="69" t="str">
        <v/>
      </c>
      <c r="M229" s="69" t="str">
        <v/>
      </c>
      <c r="N229" s="69" t="str">
        <v/>
      </c>
      <c r="O229" s="69" t="str">
        <v/>
      </c>
      <c r="P229" s="69" t="str">
        <f>IF(J229="","","Materiais distribuidos")</f>
        <v/>
      </c>
      <c r="Q229" s="69" t="str">
        <f t="shared" si="3"/>
        <v/>
      </c>
      <c r="R229" s="69" t="str" cm="1">
        <f t="array" ref="R229">IF(ISBLANK(INDEX('Campanhas C&amp;S'!$AL$20:$AM$48,INT((ROWS($A$1:A48)-1)/2)+1,MOD(ROWS($A$1:A48)-1,2)+1)),"",INDEX('Campanhas C&amp;S'!$AL$20:$AM$48,INT((ROWS($A$1:A48)-1)/2)+1,MOD(ROWS($A$1:A48)-1,2)+1))</f>
        <v/>
      </c>
      <c r="S229" s="69" t="str">
        <f>IF(OR(J229="",'Campanhas C&amp;S'!$AG$15="",'Campanhas C&amp;S'!$AG$15="(máximo 300 carateres)"),"",'Campanhas C&amp;S'!$AG$15)</f>
        <v/>
      </c>
    </row>
    <row r="230" spans="1:19" x14ac:dyDescent="0.15">
      <c r="A230" s="14" t="str">
        <f>IF(I230="","",IF(OR('Identificação da EG'!$B$7=0,'Identificação da EG'!$B$7=""),"",Capa!$C$10))</f>
        <v/>
      </c>
      <c r="B230" s="14" t="str">
        <f>IF(I230="","",IF((OR('Identificação da EG'!$B$7=0,'Identificação da EG'!$B$7="")),"",'Identificação da EG'!$B$7))</f>
        <v/>
      </c>
      <c r="C230" s="14" t="str">
        <f>IF(I230="","",IF(B230="","",VLOOKUP(B230,Auxiliar!$BW$23:$BX$3130,2,0)))</f>
        <v/>
      </c>
      <c r="D230" s="14" t="str">
        <f>IF(I230="","",IF(OR('Identificação da EG'!$B$7=0,'Identificação da EG'!$B$7=""),"","Portugal"))</f>
        <v/>
      </c>
      <c r="E230" s="14" t="str">
        <f>IF(I230="","",IF(OR('Identificação da EG'!$B$7=0,'Identificação da EG'!$B$7=""),"",'Identificação da EG'!$C$7))</f>
        <v/>
      </c>
      <c r="F230" s="14" t="str">
        <f>IF(I230="","",IF(OR('Identificação da EG'!$B$7=0,'Identificação da EG'!$B$7=""),"",'Identificação da EG'!$F$7))</f>
        <v/>
      </c>
      <c r="G230" s="14" t="str">
        <f>IF(I230="","",IF((OR('Identificação da EG'!$B$7=0,'Identificação da EG'!$B$7="")),"",'Identificação da EG'!$D$7))</f>
        <v/>
      </c>
      <c r="H230" s="25" t="str">
        <f>IF(I230="","",IF(OR('Identificação da EG'!$B$7=0,'Identificação da EG'!$B$7=""),"",'Identificação da EG'!$E$7))</f>
        <v/>
      </c>
      <c r="I230" s="69" t="str">
        <f>IF(OR(J230="",'Campanhas C&amp;S'!$AG$6="",'Campanhas C&amp;S'!$AG$6="(Preencha o nome da campanha)"),"",'Campanhas C&amp;S'!$AG$6)</f>
        <v/>
      </c>
      <c r="J230" s="69" t="str">
        <v/>
      </c>
      <c r="K230" s="69" t="str">
        <v/>
      </c>
      <c r="L230" s="69" t="str">
        <v/>
      </c>
      <c r="M230" s="69" t="str">
        <v/>
      </c>
      <c r="N230" s="69" t="str">
        <v/>
      </c>
      <c r="O230" s="69" t="str">
        <v/>
      </c>
      <c r="P230" s="69" t="str">
        <f>IF(J230="","","População abrangida")</f>
        <v/>
      </c>
      <c r="Q230" s="69" t="str">
        <f t="shared" si="3"/>
        <v/>
      </c>
      <c r="R230" s="69" t="str" cm="1">
        <f t="array" ref="R230">IF(ISBLANK(INDEX('Campanhas C&amp;S'!$AL$20:$AM$48,INT((ROWS($A$1:A49)-1)/2)+1,MOD(ROWS($A$1:A49)-1,2)+1)),"",INDEX('Campanhas C&amp;S'!$AL$20:$AM$48,INT((ROWS($A$1:A49)-1)/2)+1,MOD(ROWS($A$1:A49)-1,2)+1))</f>
        <v/>
      </c>
      <c r="S230" s="69" t="str">
        <f>IF(OR(J230="",'Campanhas C&amp;S'!$AG$15="",'Campanhas C&amp;S'!$AG$15="(máximo 300 carateres)"),"",'Campanhas C&amp;S'!$AG$15)</f>
        <v/>
      </c>
    </row>
    <row r="231" spans="1:19" x14ac:dyDescent="0.15">
      <c r="A231" s="14" t="str">
        <f>IF(I231="","",IF(OR('Identificação da EG'!$B$7=0,'Identificação da EG'!$B$7=""),"",Capa!$C$10))</f>
        <v/>
      </c>
      <c r="B231" s="14" t="str">
        <f>IF(I231="","",IF((OR('Identificação da EG'!$B$7=0,'Identificação da EG'!$B$7="")),"",'Identificação da EG'!$B$7))</f>
        <v/>
      </c>
      <c r="C231" s="14" t="str">
        <f>IF(I231="","",IF(B231="","",VLOOKUP(B231,Auxiliar!$BW$23:$BX$3130,2,0)))</f>
        <v/>
      </c>
      <c r="D231" s="14" t="str">
        <f>IF(I231="","",IF(OR('Identificação da EG'!$B$7=0,'Identificação da EG'!$B$7=""),"","Portugal"))</f>
        <v/>
      </c>
      <c r="E231" s="14" t="str">
        <f>IF(I231="","",IF(OR('Identificação da EG'!$B$7=0,'Identificação da EG'!$B$7=""),"",'Identificação da EG'!$C$7))</f>
        <v/>
      </c>
      <c r="F231" s="14" t="str">
        <f>IF(I231="","",IF(OR('Identificação da EG'!$B$7=0,'Identificação da EG'!$B$7=""),"",'Identificação da EG'!$F$7))</f>
        <v/>
      </c>
      <c r="G231" s="14" t="str">
        <f>IF(I231="","",IF((OR('Identificação da EG'!$B$7=0,'Identificação da EG'!$B$7="")),"",'Identificação da EG'!$D$7))</f>
        <v/>
      </c>
      <c r="H231" s="25" t="str">
        <f>IF(I231="","",IF(OR('Identificação da EG'!$B$7=0,'Identificação da EG'!$B$7=""),"",'Identificação da EG'!$E$7))</f>
        <v/>
      </c>
      <c r="I231" s="69" t="str">
        <f>IF(OR(J231="",'Campanhas C&amp;S'!$AG$6="",'Campanhas C&amp;S'!$AG$6="(Preencha o nome da campanha)"),"",'Campanhas C&amp;S'!$AG$6)</f>
        <v/>
      </c>
      <c r="J231" s="69" t="str">
        <v/>
      </c>
      <c r="K231" s="69" t="str">
        <v/>
      </c>
      <c r="L231" s="69" t="str">
        <v/>
      </c>
      <c r="M231" s="69" t="str">
        <v/>
      </c>
      <c r="N231" s="69" t="str">
        <v/>
      </c>
      <c r="O231" s="69" t="str">
        <v/>
      </c>
      <c r="P231" s="69" t="str">
        <f>IF(J231="","","Materiais distribuidos")</f>
        <v/>
      </c>
      <c r="Q231" s="69" t="str">
        <f t="shared" si="3"/>
        <v/>
      </c>
      <c r="R231" s="69" t="str" cm="1">
        <f t="array" ref="R231">IF(ISBLANK(INDEX('Campanhas C&amp;S'!$AL$20:$AM$48,INT((ROWS($A$1:A50)-1)/2)+1,MOD(ROWS($A$1:A50)-1,2)+1)),"",INDEX('Campanhas C&amp;S'!$AL$20:$AM$48,INT((ROWS($A$1:A50)-1)/2)+1,MOD(ROWS($A$1:A50)-1,2)+1))</f>
        <v/>
      </c>
      <c r="S231" s="69" t="str">
        <f>IF(OR(J231="",'Campanhas C&amp;S'!$AG$15="",'Campanhas C&amp;S'!$AG$15="(máximo 300 carateres)"),"",'Campanhas C&amp;S'!$AG$15)</f>
        <v/>
      </c>
    </row>
    <row r="232" spans="1:19" x14ac:dyDescent="0.15">
      <c r="A232" s="14" t="str">
        <f>IF(I232="","",IF(OR('Identificação da EG'!$B$7=0,'Identificação da EG'!$B$7=""),"",Capa!$C$10))</f>
        <v/>
      </c>
      <c r="B232" s="14" t="str">
        <f>IF(I232="","",IF((OR('Identificação da EG'!$B$7=0,'Identificação da EG'!$B$7="")),"",'Identificação da EG'!$B$7))</f>
        <v/>
      </c>
      <c r="C232" s="14" t="str">
        <f>IF(I232="","",IF(B232="","",VLOOKUP(B232,Auxiliar!$BW$23:$BX$3130,2,0)))</f>
        <v/>
      </c>
      <c r="D232" s="14" t="str">
        <f>IF(I232="","",IF(OR('Identificação da EG'!$B$7=0,'Identificação da EG'!$B$7=""),"","Portugal"))</f>
        <v/>
      </c>
      <c r="E232" s="14" t="str">
        <f>IF(I232="","",IF(OR('Identificação da EG'!$B$7=0,'Identificação da EG'!$B$7=""),"",'Identificação da EG'!$C$7))</f>
        <v/>
      </c>
      <c r="F232" s="14" t="str">
        <f>IF(I232="","",IF(OR('Identificação da EG'!$B$7=0,'Identificação da EG'!$B$7=""),"",'Identificação da EG'!$F$7))</f>
        <v/>
      </c>
      <c r="G232" s="14" t="str">
        <f>IF(I232="","",IF((OR('Identificação da EG'!$B$7=0,'Identificação da EG'!$B$7="")),"",'Identificação da EG'!$D$7))</f>
        <v/>
      </c>
      <c r="H232" s="25" t="str">
        <f>IF(I232="","",IF(OR('Identificação da EG'!$B$7=0,'Identificação da EG'!$B$7=""),"",'Identificação da EG'!$E$7))</f>
        <v/>
      </c>
      <c r="I232" s="69" t="str">
        <f>IF(OR(J232="",'Campanhas C&amp;S'!$AG$6="",'Campanhas C&amp;S'!$AG$6="(Preencha o nome da campanha)"),"",'Campanhas C&amp;S'!$AG$6)</f>
        <v/>
      </c>
      <c r="J232" s="69" t="str">
        <v/>
      </c>
      <c r="K232" s="69" t="str">
        <v/>
      </c>
      <c r="L232" s="69" t="str">
        <v/>
      </c>
      <c r="M232" s="69" t="str">
        <v/>
      </c>
      <c r="N232" s="69" t="str">
        <v/>
      </c>
      <c r="O232" s="69" t="str">
        <v/>
      </c>
      <c r="P232" s="69" t="str">
        <f>IF(J232="","","População abrangida")</f>
        <v/>
      </c>
      <c r="Q232" s="69" t="str">
        <f t="shared" si="3"/>
        <v/>
      </c>
      <c r="R232" s="69" t="str" cm="1">
        <f t="array" ref="R232">IF(ISBLANK(INDEX('Campanhas C&amp;S'!$AL$20:$AM$48,INT((ROWS($A$1:A51)-1)/2)+1,MOD(ROWS($A$1:A51)-1,2)+1)),"",INDEX('Campanhas C&amp;S'!$AL$20:$AM$48,INT((ROWS($A$1:A51)-1)/2)+1,MOD(ROWS($A$1:A51)-1,2)+1))</f>
        <v/>
      </c>
      <c r="S232" s="69" t="str">
        <f>IF(OR(J232="",'Campanhas C&amp;S'!$AG$15="",'Campanhas C&amp;S'!$AG$15="(máximo 300 carateres)"),"",'Campanhas C&amp;S'!$AG$15)</f>
        <v/>
      </c>
    </row>
    <row r="233" spans="1:19" x14ac:dyDescent="0.15">
      <c r="A233" s="14" t="str">
        <f>IF(I233="","",IF(OR('Identificação da EG'!$B$7=0,'Identificação da EG'!$B$7=""),"",Capa!$C$10))</f>
        <v/>
      </c>
      <c r="B233" s="14" t="str">
        <f>IF(I233="","",IF((OR('Identificação da EG'!$B$7=0,'Identificação da EG'!$B$7="")),"",'Identificação da EG'!$B$7))</f>
        <v/>
      </c>
      <c r="C233" s="14" t="str">
        <f>IF(I233="","",IF(B233="","",VLOOKUP(B233,Auxiliar!$BW$23:$BX$3130,2,0)))</f>
        <v/>
      </c>
      <c r="D233" s="14" t="str">
        <f>IF(I233="","",IF(OR('Identificação da EG'!$B$7=0,'Identificação da EG'!$B$7=""),"","Portugal"))</f>
        <v/>
      </c>
      <c r="E233" s="14" t="str">
        <f>IF(I233="","",IF(OR('Identificação da EG'!$B$7=0,'Identificação da EG'!$B$7=""),"",'Identificação da EG'!$C$7))</f>
        <v/>
      </c>
      <c r="F233" s="14" t="str">
        <f>IF(I233="","",IF(OR('Identificação da EG'!$B$7=0,'Identificação da EG'!$B$7=""),"",'Identificação da EG'!$F$7))</f>
        <v/>
      </c>
      <c r="G233" s="14" t="str">
        <f>IF(I233="","",IF((OR('Identificação da EG'!$B$7=0,'Identificação da EG'!$B$7="")),"",'Identificação da EG'!$D$7))</f>
        <v/>
      </c>
      <c r="H233" s="25" t="str">
        <f>IF(I233="","",IF(OR('Identificação da EG'!$B$7=0,'Identificação da EG'!$B$7=""),"",'Identificação da EG'!$E$7))</f>
        <v/>
      </c>
      <c r="I233" s="69" t="str">
        <f>IF(OR(J233="",'Campanhas C&amp;S'!$AG$6="",'Campanhas C&amp;S'!$AG$6="(Preencha o nome da campanha)"),"",'Campanhas C&amp;S'!$AG$6)</f>
        <v/>
      </c>
      <c r="J233" s="69" t="str">
        <v/>
      </c>
      <c r="K233" s="69" t="str">
        <v/>
      </c>
      <c r="L233" s="69" t="str">
        <v/>
      </c>
      <c r="M233" s="69" t="str">
        <v/>
      </c>
      <c r="N233" s="69" t="str">
        <v/>
      </c>
      <c r="O233" s="69" t="str">
        <v/>
      </c>
      <c r="P233" s="69" t="str">
        <f>IF(J233="","","Materiais distribuidos")</f>
        <v/>
      </c>
      <c r="Q233" s="69" t="str">
        <f t="shared" si="3"/>
        <v/>
      </c>
      <c r="R233" s="69" t="str" cm="1">
        <f t="array" ref="R233">IF(ISBLANK(INDEX('Campanhas C&amp;S'!$AL$20:$AM$48,INT((ROWS($A$1:A52)-1)/2)+1,MOD(ROWS($A$1:A52)-1,2)+1)),"",INDEX('Campanhas C&amp;S'!$AL$20:$AM$48,INT((ROWS($A$1:A52)-1)/2)+1,MOD(ROWS($A$1:A52)-1,2)+1))</f>
        <v/>
      </c>
      <c r="S233" s="69" t="str">
        <f>IF(OR(J233="",'Campanhas C&amp;S'!$AG$15="",'Campanhas C&amp;S'!$AG$15="(máximo 300 carateres)"),"",'Campanhas C&amp;S'!$AG$15)</f>
        <v/>
      </c>
    </row>
    <row r="234" spans="1:19" x14ac:dyDescent="0.15">
      <c r="A234" s="14" t="str">
        <f>IF(I234="","",IF(OR('Identificação da EG'!$B$7=0,'Identificação da EG'!$B$7=""),"",Capa!$C$10))</f>
        <v/>
      </c>
      <c r="B234" s="14" t="str">
        <f>IF(I234="","",IF((OR('Identificação da EG'!$B$7=0,'Identificação da EG'!$B$7="")),"",'Identificação da EG'!$B$7))</f>
        <v/>
      </c>
      <c r="C234" s="14" t="str">
        <f>IF(I234="","",IF(B234="","",VLOOKUP(B234,Auxiliar!$BW$23:$BX$3130,2,0)))</f>
        <v/>
      </c>
      <c r="D234" s="14" t="str">
        <f>IF(I234="","",IF(OR('Identificação da EG'!$B$7=0,'Identificação da EG'!$B$7=""),"","Portugal"))</f>
        <v/>
      </c>
      <c r="E234" s="14" t="str">
        <f>IF(I234="","",IF(OR('Identificação da EG'!$B$7=0,'Identificação da EG'!$B$7=""),"",'Identificação da EG'!$C$7))</f>
        <v/>
      </c>
      <c r="F234" s="14" t="str">
        <f>IF(I234="","",IF(OR('Identificação da EG'!$B$7=0,'Identificação da EG'!$B$7=""),"",'Identificação da EG'!$F$7))</f>
        <v/>
      </c>
      <c r="G234" s="14" t="str">
        <f>IF(I234="","",IF((OR('Identificação da EG'!$B$7=0,'Identificação da EG'!$B$7="")),"",'Identificação da EG'!$D$7))</f>
        <v/>
      </c>
      <c r="H234" s="25" t="str">
        <f>IF(I234="","",IF(OR('Identificação da EG'!$B$7=0,'Identificação da EG'!$B$7=""),"",'Identificação da EG'!$E$7))</f>
        <v/>
      </c>
      <c r="I234" s="69" t="str">
        <f>IF(OR(J234="",'Campanhas C&amp;S'!$AG$6="",'Campanhas C&amp;S'!$AG$6="(Preencha o nome da campanha)"),"",'Campanhas C&amp;S'!$AG$6)</f>
        <v/>
      </c>
      <c r="J234" s="69" t="str">
        <v/>
      </c>
      <c r="K234" s="69" t="str">
        <v/>
      </c>
      <c r="L234" s="69" t="str">
        <v/>
      </c>
      <c r="M234" s="69" t="str">
        <v/>
      </c>
      <c r="N234" s="69" t="str">
        <v/>
      </c>
      <c r="O234" s="69" t="str">
        <v/>
      </c>
      <c r="P234" s="69" t="str">
        <f>IF(J234="","","População abrangida")</f>
        <v/>
      </c>
      <c r="Q234" s="69" t="str">
        <f t="shared" si="3"/>
        <v/>
      </c>
      <c r="R234" s="69" t="str" cm="1">
        <f t="array" ref="R234">IF(ISBLANK(INDEX('Campanhas C&amp;S'!$AL$20:$AM$48,INT((ROWS($A$1:A53)-1)/2)+1,MOD(ROWS($A$1:A53)-1,2)+1)),"",INDEX('Campanhas C&amp;S'!$AL$20:$AM$48,INT((ROWS($A$1:A53)-1)/2)+1,MOD(ROWS($A$1:A53)-1,2)+1))</f>
        <v/>
      </c>
      <c r="S234" s="69" t="str">
        <f>IF(OR(J234="",'Campanhas C&amp;S'!$AG$15="",'Campanhas C&amp;S'!$AG$15="(máximo 300 carateres)"),"",'Campanhas C&amp;S'!$AG$15)</f>
        <v/>
      </c>
    </row>
    <row r="235" spans="1:19" x14ac:dyDescent="0.15">
      <c r="A235" s="14" t="str">
        <f>IF(I235="","",IF(OR('Identificação da EG'!$B$7=0,'Identificação da EG'!$B$7=""),"",Capa!$C$10))</f>
        <v/>
      </c>
      <c r="B235" s="14" t="str">
        <f>IF(I235="","",IF((OR('Identificação da EG'!$B$7=0,'Identificação da EG'!$B$7="")),"",'Identificação da EG'!$B$7))</f>
        <v/>
      </c>
      <c r="C235" s="14" t="str">
        <f>IF(I235="","",IF(B235="","",VLOOKUP(B235,Auxiliar!$BW$23:$BX$3130,2,0)))</f>
        <v/>
      </c>
      <c r="D235" s="14" t="str">
        <f>IF(I235="","",IF(OR('Identificação da EG'!$B$7=0,'Identificação da EG'!$B$7=""),"","Portugal"))</f>
        <v/>
      </c>
      <c r="E235" s="14" t="str">
        <f>IF(I235="","",IF(OR('Identificação da EG'!$B$7=0,'Identificação da EG'!$B$7=""),"",'Identificação da EG'!$C$7))</f>
        <v/>
      </c>
      <c r="F235" s="14" t="str">
        <f>IF(I235="","",IF(OR('Identificação da EG'!$B$7=0,'Identificação da EG'!$B$7=""),"",'Identificação da EG'!$F$7))</f>
        <v/>
      </c>
      <c r="G235" s="14" t="str">
        <f>IF(I235="","",IF((OR('Identificação da EG'!$B$7=0,'Identificação da EG'!$B$7="")),"",'Identificação da EG'!$D$7))</f>
        <v/>
      </c>
      <c r="H235" s="25" t="str">
        <f>IF(I235="","",IF(OR('Identificação da EG'!$B$7=0,'Identificação da EG'!$B$7=""),"",'Identificação da EG'!$E$7))</f>
        <v/>
      </c>
      <c r="I235" s="69" t="str">
        <f>IF(OR(J235="",'Campanhas C&amp;S'!$AG$6="",'Campanhas C&amp;S'!$AG$6="(Preencha o nome da campanha)"),"",'Campanhas C&amp;S'!$AG$6)</f>
        <v/>
      </c>
      <c r="J235" s="69" t="str">
        <v/>
      </c>
      <c r="K235" s="69" t="str">
        <v/>
      </c>
      <c r="L235" s="69" t="str">
        <v/>
      </c>
      <c r="M235" s="69" t="str">
        <v/>
      </c>
      <c r="N235" s="69" t="str">
        <v/>
      </c>
      <c r="O235" s="69" t="str">
        <v/>
      </c>
      <c r="P235" s="69" t="str">
        <f>IF(J235="","","Materiais distribuidos")</f>
        <v/>
      </c>
      <c r="Q235" s="69" t="str">
        <f t="shared" si="3"/>
        <v/>
      </c>
      <c r="R235" s="69" t="str" cm="1">
        <f t="array" ref="R235">IF(ISBLANK(INDEX('Campanhas C&amp;S'!$AL$20:$AM$48,INT((ROWS($A$1:A54)-1)/2)+1,MOD(ROWS($A$1:A54)-1,2)+1)),"",INDEX('Campanhas C&amp;S'!$AL$20:$AM$48,INT((ROWS($A$1:A54)-1)/2)+1,MOD(ROWS($A$1:A54)-1,2)+1))</f>
        <v/>
      </c>
      <c r="S235" s="69" t="str">
        <f>IF(OR(J235="",'Campanhas C&amp;S'!$AG$15="",'Campanhas C&amp;S'!$AG$15="(máximo 300 carateres)"),"",'Campanhas C&amp;S'!$AG$15)</f>
        <v/>
      </c>
    </row>
    <row r="236" spans="1:19" x14ac:dyDescent="0.15">
      <c r="A236" s="14" t="str">
        <f>IF(I236="","",IF(OR('Identificação da EG'!$B$7=0,'Identificação da EG'!$B$7=""),"",Capa!$C$10))</f>
        <v/>
      </c>
      <c r="B236" s="14" t="str">
        <f>IF(I236="","",IF((OR('Identificação da EG'!$B$7=0,'Identificação da EG'!$B$7="")),"",'Identificação da EG'!$B$7))</f>
        <v/>
      </c>
      <c r="C236" s="14" t="str">
        <f>IF(I236="","",IF(B236="","",VLOOKUP(B236,Auxiliar!$BW$23:$BX$3130,2,0)))</f>
        <v/>
      </c>
      <c r="D236" s="14" t="str">
        <f>IF(I236="","",IF(OR('Identificação da EG'!$B$7=0,'Identificação da EG'!$B$7=""),"","Portugal"))</f>
        <v/>
      </c>
      <c r="E236" s="14" t="str">
        <f>IF(I236="","",IF(OR('Identificação da EG'!$B$7=0,'Identificação da EG'!$B$7=""),"",'Identificação da EG'!$C$7))</f>
        <v/>
      </c>
      <c r="F236" s="14" t="str">
        <f>IF(I236="","",IF(OR('Identificação da EG'!$B$7=0,'Identificação da EG'!$B$7=""),"",'Identificação da EG'!$F$7))</f>
        <v/>
      </c>
      <c r="G236" s="14" t="str">
        <f>IF(I236="","",IF((OR('Identificação da EG'!$B$7=0,'Identificação da EG'!$B$7="")),"",'Identificação da EG'!$D$7))</f>
        <v/>
      </c>
      <c r="H236" s="25" t="str">
        <f>IF(I236="","",IF(OR('Identificação da EG'!$B$7=0,'Identificação da EG'!$B$7=""),"",'Identificação da EG'!$E$7))</f>
        <v/>
      </c>
      <c r="I236" s="69" t="str">
        <f>IF(OR(J236="",'Campanhas C&amp;S'!$AG$6="",'Campanhas C&amp;S'!$AG$6="(Preencha o nome da campanha)"),"",'Campanhas C&amp;S'!$AG$6)</f>
        <v/>
      </c>
      <c r="J236" s="69" t="str">
        <v/>
      </c>
      <c r="K236" s="69" t="str">
        <v/>
      </c>
      <c r="L236" s="69" t="str">
        <v/>
      </c>
      <c r="M236" s="69" t="str">
        <v/>
      </c>
      <c r="N236" s="69" t="str">
        <v/>
      </c>
      <c r="O236" s="69" t="str">
        <v/>
      </c>
      <c r="P236" s="69" t="str">
        <f>IF(J236="","","População abrangida")</f>
        <v/>
      </c>
      <c r="Q236" s="69" t="str">
        <f t="shared" si="3"/>
        <v/>
      </c>
      <c r="R236" s="69" t="str" cm="1">
        <f t="array" ref="R236">IF(ISBLANK(INDEX('Campanhas C&amp;S'!$AL$20:$AM$48,INT((ROWS($A$1:A55)-1)/2)+1,MOD(ROWS($A$1:A55)-1,2)+1)),"",INDEX('Campanhas C&amp;S'!$AL$20:$AM$48,INT((ROWS($A$1:A55)-1)/2)+1,MOD(ROWS($A$1:A55)-1,2)+1))</f>
        <v/>
      </c>
      <c r="S236" s="69" t="str">
        <f>IF(OR(J236="",'Campanhas C&amp;S'!$AG$15="",'Campanhas C&amp;S'!$AG$15="(máximo 300 carateres)"),"",'Campanhas C&amp;S'!$AG$15)</f>
        <v/>
      </c>
    </row>
    <row r="237" spans="1:19" x14ac:dyDescent="0.15">
      <c r="A237" s="14" t="str">
        <f>IF(I237="","",IF(OR('Identificação da EG'!$B$7=0,'Identificação da EG'!$B$7=""),"",Capa!$C$10))</f>
        <v/>
      </c>
      <c r="B237" s="14" t="str">
        <f>IF(I237="","",IF((OR('Identificação da EG'!$B$7=0,'Identificação da EG'!$B$7="")),"",'Identificação da EG'!$B$7))</f>
        <v/>
      </c>
      <c r="C237" s="14" t="str">
        <f>IF(I237="","",IF(B237="","",VLOOKUP(B237,Auxiliar!$BW$23:$BX$3130,2,0)))</f>
        <v/>
      </c>
      <c r="D237" s="14" t="str">
        <f>IF(I237="","",IF(OR('Identificação da EG'!$B$7=0,'Identificação da EG'!$B$7=""),"","Portugal"))</f>
        <v/>
      </c>
      <c r="E237" s="14" t="str">
        <f>IF(I237="","",IF(OR('Identificação da EG'!$B$7=0,'Identificação da EG'!$B$7=""),"",'Identificação da EG'!$C$7))</f>
        <v/>
      </c>
      <c r="F237" s="14" t="str">
        <f>IF(I237="","",IF(OR('Identificação da EG'!$B$7=0,'Identificação da EG'!$B$7=""),"",'Identificação da EG'!$F$7))</f>
        <v/>
      </c>
      <c r="G237" s="14" t="str">
        <f>IF(I237="","",IF((OR('Identificação da EG'!$B$7=0,'Identificação da EG'!$B$7="")),"",'Identificação da EG'!$D$7))</f>
        <v/>
      </c>
      <c r="H237" s="25" t="str">
        <f>IF(I237="","",IF(OR('Identificação da EG'!$B$7=0,'Identificação da EG'!$B$7=""),"",'Identificação da EG'!$E$7))</f>
        <v/>
      </c>
      <c r="I237" s="69" t="str">
        <f>IF(OR(J237="",'Campanhas C&amp;S'!$AG$6="",'Campanhas C&amp;S'!$AG$6="(Preencha o nome da campanha)"),"",'Campanhas C&amp;S'!$AG$6)</f>
        <v/>
      </c>
      <c r="J237" s="69" t="str">
        <v/>
      </c>
      <c r="K237" s="69" t="str">
        <v/>
      </c>
      <c r="L237" s="69" t="str">
        <v/>
      </c>
      <c r="M237" s="69" t="str">
        <v/>
      </c>
      <c r="N237" s="69" t="str">
        <v/>
      </c>
      <c r="O237" s="69" t="str">
        <v/>
      </c>
      <c r="P237" s="69" t="str">
        <f>IF(J237="","","Materiais distribuidos")</f>
        <v/>
      </c>
      <c r="Q237" s="69" t="str">
        <f t="shared" si="3"/>
        <v/>
      </c>
      <c r="R237" s="69" t="str" cm="1">
        <f t="array" ref="R237">IF(ISBLANK(INDEX('Campanhas C&amp;S'!$AL$20:$AM$48,INT((ROWS($A$1:A56)-1)/2)+1,MOD(ROWS($A$1:A56)-1,2)+1)),"",INDEX('Campanhas C&amp;S'!$AL$20:$AM$48,INT((ROWS($A$1:A56)-1)/2)+1,MOD(ROWS($A$1:A56)-1,2)+1))</f>
        <v/>
      </c>
      <c r="S237" s="69" t="str">
        <f>IF(OR(J237="",'Campanhas C&amp;S'!$AG$15="",'Campanhas C&amp;S'!$AG$15="(máximo 300 carateres)"),"",'Campanhas C&amp;S'!$AG$15)</f>
        <v/>
      </c>
    </row>
    <row r="238" spans="1:19" x14ac:dyDescent="0.15">
      <c r="A238" s="14" t="str">
        <f>IF(I238="","",IF(OR('Identificação da EG'!$B$7=0,'Identificação da EG'!$B$7=""),"",Capa!$C$10))</f>
        <v/>
      </c>
      <c r="B238" s="14" t="str">
        <f>IF(I238="","",IF((OR('Identificação da EG'!$B$7=0,'Identificação da EG'!$B$7="")),"",'Identificação da EG'!$B$7))</f>
        <v/>
      </c>
      <c r="C238" s="14" t="str">
        <f>IF(I238="","",IF(B238="","",VLOOKUP(B238,Auxiliar!$BW$23:$BX$3130,2,0)))</f>
        <v/>
      </c>
      <c r="D238" s="14" t="str">
        <f>IF(I238="","",IF(OR('Identificação da EG'!$B$7=0,'Identificação da EG'!$B$7=""),"","Portugal"))</f>
        <v/>
      </c>
      <c r="E238" s="14" t="str">
        <f>IF(I238="","",IF(OR('Identificação da EG'!$B$7=0,'Identificação da EG'!$B$7=""),"",'Identificação da EG'!$C$7))</f>
        <v/>
      </c>
      <c r="F238" s="14" t="str">
        <f>IF(I238="","",IF(OR('Identificação da EG'!$B$7=0,'Identificação da EG'!$B$7=""),"",'Identificação da EG'!$F$7))</f>
        <v/>
      </c>
      <c r="G238" s="14" t="str">
        <f>IF(I238="","",IF((OR('Identificação da EG'!$B$7=0,'Identificação da EG'!$B$7="")),"",'Identificação da EG'!$D$7))</f>
        <v/>
      </c>
      <c r="H238" s="25" t="str">
        <f>IF(I238="","",IF(OR('Identificação da EG'!$B$7=0,'Identificação da EG'!$B$7=""),"",'Identificação da EG'!$E$7))</f>
        <v/>
      </c>
      <c r="I238" s="69" t="str">
        <f>IF(OR(J238="",'Campanhas C&amp;S'!$AG$6="",'Campanhas C&amp;S'!$AG$6="(Preencha o nome da campanha)"),"",'Campanhas C&amp;S'!$AG$6)</f>
        <v/>
      </c>
      <c r="J238" s="69" t="str">
        <v/>
      </c>
      <c r="K238" s="69" t="str">
        <v/>
      </c>
      <c r="L238" s="69" t="str">
        <v/>
      </c>
      <c r="M238" s="69" t="str">
        <v/>
      </c>
      <c r="N238" s="69" t="str">
        <v/>
      </c>
      <c r="O238" s="69" t="str">
        <v/>
      </c>
      <c r="P238" s="69" t="str">
        <f>IF(J238="","","População abrangida")</f>
        <v/>
      </c>
      <c r="Q238" s="69" t="str">
        <f t="shared" si="3"/>
        <v/>
      </c>
      <c r="R238" s="69" t="str" cm="1">
        <f t="array" ref="R238">IF(ISBLANK(INDEX('Campanhas C&amp;S'!$AL$20:$AM$48,INT((ROWS($A$1:A57)-1)/2)+1,MOD(ROWS($A$1:A57)-1,2)+1)),"",INDEX('Campanhas C&amp;S'!$AL$20:$AM$48,INT((ROWS($A$1:A57)-1)/2)+1,MOD(ROWS($A$1:A57)-1,2)+1))</f>
        <v/>
      </c>
      <c r="S238" s="69" t="str">
        <f>IF(OR(J238="",'Campanhas C&amp;S'!$AG$15="",'Campanhas C&amp;S'!$AG$15="(máximo 300 carateres)"),"",'Campanhas C&amp;S'!$AG$15)</f>
        <v/>
      </c>
    </row>
    <row r="239" spans="1:19" x14ac:dyDescent="0.15">
      <c r="A239" s="14" t="str">
        <f>IF(I239="","",IF(OR('Identificação da EG'!$B$7=0,'Identificação da EG'!$B$7=""),"",Capa!$C$10))</f>
        <v/>
      </c>
      <c r="B239" s="14" t="str">
        <f>IF(I239="","",IF((OR('Identificação da EG'!$B$7=0,'Identificação da EG'!$B$7="")),"",'Identificação da EG'!$B$7))</f>
        <v/>
      </c>
      <c r="C239" s="14" t="str">
        <f>IF(I239="","",IF(B239="","",VLOOKUP(B239,Auxiliar!$BW$23:$BX$3130,2,0)))</f>
        <v/>
      </c>
      <c r="D239" s="14" t="str">
        <f>IF(I239="","",IF(OR('Identificação da EG'!$B$7=0,'Identificação da EG'!$B$7=""),"","Portugal"))</f>
        <v/>
      </c>
      <c r="E239" s="14" t="str">
        <f>IF(I239="","",IF(OR('Identificação da EG'!$B$7=0,'Identificação da EG'!$B$7=""),"",'Identificação da EG'!$C$7))</f>
        <v/>
      </c>
      <c r="F239" s="14" t="str">
        <f>IF(I239="","",IF(OR('Identificação da EG'!$B$7=0,'Identificação da EG'!$B$7=""),"",'Identificação da EG'!$F$7))</f>
        <v/>
      </c>
      <c r="G239" s="14" t="str">
        <f>IF(I239="","",IF((OR('Identificação da EG'!$B$7=0,'Identificação da EG'!$B$7="")),"",'Identificação da EG'!$D$7))</f>
        <v/>
      </c>
      <c r="H239" s="25" t="str">
        <f>IF(I239="","",IF(OR('Identificação da EG'!$B$7=0,'Identificação da EG'!$B$7=""),"",'Identificação da EG'!$E$7))</f>
        <v/>
      </c>
      <c r="I239" s="69" t="str">
        <f>IF(OR(J239="",'Campanhas C&amp;S'!$AG$6="",'Campanhas C&amp;S'!$AG$6="(Preencha o nome da campanha)"),"",'Campanhas C&amp;S'!$AG$6)</f>
        <v/>
      </c>
      <c r="J239" s="69" t="str">
        <v/>
      </c>
      <c r="K239" s="69" t="str">
        <v/>
      </c>
      <c r="L239" s="69" t="str">
        <v/>
      </c>
      <c r="M239" s="69" t="str">
        <v/>
      </c>
      <c r="N239" s="69" t="str">
        <v/>
      </c>
      <c r="O239" s="69" t="str">
        <v/>
      </c>
      <c r="P239" s="69" t="str">
        <f>IF(J239="","","Materiais distribuidos")</f>
        <v/>
      </c>
      <c r="Q239" s="69" t="str">
        <f t="shared" si="3"/>
        <v/>
      </c>
      <c r="R239" s="69" t="str" cm="1">
        <f t="array" ref="R239">IF(ISBLANK(INDEX('Campanhas C&amp;S'!$AL$20:$AM$48,INT((ROWS($A$1:A58)-1)/2)+1,MOD(ROWS($A$1:A58)-1,2)+1)),"",INDEX('Campanhas C&amp;S'!$AL$20:$AM$48,INT((ROWS($A$1:A58)-1)/2)+1,MOD(ROWS($A$1:A58)-1,2)+1))</f>
        <v/>
      </c>
      <c r="S239" s="69" t="str">
        <f>IF(OR(J239="",'Campanhas C&amp;S'!$AG$15="",'Campanhas C&amp;S'!$AG$15="(máximo 300 carateres)"),"",'Campanhas C&amp;S'!$AG$15)</f>
        <v/>
      </c>
    </row>
    <row r="240" spans="1:19" x14ac:dyDescent="0.15">
      <c r="A240" s="14" t="str">
        <f>IF(I240="","",IF(OR('Identificação da EG'!$B$7=0,'Identificação da EG'!$B$7=""),"",Capa!$C$10))</f>
        <v/>
      </c>
      <c r="B240" s="14" t="str">
        <f>IF(I240="","",IF((OR('Identificação da EG'!$B$7=0,'Identificação da EG'!$B$7="")),"",'Identificação da EG'!$B$7))</f>
        <v/>
      </c>
      <c r="C240" s="14" t="str">
        <f>IF(I240="","",IF(B240="","",VLOOKUP(B240,Auxiliar!$BW$23:$BX$3130,2,0)))</f>
        <v/>
      </c>
      <c r="D240" s="14" t="str">
        <f>IF(I240="","",IF(OR('Identificação da EG'!$B$7=0,'Identificação da EG'!$B$7=""),"","Portugal"))</f>
        <v/>
      </c>
      <c r="E240" s="14" t="str">
        <f>IF(I240="","",IF(OR('Identificação da EG'!$B$7=0,'Identificação da EG'!$B$7=""),"",'Identificação da EG'!$C$7))</f>
        <v/>
      </c>
      <c r="F240" s="14" t="str">
        <f>IF(I240="","",IF(OR('Identificação da EG'!$B$7=0,'Identificação da EG'!$B$7=""),"",'Identificação da EG'!$F$7))</f>
        <v/>
      </c>
      <c r="G240" s="14" t="str">
        <f>IF(I240="","",IF((OR('Identificação da EG'!$B$7=0,'Identificação da EG'!$B$7="")),"",'Identificação da EG'!$D$7))</f>
        <v/>
      </c>
      <c r="H240" s="25" t="str">
        <f>IF(I240="","",IF(OR('Identificação da EG'!$B$7=0,'Identificação da EG'!$B$7=""),"",'Identificação da EG'!$E$7))</f>
        <v/>
      </c>
      <c r="I240" s="69" t="str">
        <f>IF(OR(J182="",'Campanhas C&amp;S'!$AG$6="",'Campanhas C&amp;S'!$AG$6="(Preencha o nome da campanha)"),"",'Campanhas C&amp;S'!$AG$6)</f>
        <v/>
      </c>
      <c r="J240" s="69"/>
      <c r="K240" s="69"/>
      <c r="L240" s="69"/>
      <c r="M240" s="69"/>
      <c r="N240" s="69"/>
      <c r="O240" s="69"/>
      <c r="P240" s="69" t="str">
        <f>IF(R240="","","População total abrangida")</f>
        <v/>
      </c>
      <c r="Q240" s="69" t="str">
        <f>IF(R240="","","nº")</f>
        <v/>
      </c>
      <c r="R240" s="69" t="str">
        <f>IF('Campanhas C&amp;S'!$AG$9="","",'Campanhas C&amp;S'!$AG$9)</f>
        <v/>
      </c>
      <c r="S240" s="69" t="str">
        <f>IF(OR(R240="",'Campanhas C&amp;S'!$AG$15="",'Campanhas C&amp;S'!$AG$15="(máximo 300 carateres)"),"",'Campanhas C&amp;S'!$AG$15)</f>
        <v/>
      </c>
    </row>
    <row r="241" spans="1:19" x14ac:dyDescent="0.15">
      <c r="A241" s="14" t="str">
        <f>IF(I241="","",IF(OR('Identificação da EG'!$B$7=0,'Identificação da EG'!$B$7=""),"",Capa!$C$10))</f>
        <v/>
      </c>
      <c r="B241" s="14" t="str">
        <f>IF(I241="","",IF((OR('Identificação da EG'!$B$7=0,'Identificação da EG'!$B$7="")),"",'Identificação da EG'!$B$7))</f>
        <v/>
      </c>
      <c r="C241" s="14" t="str">
        <f>IF(I241="","",IF(B241="","",VLOOKUP(B241,Auxiliar!$BW$23:$BX$3130,2,0)))</f>
        <v/>
      </c>
      <c r="D241" s="14" t="str">
        <f>IF(I241="","",IF(OR('Identificação da EG'!$B$7=0,'Identificação da EG'!$B$7=""),"","Portugal"))</f>
        <v/>
      </c>
      <c r="E241" s="14" t="str">
        <f>IF(I241="","",IF(OR('Identificação da EG'!$B$7=0,'Identificação da EG'!$B$7=""),"",'Identificação da EG'!$C$7))</f>
        <v/>
      </c>
      <c r="F241" s="14" t="str">
        <f>IF(I241="","",IF(OR('Identificação da EG'!$B$7=0,'Identificação da EG'!$B$7=""),"",'Identificação da EG'!$F$7))</f>
        <v/>
      </c>
      <c r="G241" s="14" t="str">
        <f>IF(I241="","",IF((OR('Identificação da EG'!$B$7=0,'Identificação da EG'!$B$7="")),"",'Identificação da EG'!$D$7))</f>
        <v/>
      </c>
      <c r="H241" s="25" t="str">
        <f>IF(I241="","",IF(OR('Identificação da EG'!$B$7=0,'Identificação da EG'!$B$7=""),"",'Identificação da EG'!$E$7))</f>
        <v/>
      </c>
      <c r="I241" s="69" t="str">
        <f>IF(OR(J183="",'Campanhas C&amp;S'!$AG$6="",'Campanhas C&amp;S'!$AG$6="(Preencha o nome da campanha)"),"",'Campanhas C&amp;S'!$AG$6)</f>
        <v/>
      </c>
      <c r="J241" s="69"/>
      <c r="K241" s="69"/>
      <c r="L241" s="69"/>
      <c r="M241" s="69"/>
      <c r="N241" s="69"/>
      <c r="O241" s="69"/>
      <c r="P241" s="69" t="str">
        <f>IF(R241="","","Duração da campanha")</f>
        <v/>
      </c>
      <c r="Q241" s="69" t="str">
        <f>IF(R241="","","dias")</f>
        <v/>
      </c>
      <c r="R241" s="69" t="str">
        <f>IF('Campanhas C&amp;S'!$AG$12="","",'Campanhas C&amp;S'!$AG$12)</f>
        <v/>
      </c>
      <c r="S241" s="69" t="str">
        <f>IF(OR(R241="",'Campanhas C&amp;S'!$AG$15="",'Campanhas C&amp;S'!$AG$15="(máximo 300 carateres)"),"",'Campanhas C&amp;S'!$AG$15)</f>
        <v/>
      </c>
    </row>
    <row r="242" spans="1:19" x14ac:dyDescent="0.15">
      <c r="A242" s="14" t="str">
        <f>IF(I242="","",IF(OR('Identificação da EG'!$B$7=0,'Identificação da EG'!$B$7=""),"",Capa!$C$10))</f>
        <v/>
      </c>
      <c r="B242" s="14" t="str">
        <f>IF(I242="","",IF((OR('Identificação da EG'!$B$7=0,'Identificação da EG'!$B$7="")),"",'Identificação da EG'!$B$7))</f>
        <v/>
      </c>
      <c r="C242" s="14" t="str">
        <f>IF(I242="","",IF(B242="","",VLOOKUP(B242,Auxiliar!$BW$23:$BX$3130,2,0)))</f>
        <v/>
      </c>
      <c r="D242" s="14" t="str">
        <f>IF(I242="","",IF(OR('Identificação da EG'!$B$7=0,'Identificação da EG'!$B$7=""),"","Portugal"))</f>
        <v/>
      </c>
      <c r="E242" s="14" t="str">
        <f>IF(I242="","",IF(OR('Identificação da EG'!$B$7=0,'Identificação da EG'!$B$7=""),"",'Identificação da EG'!$C$7))</f>
        <v/>
      </c>
      <c r="F242" s="14" t="str">
        <f>IF(I242="","",IF(OR('Identificação da EG'!$B$7=0,'Identificação da EG'!$B$7=""),"",'Identificação da EG'!$F$7))</f>
        <v/>
      </c>
      <c r="G242" s="14" t="str">
        <f>IF(I242="","",IF((OR('Identificação da EG'!$B$7=0,'Identificação da EG'!$B$7="")),"",'Identificação da EG'!$D$7))</f>
        <v/>
      </c>
      <c r="H242" s="25" t="str">
        <f>IF(I242="","",IF(OR('Identificação da EG'!$B$7=0,'Identificação da EG'!$B$7=""),"",'Identificação da EG'!$E$7))</f>
        <v/>
      </c>
      <c r="I242" s="69" t="str">
        <f>IF(OR(J242="",'Campanhas C&amp;S'!$AQ$6="",'Campanhas C&amp;S'!$AQ$6="(Preencha o nome da campanha)"),"",'Campanhas C&amp;S'!$AQ$6)</f>
        <v/>
      </c>
      <c r="J242" s="69" t="str" cm="1">
        <f t="array" ref="J242:J299">IF(INDEX('Campanhas C&amp;S'!AP20:AP48,INT((_xlfn.SEQUENCE(ROWS('Campanhas C&amp;S'!AP20:AP48)*2,1,1,1)-1)/2)+1)=0,"",INDEX('Campanhas C&amp;S'!AP20:AP48,INT((_xlfn.SEQUENCE(ROWS('Campanhas C&amp;S'!AP20:APV48)*2,1,1,1)-1)/2)+1))</f>
        <v/>
      </c>
      <c r="K242" s="69" t="str" cm="1">
        <f t="array" ref="K242:K299">IF(INDEX('Campanhas C&amp;S'!AQ20:AQ48,INT((_xlfn.SEQUENCE(ROWS('Campanhas C&amp;S'!AQ20:AQ48)*2,1,1,1)-1)/2)+1)=0,"",INDEX('Campanhas C&amp;S'!AQ20:AQ48,INT((_xlfn.SEQUENCE(ROWS('Campanhas C&amp;S'!AQ20:APW48)*2,1,1,1)-1)/2)+1))</f>
        <v/>
      </c>
      <c r="L242" s="69" t="str" cm="1">
        <f t="array" ref="L242:L299">IF(INDEX('Campanhas C&amp;S'!AR20:AR48,INT((_xlfn.SEQUENCE(ROWS('Campanhas C&amp;S'!AR20:AR48)*2,1,1,1)-1)/2)+1)=0,"",INDEX('Campanhas C&amp;S'!AR20:AR48,INT((_xlfn.SEQUENCE(ROWS('Campanhas C&amp;S'!AR20:APX48)*2,1,1,1)-1)/2)+1))</f>
        <v/>
      </c>
      <c r="M242" s="69" t="str" cm="1">
        <f t="array" ref="M242:M299">IF(INDEX('Campanhas C&amp;S'!AS20:AS48,INT((_xlfn.SEQUENCE(ROWS('Campanhas C&amp;S'!AS20:AS48)*2,1,1,1)-1)/2)+1)=0,"",INDEX('Campanhas C&amp;S'!AS20:AS48,INT((_xlfn.SEQUENCE(ROWS('Campanhas C&amp;S'!AS20:APY48)*2,1,1,1)-1)/2)+1))</f>
        <v/>
      </c>
      <c r="N242" s="69" t="str" cm="1">
        <f t="array" ref="N242:N299">IF(INDEX('Campanhas C&amp;S'!AT20:AT48,INT((_xlfn.SEQUENCE(ROWS('Campanhas C&amp;S'!AT20:AT48)*2,1,1,1)-1)/2)+1)=0,"",INDEX('Campanhas C&amp;S'!AT20:AT48,INT((_xlfn.SEQUENCE(ROWS('Campanhas C&amp;S'!AT20:APZ48)*2,1,1,1)-1)/2)+1))</f>
        <v/>
      </c>
      <c r="O242" s="69" t="str" cm="1">
        <f t="array" ref="O242:O299">IF(INDEX('Campanhas C&amp;S'!AU20:AU48,INT((_xlfn.SEQUENCE(ROWS('Campanhas C&amp;S'!AU20:AU48)*2,1,1,1)-1)/2)+1)=0,"",INDEX('Campanhas C&amp;S'!AU20:AU48,INT((_xlfn.SEQUENCE(ROWS('Campanhas C&amp;S'!AU20:AQA48)*2,1,1,1)-1)/2)+1))</f>
        <v/>
      </c>
      <c r="P242" s="69" t="str">
        <f>IF(J242="","","População abrangida")</f>
        <v/>
      </c>
      <c r="Q242" s="69" t="str">
        <f>IF(J242="","","nº")</f>
        <v/>
      </c>
      <c r="R242" s="69" t="str" cm="1">
        <f t="array" ref="R242">IF(ISBLANK(INDEX('Campanhas C&amp;S'!$AV$20:$AW$48,INT((ROWS($A$1:A1)-1)/2)+1,MOD(ROWS($A$1:A1)-1,2)+1)),"",INDEX('Campanhas C&amp;S'!$AV$20:$AW$48,INT((ROWS($A$1:A1)-1)/2)+1,MOD(ROWS($A$1:A1)-1,2)+1))</f>
        <v/>
      </c>
      <c r="S242" s="69" t="str">
        <f>IF(OR(J242="",'Campanhas C&amp;S'!$AQ$15="",'Campanhas C&amp;S'!$AQ$15="(máximo 300 carateres)"),"",'Campanhas C&amp;S'!$AQ$15)</f>
        <v/>
      </c>
    </row>
    <row r="243" spans="1:19" x14ac:dyDescent="0.15">
      <c r="A243" s="14" t="str">
        <f>IF(I243="","",IF(OR('Identificação da EG'!$B$7=0,'Identificação da EG'!$B$7=""),"",Capa!$C$10))</f>
        <v/>
      </c>
      <c r="B243" s="14" t="str">
        <f>IF(I243="","",IF((OR('Identificação da EG'!$B$7=0,'Identificação da EG'!$B$7="")),"",'Identificação da EG'!$B$7))</f>
        <v/>
      </c>
      <c r="C243" s="14" t="str">
        <f>IF(I243="","",IF(B243="","",VLOOKUP(B243,Auxiliar!$BW$23:$BX$3130,2,0)))</f>
        <v/>
      </c>
      <c r="D243" s="14" t="str">
        <f>IF(I243="","",IF(OR('Identificação da EG'!$B$7=0,'Identificação da EG'!$B$7=""),"","Portugal"))</f>
        <v/>
      </c>
      <c r="E243" s="14" t="str">
        <f>IF(I243="","",IF(OR('Identificação da EG'!$B$7=0,'Identificação da EG'!$B$7=""),"",'Identificação da EG'!$C$7))</f>
        <v/>
      </c>
      <c r="F243" s="14" t="str">
        <f>IF(I243="","",IF(OR('Identificação da EG'!$B$7=0,'Identificação da EG'!$B$7=""),"",'Identificação da EG'!$F$7))</f>
        <v/>
      </c>
      <c r="G243" s="14" t="str">
        <f>IF(I243="","",IF((OR('Identificação da EG'!$B$7=0,'Identificação da EG'!$B$7="")),"",'Identificação da EG'!$D$7))</f>
        <v/>
      </c>
      <c r="H243" s="25" t="str">
        <f>IF(I243="","",IF(OR('Identificação da EG'!$B$7=0,'Identificação da EG'!$B$7=""),"",'Identificação da EG'!$E$7))</f>
        <v/>
      </c>
      <c r="I243" s="69" t="str">
        <f>IF(OR(J243="",'Campanhas C&amp;S'!$AQ$6="",'Campanhas C&amp;S'!$AQ$6="(Preencha o nome da campanha)"),"",'Campanhas C&amp;S'!$AQ$6)</f>
        <v/>
      </c>
      <c r="J243" s="69" t="str">
        <v/>
      </c>
      <c r="K243" s="69" t="str">
        <v/>
      </c>
      <c r="L243" s="69" t="str">
        <v/>
      </c>
      <c r="M243" s="69" t="str">
        <v/>
      </c>
      <c r="N243" s="69" t="str">
        <v/>
      </c>
      <c r="O243" s="69" t="str">
        <v/>
      </c>
      <c r="P243" s="69" t="str">
        <f>IF(J243="","","Materiais distribuidos")</f>
        <v/>
      </c>
      <c r="Q243" s="69" t="str">
        <f t="shared" ref="Q243:Q299" si="4">IF(J243="","","nº")</f>
        <v/>
      </c>
      <c r="R243" s="69" t="str" cm="1">
        <f t="array" ref="R243">IF(ISBLANK(INDEX('Campanhas C&amp;S'!$AV$20:$AW$48,INT((ROWS($A$1:A2)-1)/2)+1,MOD(ROWS($A$1:A2)-1,2)+1)),"",INDEX('Campanhas C&amp;S'!$AV$20:$AW$48,INT((ROWS($A$1:A2)-1)/2)+1,MOD(ROWS($A$1:A2)-1,2)+1))</f>
        <v/>
      </c>
      <c r="S243" s="69" t="str">
        <f>IF(OR(J243="",'Campanhas C&amp;S'!$AQ$15="",'Campanhas C&amp;S'!$AQ$15="(máximo 300 carateres)"),"",'Campanhas C&amp;S'!$AQ$15)</f>
        <v/>
      </c>
    </row>
    <row r="244" spans="1:19" x14ac:dyDescent="0.15">
      <c r="A244" s="14" t="str">
        <f>IF(I244="","",IF(OR('Identificação da EG'!$B$7=0,'Identificação da EG'!$B$7=""),"",Capa!$C$10))</f>
        <v/>
      </c>
      <c r="B244" s="14" t="str">
        <f>IF(I244="","",IF((OR('Identificação da EG'!$B$7=0,'Identificação da EG'!$B$7="")),"",'Identificação da EG'!$B$7))</f>
        <v/>
      </c>
      <c r="C244" s="14" t="str">
        <f>IF(I244="","",IF(B244="","",VLOOKUP(B244,Auxiliar!$BW$23:$BX$3130,2,0)))</f>
        <v/>
      </c>
      <c r="D244" s="14" t="str">
        <f>IF(I244="","",IF(OR('Identificação da EG'!$B$7=0,'Identificação da EG'!$B$7=""),"","Portugal"))</f>
        <v/>
      </c>
      <c r="E244" s="14" t="str">
        <f>IF(I244="","",IF(OR('Identificação da EG'!$B$7=0,'Identificação da EG'!$B$7=""),"",'Identificação da EG'!$C$7))</f>
        <v/>
      </c>
      <c r="F244" s="14" t="str">
        <f>IF(I244="","",IF(OR('Identificação da EG'!$B$7=0,'Identificação da EG'!$B$7=""),"",'Identificação da EG'!$F$7))</f>
        <v/>
      </c>
      <c r="G244" s="14" t="str">
        <f>IF(I244="","",IF((OR('Identificação da EG'!$B$7=0,'Identificação da EG'!$B$7="")),"",'Identificação da EG'!$D$7))</f>
        <v/>
      </c>
      <c r="H244" s="25" t="str">
        <f>IF(I244="","",IF(OR('Identificação da EG'!$B$7=0,'Identificação da EG'!$B$7=""),"",'Identificação da EG'!$E$7))</f>
        <v/>
      </c>
      <c r="I244" s="69" t="str">
        <f>IF(OR(J244="",'Campanhas C&amp;S'!$AQ$6="",'Campanhas C&amp;S'!$AQ$6="(Preencha o nome da campanha)"),"",'Campanhas C&amp;S'!$AQ$6)</f>
        <v/>
      </c>
      <c r="J244" s="69" t="str">
        <v/>
      </c>
      <c r="K244" s="69" t="str">
        <v/>
      </c>
      <c r="L244" s="69" t="str">
        <v/>
      </c>
      <c r="M244" s="69" t="str">
        <v/>
      </c>
      <c r="N244" s="69" t="str">
        <v/>
      </c>
      <c r="O244" s="69" t="str">
        <v/>
      </c>
      <c r="P244" s="69" t="str">
        <f>IF(J244="","","População abrangida")</f>
        <v/>
      </c>
      <c r="Q244" s="69" t="str">
        <f t="shared" si="4"/>
        <v/>
      </c>
      <c r="R244" s="69" t="str" cm="1">
        <f t="array" ref="R244">IF(ISBLANK(INDEX('Campanhas C&amp;S'!$AV$20:$AW$48,INT((ROWS($A$1:A3)-1)/2)+1,MOD(ROWS($A$1:A3)-1,2)+1)),"",INDEX('Campanhas C&amp;S'!$AV$20:$AW$48,INT((ROWS($A$1:A3)-1)/2)+1,MOD(ROWS($A$1:A3)-1,2)+1))</f>
        <v/>
      </c>
      <c r="S244" s="69" t="str">
        <f>IF(OR(J244="",'Campanhas C&amp;S'!$AQ$15="",'Campanhas C&amp;S'!$AQ$15="(máximo 300 carateres)"),"",'Campanhas C&amp;S'!$AQ$15)</f>
        <v/>
      </c>
    </row>
    <row r="245" spans="1:19" x14ac:dyDescent="0.15">
      <c r="A245" s="14" t="str">
        <f>IF(I245="","",IF(OR('Identificação da EG'!$B$7=0,'Identificação da EG'!$B$7=""),"",Capa!$C$10))</f>
        <v/>
      </c>
      <c r="B245" s="14" t="str">
        <f>IF(I245="","",IF((OR('Identificação da EG'!$B$7=0,'Identificação da EG'!$B$7="")),"",'Identificação da EG'!$B$7))</f>
        <v/>
      </c>
      <c r="C245" s="14" t="str">
        <f>IF(I245="","",IF(B245="","",VLOOKUP(B245,Auxiliar!$BW$23:$BX$3130,2,0)))</f>
        <v/>
      </c>
      <c r="D245" s="14" t="str">
        <f>IF(I245="","",IF(OR('Identificação da EG'!$B$7=0,'Identificação da EG'!$B$7=""),"","Portugal"))</f>
        <v/>
      </c>
      <c r="E245" s="14" t="str">
        <f>IF(I245="","",IF(OR('Identificação da EG'!$B$7=0,'Identificação da EG'!$B$7=""),"",'Identificação da EG'!$C$7))</f>
        <v/>
      </c>
      <c r="F245" s="14" t="str">
        <f>IF(I245="","",IF(OR('Identificação da EG'!$B$7=0,'Identificação da EG'!$B$7=""),"",'Identificação da EG'!$F$7))</f>
        <v/>
      </c>
      <c r="G245" s="14" t="str">
        <f>IF(I245="","",IF((OR('Identificação da EG'!$B$7=0,'Identificação da EG'!$B$7="")),"",'Identificação da EG'!$D$7))</f>
        <v/>
      </c>
      <c r="H245" s="25" t="str">
        <f>IF(I245="","",IF(OR('Identificação da EG'!$B$7=0,'Identificação da EG'!$B$7=""),"",'Identificação da EG'!$E$7))</f>
        <v/>
      </c>
      <c r="I245" s="69" t="str">
        <f>IF(OR(J245="",'Campanhas C&amp;S'!$AQ$6="",'Campanhas C&amp;S'!$AQ$6="(Preencha o nome da campanha)"),"",'Campanhas C&amp;S'!$AQ$6)</f>
        <v/>
      </c>
      <c r="J245" s="69" t="str">
        <v/>
      </c>
      <c r="K245" s="69" t="str">
        <v/>
      </c>
      <c r="L245" s="69" t="str">
        <v/>
      </c>
      <c r="M245" s="69" t="str">
        <v/>
      </c>
      <c r="N245" s="69" t="str">
        <v/>
      </c>
      <c r="O245" s="69" t="str">
        <v/>
      </c>
      <c r="P245" s="69" t="str">
        <f>IF(J245="","","Materiais distribuidos")</f>
        <v/>
      </c>
      <c r="Q245" s="69" t="str">
        <f t="shared" si="4"/>
        <v/>
      </c>
      <c r="R245" s="69" t="str" cm="1">
        <f t="array" ref="R245">IF(ISBLANK(INDEX('Campanhas C&amp;S'!$AV$20:$AW$48,INT((ROWS($A$1:A4)-1)/2)+1,MOD(ROWS($A$1:A4)-1,2)+1)),"",INDEX('Campanhas C&amp;S'!$AV$20:$AW$48,INT((ROWS($A$1:A4)-1)/2)+1,MOD(ROWS($A$1:A4)-1,2)+1))</f>
        <v/>
      </c>
      <c r="S245" s="69" t="str">
        <f>IF(OR(J245="",'Campanhas C&amp;S'!$AQ$15="",'Campanhas C&amp;S'!$AQ$15="(máximo 300 carateres)"),"",'Campanhas C&amp;S'!$AQ$15)</f>
        <v/>
      </c>
    </row>
    <row r="246" spans="1:19" x14ac:dyDescent="0.15">
      <c r="A246" s="14" t="str">
        <f>IF(I246="","",IF(OR('Identificação da EG'!$B$7=0,'Identificação da EG'!$B$7=""),"",Capa!$C$10))</f>
        <v/>
      </c>
      <c r="B246" s="14" t="str">
        <f>IF(I246="","",IF((OR('Identificação da EG'!$B$7=0,'Identificação da EG'!$B$7="")),"",'Identificação da EG'!$B$7))</f>
        <v/>
      </c>
      <c r="C246" s="14" t="str">
        <f>IF(I246="","",IF(B246="","",VLOOKUP(B246,Auxiliar!$BW$23:$BX$3130,2,0)))</f>
        <v/>
      </c>
      <c r="D246" s="14" t="str">
        <f>IF(I246="","",IF(OR('Identificação da EG'!$B$7=0,'Identificação da EG'!$B$7=""),"","Portugal"))</f>
        <v/>
      </c>
      <c r="E246" s="14" t="str">
        <f>IF(I246="","",IF(OR('Identificação da EG'!$B$7=0,'Identificação da EG'!$B$7=""),"",'Identificação da EG'!$C$7))</f>
        <v/>
      </c>
      <c r="F246" s="14" t="str">
        <f>IF(I246="","",IF(OR('Identificação da EG'!$B$7=0,'Identificação da EG'!$B$7=""),"",'Identificação da EG'!$F$7))</f>
        <v/>
      </c>
      <c r="G246" s="14" t="str">
        <f>IF(I246="","",IF((OR('Identificação da EG'!$B$7=0,'Identificação da EG'!$B$7="")),"",'Identificação da EG'!$D$7))</f>
        <v/>
      </c>
      <c r="H246" s="25" t="str">
        <f>IF(I246="","",IF(OR('Identificação da EG'!$B$7=0,'Identificação da EG'!$B$7=""),"",'Identificação da EG'!$E$7))</f>
        <v/>
      </c>
      <c r="I246" s="69" t="str">
        <f>IF(OR(J246="",'Campanhas C&amp;S'!$AQ$6="",'Campanhas C&amp;S'!$AQ$6="(Preencha o nome da campanha)"),"",'Campanhas C&amp;S'!$AQ$6)</f>
        <v/>
      </c>
      <c r="J246" s="69" t="str">
        <v/>
      </c>
      <c r="K246" s="69" t="str">
        <v/>
      </c>
      <c r="L246" s="69" t="str">
        <v/>
      </c>
      <c r="M246" s="69" t="str">
        <v/>
      </c>
      <c r="N246" s="69" t="str">
        <v/>
      </c>
      <c r="O246" s="69" t="str">
        <v/>
      </c>
      <c r="P246" s="69" t="str">
        <f>IF(J246="","","População abrangida")</f>
        <v/>
      </c>
      <c r="Q246" s="69" t="str">
        <f t="shared" si="4"/>
        <v/>
      </c>
      <c r="R246" s="69" t="str" cm="1">
        <f t="array" ref="R246">IF(ISBLANK(INDEX('Campanhas C&amp;S'!$AV$20:$AW$48,INT((ROWS($A$1:A5)-1)/2)+1,MOD(ROWS($A$1:A5)-1,2)+1)),"",INDEX('Campanhas C&amp;S'!$AV$20:$AW$48,INT((ROWS($A$1:A5)-1)/2)+1,MOD(ROWS($A$1:A5)-1,2)+1))</f>
        <v/>
      </c>
      <c r="S246" s="69" t="str">
        <f>IF(OR(J246="",'Campanhas C&amp;S'!$AQ$15="",'Campanhas C&amp;S'!$AQ$15="(máximo 300 carateres)"),"",'Campanhas C&amp;S'!$AQ$15)</f>
        <v/>
      </c>
    </row>
    <row r="247" spans="1:19" x14ac:dyDescent="0.15">
      <c r="A247" s="14" t="str">
        <f>IF(I247="","",IF(OR('Identificação da EG'!$B$7=0,'Identificação da EG'!$B$7=""),"",Capa!$C$10))</f>
        <v/>
      </c>
      <c r="B247" s="14" t="str">
        <f>IF(I247="","",IF((OR('Identificação da EG'!$B$7=0,'Identificação da EG'!$B$7="")),"",'Identificação da EG'!$B$7))</f>
        <v/>
      </c>
      <c r="C247" s="14" t="str">
        <f>IF(I247="","",IF(B247="","",VLOOKUP(B247,Auxiliar!$BW$23:$BX$3130,2,0)))</f>
        <v/>
      </c>
      <c r="D247" s="14" t="str">
        <f>IF(I247="","",IF(OR('Identificação da EG'!$B$7=0,'Identificação da EG'!$B$7=""),"","Portugal"))</f>
        <v/>
      </c>
      <c r="E247" s="14" t="str">
        <f>IF(I247="","",IF(OR('Identificação da EG'!$B$7=0,'Identificação da EG'!$B$7=""),"",'Identificação da EG'!$C$7))</f>
        <v/>
      </c>
      <c r="F247" s="14" t="str">
        <f>IF(I247="","",IF(OR('Identificação da EG'!$B$7=0,'Identificação da EG'!$B$7=""),"",'Identificação da EG'!$F$7))</f>
        <v/>
      </c>
      <c r="G247" s="14" t="str">
        <f>IF(I247="","",IF((OR('Identificação da EG'!$B$7=0,'Identificação da EG'!$B$7="")),"",'Identificação da EG'!$D$7))</f>
        <v/>
      </c>
      <c r="H247" s="25" t="str">
        <f>IF(I247="","",IF(OR('Identificação da EG'!$B$7=0,'Identificação da EG'!$B$7=""),"",'Identificação da EG'!$E$7))</f>
        <v/>
      </c>
      <c r="I247" s="69" t="str">
        <f>IF(OR(J247="",'Campanhas C&amp;S'!$AQ$6="",'Campanhas C&amp;S'!$AQ$6="(Preencha o nome da campanha)"),"",'Campanhas C&amp;S'!$AQ$6)</f>
        <v/>
      </c>
      <c r="J247" s="69" t="str">
        <v/>
      </c>
      <c r="K247" s="69" t="str">
        <v/>
      </c>
      <c r="L247" s="69" t="str">
        <v/>
      </c>
      <c r="M247" s="69" t="str">
        <v/>
      </c>
      <c r="N247" s="69" t="str">
        <v/>
      </c>
      <c r="O247" s="69" t="str">
        <v/>
      </c>
      <c r="P247" s="69" t="str">
        <f>IF(J247="","","Materiais distribuidos")</f>
        <v/>
      </c>
      <c r="Q247" s="69" t="str">
        <f t="shared" si="4"/>
        <v/>
      </c>
      <c r="R247" s="69" t="str" cm="1">
        <f t="array" ref="R247">IF(ISBLANK(INDEX('Campanhas C&amp;S'!$AV$20:$AW$48,INT((ROWS($A$1:A6)-1)/2)+1,MOD(ROWS($A$1:A6)-1,2)+1)),"",INDEX('Campanhas C&amp;S'!$AV$20:$AW$48,INT((ROWS($A$1:A6)-1)/2)+1,MOD(ROWS($A$1:A6)-1,2)+1))</f>
        <v/>
      </c>
      <c r="S247" s="69" t="str">
        <f>IF(OR(J247="",'Campanhas C&amp;S'!$AQ$15="",'Campanhas C&amp;S'!$AQ$15="(máximo 300 carateres)"),"",'Campanhas C&amp;S'!$AQ$15)</f>
        <v/>
      </c>
    </row>
    <row r="248" spans="1:19" x14ac:dyDescent="0.15">
      <c r="A248" s="14" t="str">
        <f>IF(I248="","",IF(OR('Identificação da EG'!$B$7=0,'Identificação da EG'!$B$7=""),"",Capa!$C$10))</f>
        <v/>
      </c>
      <c r="B248" s="14" t="str">
        <f>IF(I248="","",IF((OR('Identificação da EG'!$B$7=0,'Identificação da EG'!$B$7="")),"",'Identificação da EG'!$B$7))</f>
        <v/>
      </c>
      <c r="C248" s="14" t="str">
        <f>IF(I248="","",IF(B248="","",VLOOKUP(B248,Auxiliar!$BW$23:$BX$3130,2,0)))</f>
        <v/>
      </c>
      <c r="D248" s="14" t="str">
        <f>IF(I248="","",IF(OR('Identificação da EG'!$B$7=0,'Identificação da EG'!$B$7=""),"","Portugal"))</f>
        <v/>
      </c>
      <c r="E248" s="14" t="str">
        <f>IF(I248="","",IF(OR('Identificação da EG'!$B$7=0,'Identificação da EG'!$B$7=""),"",'Identificação da EG'!$C$7))</f>
        <v/>
      </c>
      <c r="F248" s="14" t="str">
        <f>IF(I248="","",IF(OR('Identificação da EG'!$B$7=0,'Identificação da EG'!$B$7=""),"",'Identificação da EG'!$F$7))</f>
        <v/>
      </c>
      <c r="G248" s="14" t="str">
        <f>IF(I248="","",IF((OR('Identificação da EG'!$B$7=0,'Identificação da EG'!$B$7="")),"",'Identificação da EG'!$D$7))</f>
        <v/>
      </c>
      <c r="H248" s="25" t="str">
        <f>IF(I248="","",IF(OR('Identificação da EG'!$B$7=0,'Identificação da EG'!$B$7=""),"",'Identificação da EG'!$E$7))</f>
        <v/>
      </c>
      <c r="I248" s="69" t="str">
        <f>IF(OR(J248="",'Campanhas C&amp;S'!$AQ$6="",'Campanhas C&amp;S'!$AQ$6="(Preencha o nome da campanha)"),"",'Campanhas C&amp;S'!$AQ$6)</f>
        <v/>
      </c>
      <c r="J248" s="69" t="str">
        <v/>
      </c>
      <c r="K248" s="69" t="str">
        <v/>
      </c>
      <c r="L248" s="69" t="str">
        <v/>
      </c>
      <c r="M248" s="69" t="str">
        <v/>
      </c>
      <c r="N248" s="69" t="str">
        <v/>
      </c>
      <c r="O248" s="69" t="str">
        <v/>
      </c>
      <c r="P248" s="69" t="str">
        <f>IF(J248="","","População abrangida")</f>
        <v/>
      </c>
      <c r="Q248" s="69" t="str">
        <f t="shared" si="4"/>
        <v/>
      </c>
      <c r="R248" s="69" t="str" cm="1">
        <f t="array" ref="R248">IF(ISBLANK(INDEX('Campanhas C&amp;S'!$AV$20:$AW$48,INT((ROWS($A$1:A7)-1)/2)+1,MOD(ROWS($A$1:A7)-1,2)+1)),"",INDEX('Campanhas C&amp;S'!$AV$20:$AW$48,INT((ROWS($A$1:A7)-1)/2)+1,MOD(ROWS($A$1:A7)-1,2)+1))</f>
        <v/>
      </c>
      <c r="S248" s="69" t="str">
        <f>IF(OR(J248="",'Campanhas C&amp;S'!$AQ$15="",'Campanhas C&amp;S'!$AQ$15="(máximo 300 carateres)"),"",'Campanhas C&amp;S'!$AQ$15)</f>
        <v/>
      </c>
    </row>
    <row r="249" spans="1:19" x14ac:dyDescent="0.15">
      <c r="A249" s="14" t="str">
        <f>IF(I249="","",IF(OR('Identificação da EG'!$B$7=0,'Identificação da EG'!$B$7=""),"",Capa!$C$10))</f>
        <v/>
      </c>
      <c r="B249" s="14" t="str">
        <f>IF(I249="","",IF((OR('Identificação da EG'!$B$7=0,'Identificação da EG'!$B$7="")),"",'Identificação da EG'!$B$7))</f>
        <v/>
      </c>
      <c r="C249" s="14" t="str">
        <f>IF(I249="","",IF(B249="","",VLOOKUP(B249,Auxiliar!$BW$23:$BX$3130,2,0)))</f>
        <v/>
      </c>
      <c r="D249" s="14" t="str">
        <f>IF(I249="","",IF(OR('Identificação da EG'!$B$7=0,'Identificação da EG'!$B$7=""),"","Portugal"))</f>
        <v/>
      </c>
      <c r="E249" s="14" t="str">
        <f>IF(I249="","",IF(OR('Identificação da EG'!$B$7=0,'Identificação da EG'!$B$7=""),"",'Identificação da EG'!$C$7))</f>
        <v/>
      </c>
      <c r="F249" s="14" t="str">
        <f>IF(I249="","",IF(OR('Identificação da EG'!$B$7=0,'Identificação da EG'!$B$7=""),"",'Identificação da EG'!$F$7))</f>
        <v/>
      </c>
      <c r="G249" s="14" t="str">
        <f>IF(I249="","",IF((OR('Identificação da EG'!$B$7=0,'Identificação da EG'!$B$7="")),"",'Identificação da EG'!$D$7))</f>
        <v/>
      </c>
      <c r="H249" s="25" t="str">
        <f>IF(I249="","",IF(OR('Identificação da EG'!$B$7=0,'Identificação da EG'!$B$7=""),"",'Identificação da EG'!$E$7))</f>
        <v/>
      </c>
      <c r="I249" s="69" t="str">
        <f>IF(OR(J249="",'Campanhas C&amp;S'!$AQ$6="",'Campanhas C&amp;S'!$AQ$6="(Preencha o nome da campanha)"),"",'Campanhas C&amp;S'!$AQ$6)</f>
        <v/>
      </c>
      <c r="J249" s="69" t="str">
        <v/>
      </c>
      <c r="K249" s="69" t="str">
        <v/>
      </c>
      <c r="L249" s="69" t="str">
        <v/>
      </c>
      <c r="M249" s="69" t="str">
        <v/>
      </c>
      <c r="N249" s="69" t="str">
        <v/>
      </c>
      <c r="O249" s="69" t="str">
        <v/>
      </c>
      <c r="P249" s="69" t="str">
        <f>IF(J249="","","Materiais distribuidos")</f>
        <v/>
      </c>
      <c r="Q249" s="69" t="str">
        <f t="shared" si="4"/>
        <v/>
      </c>
      <c r="R249" s="69" t="str" cm="1">
        <f t="array" ref="R249">IF(ISBLANK(INDEX('Campanhas C&amp;S'!$AV$20:$AW$48,INT((ROWS($A$1:A8)-1)/2)+1,MOD(ROWS($A$1:A8)-1,2)+1)),"",INDEX('Campanhas C&amp;S'!$AV$20:$AW$48,INT((ROWS($A$1:A8)-1)/2)+1,MOD(ROWS($A$1:A8)-1,2)+1))</f>
        <v/>
      </c>
      <c r="S249" s="69" t="str">
        <f>IF(OR(J249="",'Campanhas C&amp;S'!$AQ$15="",'Campanhas C&amp;S'!$AQ$15="(máximo 300 carateres)"),"",'Campanhas C&amp;S'!$AQ$15)</f>
        <v/>
      </c>
    </row>
    <row r="250" spans="1:19" x14ac:dyDescent="0.15">
      <c r="A250" s="14" t="str">
        <f>IF(I250="","",IF(OR('Identificação da EG'!$B$7=0,'Identificação da EG'!$B$7=""),"",Capa!$C$10))</f>
        <v/>
      </c>
      <c r="B250" s="14" t="str">
        <f>IF(I250="","",IF((OR('Identificação da EG'!$B$7=0,'Identificação da EG'!$B$7="")),"",'Identificação da EG'!$B$7))</f>
        <v/>
      </c>
      <c r="C250" s="14" t="str">
        <f>IF(I250="","",IF(B250="","",VLOOKUP(B250,Auxiliar!$BW$23:$BX$3130,2,0)))</f>
        <v/>
      </c>
      <c r="D250" s="14" t="str">
        <f>IF(I250="","",IF(OR('Identificação da EG'!$B$7=0,'Identificação da EG'!$B$7=""),"","Portugal"))</f>
        <v/>
      </c>
      <c r="E250" s="14" t="str">
        <f>IF(I250="","",IF(OR('Identificação da EG'!$B$7=0,'Identificação da EG'!$B$7=""),"",'Identificação da EG'!$C$7))</f>
        <v/>
      </c>
      <c r="F250" s="14" t="str">
        <f>IF(I250="","",IF(OR('Identificação da EG'!$B$7=0,'Identificação da EG'!$B$7=""),"",'Identificação da EG'!$F$7))</f>
        <v/>
      </c>
      <c r="G250" s="14" t="str">
        <f>IF(I250="","",IF((OR('Identificação da EG'!$B$7=0,'Identificação da EG'!$B$7="")),"",'Identificação da EG'!$D$7))</f>
        <v/>
      </c>
      <c r="H250" s="25" t="str">
        <f>IF(I250="","",IF(OR('Identificação da EG'!$B$7=0,'Identificação da EG'!$B$7=""),"",'Identificação da EG'!$E$7))</f>
        <v/>
      </c>
      <c r="I250" s="69" t="str">
        <f>IF(OR(J250="",'Campanhas C&amp;S'!$AQ$6="",'Campanhas C&amp;S'!$AQ$6="(Preencha o nome da campanha)"),"",'Campanhas C&amp;S'!$AQ$6)</f>
        <v/>
      </c>
      <c r="J250" s="69" t="str">
        <v/>
      </c>
      <c r="K250" s="69" t="str">
        <v/>
      </c>
      <c r="L250" s="69" t="str">
        <v/>
      </c>
      <c r="M250" s="69" t="str">
        <v/>
      </c>
      <c r="N250" s="69" t="str">
        <v/>
      </c>
      <c r="O250" s="69" t="str">
        <v/>
      </c>
      <c r="P250" s="69" t="str">
        <f>IF(J250="","","População abrangida")</f>
        <v/>
      </c>
      <c r="Q250" s="69" t="str">
        <f t="shared" si="4"/>
        <v/>
      </c>
      <c r="R250" s="69" t="str" cm="1">
        <f t="array" ref="R250">IF(ISBLANK(INDEX('Campanhas C&amp;S'!$AV$20:$AW$48,INT((ROWS($A$1:A9)-1)/2)+1,MOD(ROWS($A$1:A9)-1,2)+1)),"",INDEX('Campanhas C&amp;S'!$AV$20:$AW$48,INT((ROWS($A$1:A9)-1)/2)+1,MOD(ROWS($A$1:A9)-1,2)+1))</f>
        <v/>
      </c>
      <c r="S250" s="69" t="str">
        <f>IF(OR(J250="",'Campanhas C&amp;S'!$AQ$15="",'Campanhas C&amp;S'!$AQ$15="(máximo 300 carateres)"),"",'Campanhas C&amp;S'!$AQ$15)</f>
        <v/>
      </c>
    </row>
    <row r="251" spans="1:19" x14ac:dyDescent="0.15">
      <c r="A251" s="14" t="str">
        <f>IF(I251="","",IF(OR('Identificação da EG'!$B$7=0,'Identificação da EG'!$B$7=""),"",Capa!$C$10))</f>
        <v/>
      </c>
      <c r="B251" s="14" t="str">
        <f>IF(I251="","",IF((OR('Identificação da EG'!$B$7=0,'Identificação da EG'!$B$7="")),"",'Identificação da EG'!$B$7))</f>
        <v/>
      </c>
      <c r="C251" s="14" t="str">
        <f>IF(I251="","",IF(B251="","",VLOOKUP(B251,Auxiliar!$BW$23:$BX$3130,2,0)))</f>
        <v/>
      </c>
      <c r="D251" s="14" t="str">
        <f>IF(I251="","",IF(OR('Identificação da EG'!$B$7=0,'Identificação da EG'!$B$7=""),"","Portugal"))</f>
        <v/>
      </c>
      <c r="E251" s="14" t="str">
        <f>IF(I251="","",IF(OR('Identificação da EG'!$B$7=0,'Identificação da EG'!$B$7=""),"",'Identificação da EG'!$C$7))</f>
        <v/>
      </c>
      <c r="F251" s="14" t="str">
        <f>IF(I251="","",IF(OR('Identificação da EG'!$B$7=0,'Identificação da EG'!$B$7=""),"",'Identificação da EG'!$F$7))</f>
        <v/>
      </c>
      <c r="G251" s="14" t="str">
        <f>IF(I251="","",IF((OR('Identificação da EG'!$B$7=0,'Identificação da EG'!$B$7="")),"",'Identificação da EG'!$D$7))</f>
        <v/>
      </c>
      <c r="H251" s="25" t="str">
        <f>IF(I251="","",IF(OR('Identificação da EG'!$B$7=0,'Identificação da EG'!$B$7=""),"",'Identificação da EG'!$E$7))</f>
        <v/>
      </c>
      <c r="I251" s="69" t="str">
        <f>IF(OR(J251="",'Campanhas C&amp;S'!$AQ$6="",'Campanhas C&amp;S'!$AQ$6="(Preencha o nome da campanha)"),"",'Campanhas C&amp;S'!$AQ$6)</f>
        <v/>
      </c>
      <c r="J251" s="69" t="str">
        <v/>
      </c>
      <c r="K251" s="69" t="str">
        <v/>
      </c>
      <c r="L251" s="69" t="str">
        <v/>
      </c>
      <c r="M251" s="69" t="str">
        <v/>
      </c>
      <c r="N251" s="69" t="str">
        <v/>
      </c>
      <c r="O251" s="69" t="str">
        <v/>
      </c>
      <c r="P251" s="69" t="str">
        <f>IF(J251="","","Materiais distribuidos")</f>
        <v/>
      </c>
      <c r="Q251" s="69" t="str">
        <f t="shared" si="4"/>
        <v/>
      </c>
      <c r="R251" s="69" t="str" cm="1">
        <f t="array" ref="R251">IF(ISBLANK(INDEX('Campanhas C&amp;S'!$AV$20:$AW$48,INT((ROWS($A$1:A10)-1)/2)+1,MOD(ROWS($A$1:A10)-1,2)+1)),"",INDEX('Campanhas C&amp;S'!$AV$20:$AW$48,INT((ROWS($A$1:A10)-1)/2)+1,MOD(ROWS($A$1:A10)-1,2)+1))</f>
        <v/>
      </c>
      <c r="S251" s="69" t="str">
        <f>IF(OR(J251="",'Campanhas C&amp;S'!$AQ$15="",'Campanhas C&amp;S'!$AQ$15="(máximo 300 carateres)"),"",'Campanhas C&amp;S'!$AQ$15)</f>
        <v/>
      </c>
    </row>
    <row r="252" spans="1:19" x14ac:dyDescent="0.15">
      <c r="A252" s="14" t="str">
        <f>IF(I252="","",IF(OR('Identificação da EG'!$B$7=0,'Identificação da EG'!$B$7=""),"",Capa!$C$10))</f>
        <v/>
      </c>
      <c r="B252" s="14" t="str">
        <f>IF(I252="","",IF((OR('Identificação da EG'!$B$7=0,'Identificação da EG'!$B$7="")),"",'Identificação da EG'!$B$7))</f>
        <v/>
      </c>
      <c r="C252" s="14" t="str">
        <f>IF(I252="","",IF(B252="","",VLOOKUP(B252,Auxiliar!$BW$23:$BX$3130,2,0)))</f>
        <v/>
      </c>
      <c r="D252" s="14" t="str">
        <f>IF(I252="","",IF(OR('Identificação da EG'!$B$7=0,'Identificação da EG'!$B$7=""),"","Portugal"))</f>
        <v/>
      </c>
      <c r="E252" s="14" t="str">
        <f>IF(I252="","",IF(OR('Identificação da EG'!$B$7=0,'Identificação da EG'!$B$7=""),"",'Identificação da EG'!$C$7))</f>
        <v/>
      </c>
      <c r="F252" s="14" t="str">
        <f>IF(I252="","",IF(OR('Identificação da EG'!$B$7=0,'Identificação da EG'!$B$7=""),"",'Identificação da EG'!$F$7))</f>
        <v/>
      </c>
      <c r="G252" s="14" t="str">
        <f>IF(I252="","",IF((OR('Identificação da EG'!$B$7=0,'Identificação da EG'!$B$7="")),"",'Identificação da EG'!$D$7))</f>
        <v/>
      </c>
      <c r="H252" s="25" t="str">
        <f>IF(I252="","",IF(OR('Identificação da EG'!$B$7=0,'Identificação da EG'!$B$7=""),"",'Identificação da EG'!$E$7))</f>
        <v/>
      </c>
      <c r="I252" s="69" t="str">
        <f>IF(OR(J252="",'Campanhas C&amp;S'!$AQ$6="",'Campanhas C&amp;S'!$AQ$6="(Preencha o nome da campanha)"),"",'Campanhas C&amp;S'!$AQ$6)</f>
        <v/>
      </c>
      <c r="J252" s="69" t="str">
        <v/>
      </c>
      <c r="K252" s="69" t="str">
        <v/>
      </c>
      <c r="L252" s="69" t="str">
        <v/>
      </c>
      <c r="M252" s="69" t="str">
        <v/>
      </c>
      <c r="N252" s="69" t="str">
        <v/>
      </c>
      <c r="O252" s="69" t="str">
        <v/>
      </c>
      <c r="P252" s="69" t="str">
        <f>IF(J252="","","População abrangida")</f>
        <v/>
      </c>
      <c r="Q252" s="69" t="str">
        <f t="shared" si="4"/>
        <v/>
      </c>
      <c r="R252" s="69" t="str" cm="1">
        <f t="array" ref="R252">IF(ISBLANK(INDEX('Campanhas C&amp;S'!$AV$20:$AW$48,INT((ROWS($A$1:A11)-1)/2)+1,MOD(ROWS($A$1:A11)-1,2)+1)),"",INDEX('Campanhas C&amp;S'!$AV$20:$AW$48,INT((ROWS($A$1:A11)-1)/2)+1,MOD(ROWS($A$1:A11)-1,2)+1))</f>
        <v/>
      </c>
      <c r="S252" s="69" t="str">
        <f>IF(OR(J252="",'Campanhas C&amp;S'!$AQ$15="",'Campanhas C&amp;S'!$AQ$15="(máximo 300 carateres)"),"",'Campanhas C&amp;S'!$AQ$15)</f>
        <v/>
      </c>
    </row>
    <row r="253" spans="1:19" x14ac:dyDescent="0.15">
      <c r="A253" s="14" t="str">
        <f>IF(I253="","",IF(OR('Identificação da EG'!$B$7=0,'Identificação da EG'!$B$7=""),"",Capa!$C$10))</f>
        <v/>
      </c>
      <c r="B253" s="14" t="str">
        <f>IF(I253="","",IF((OR('Identificação da EG'!$B$7=0,'Identificação da EG'!$B$7="")),"",'Identificação da EG'!$B$7))</f>
        <v/>
      </c>
      <c r="C253" s="14" t="str">
        <f>IF(I253="","",IF(B253="","",VLOOKUP(B253,Auxiliar!$BW$23:$BX$3130,2,0)))</f>
        <v/>
      </c>
      <c r="D253" s="14" t="str">
        <f>IF(I253="","",IF(OR('Identificação da EG'!$B$7=0,'Identificação da EG'!$B$7=""),"","Portugal"))</f>
        <v/>
      </c>
      <c r="E253" s="14" t="str">
        <f>IF(I253="","",IF(OR('Identificação da EG'!$B$7=0,'Identificação da EG'!$B$7=""),"",'Identificação da EG'!$C$7))</f>
        <v/>
      </c>
      <c r="F253" s="14" t="str">
        <f>IF(I253="","",IF(OR('Identificação da EG'!$B$7=0,'Identificação da EG'!$B$7=""),"",'Identificação da EG'!$F$7))</f>
        <v/>
      </c>
      <c r="G253" s="14" t="str">
        <f>IF(I253="","",IF((OR('Identificação da EG'!$B$7=0,'Identificação da EG'!$B$7="")),"",'Identificação da EG'!$D$7))</f>
        <v/>
      </c>
      <c r="H253" s="25" t="str">
        <f>IF(I253="","",IF(OR('Identificação da EG'!$B$7=0,'Identificação da EG'!$B$7=""),"",'Identificação da EG'!$E$7))</f>
        <v/>
      </c>
      <c r="I253" s="69" t="str">
        <f>IF(OR(J253="",'Campanhas C&amp;S'!$AQ$6="",'Campanhas C&amp;S'!$AQ$6="(Preencha o nome da campanha)"),"",'Campanhas C&amp;S'!$AQ$6)</f>
        <v/>
      </c>
      <c r="J253" s="69" t="str">
        <v/>
      </c>
      <c r="K253" s="69" t="str">
        <v/>
      </c>
      <c r="L253" s="69" t="str">
        <v/>
      </c>
      <c r="M253" s="69" t="str">
        <v/>
      </c>
      <c r="N253" s="69" t="str">
        <v/>
      </c>
      <c r="O253" s="69" t="str">
        <v/>
      </c>
      <c r="P253" s="69" t="str">
        <f>IF(J253="","","Materiais distribuidos")</f>
        <v/>
      </c>
      <c r="Q253" s="69" t="str">
        <f t="shared" si="4"/>
        <v/>
      </c>
      <c r="R253" s="69" t="str" cm="1">
        <f t="array" ref="R253">IF(ISBLANK(INDEX('Campanhas C&amp;S'!$AV$20:$AW$48,INT((ROWS($A$1:A12)-1)/2)+1,MOD(ROWS($A$1:A12)-1,2)+1)),"",INDEX('Campanhas C&amp;S'!$AV$20:$AW$48,INT((ROWS($A$1:A12)-1)/2)+1,MOD(ROWS($A$1:A12)-1,2)+1))</f>
        <v/>
      </c>
      <c r="S253" s="69" t="str">
        <f>IF(OR(J253="",'Campanhas C&amp;S'!$AQ$15="",'Campanhas C&amp;S'!$AQ$15="(máximo 300 carateres)"),"",'Campanhas C&amp;S'!$AQ$15)</f>
        <v/>
      </c>
    </row>
    <row r="254" spans="1:19" x14ac:dyDescent="0.15">
      <c r="A254" s="14" t="str">
        <f>IF(I254="","",IF(OR('Identificação da EG'!$B$7=0,'Identificação da EG'!$B$7=""),"",Capa!$C$10))</f>
        <v/>
      </c>
      <c r="B254" s="14" t="str">
        <f>IF(I254="","",IF((OR('Identificação da EG'!$B$7=0,'Identificação da EG'!$B$7="")),"",'Identificação da EG'!$B$7))</f>
        <v/>
      </c>
      <c r="C254" s="14" t="str">
        <f>IF(I254="","",IF(B254="","",VLOOKUP(B254,Auxiliar!$BW$23:$BX$3130,2,0)))</f>
        <v/>
      </c>
      <c r="D254" s="14" t="str">
        <f>IF(I254="","",IF(OR('Identificação da EG'!$B$7=0,'Identificação da EG'!$B$7=""),"","Portugal"))</f>
        <v/>
      </c>
      <c r="E254" s="14" t="str">
        <f>IF(I254="","",IF(OR('Identificação da EG'!$B$7=0,'Identificação da EG'!$B$7=""),"",'Identificação da EG'!$C$7))</f>
        <v/>
      </c>
      <c r="F254" s="14" t="str">
        <f>IF(I254="","",IF(OR('Identificação da EG'!$B$7=0,'Identificação da EG'!$B$7=""),"",'Identificação da EG'!$F$7))</f>
        <v/>
      </c>
      <c r="G254" s="14" t="str">
        <f>IF(I254="","",IF((OR('Identificação da EG'!$B$7=0,'Identificação da EG'!$B$7="")),"",'Identificação da EG'!$D$7))</f>
        <v/>
      </c>
      <c r="H254" s="25" t="str">
        <f>IF(I254="","",IF(OR('Identificação da EG'!$B$7=0,'Identificação da EG'!$B$7=""),"",'Identificação da EG'!$E$7))</f>
        <v/>
      </c>
      <c r="I254" s="69" t="str">
        <f>IF(OR(J254="",'Campanhas C&amp;S'!$AQ$6="",'Campanhas C&amp;S'!$AQ$6="(Preencha o nome da campanha)"),"",'Campanhas C&amp;S'!$AQ$6)</f>
        <v/>
      </c>
      <c r="J254" s="69" t="str">
        <v/>
      </c>
      <c r="K254" s="69" t="str">
        <v/>
      </c>
      <c r="L254" s="69" t="str">
        <v/>
      </c>
      <c r="M254" s="69" t="str">
        <v/>
      </c>
      <c r="N254" s="69" t="str">
        <v/>
      </c>
      <c r="O254" s="69" t="str">
        <v/>
      </c>
      <c r="P254" s="69" t="str">
        <f>IF(J254="","","População abrangida")</f>
        <v/>
      </c>
      <c r="Q254" s="69" t="str">
        <f t="shared" si="4"/>
        <v/>
      </c>
      <c r="R254" s="69" t="str" cm="1">
        <f t="array" ref="R254">IF(ISBLANK(INDEX('Campanhas C&amp;S'!$AV$20:$AW$48,INT((ROWS($A$1:A13)-1)/2)+1,MOD(ROWS($A$1:A13)-1,2)+1)),"",INDEX('Campanhas C&amp;S'!$AV$20:$AW$48,INT((ROWS($A$1:A13)-1)/2)+1,MOD(ROWS($A$1:A13)-1,2)+1))</f>
        <v/>
      </c>
      <c r="S254" s="69" t="str">
        <f>IF(OR(J254="",'Campanhas C&amp;S'!$AQ$15="",'Campanhas C&amp;S'!$AQ$15="(máximo 300 carateres)"),"",'Campanhas C&amp;S'!$AQ$15)</f>
        <v/>
      </c>
    </row>
    <row r="255" spans="1:19" x14ac:dyDescent="0.15">
      <c r="A255" s="14" t="str">
        <f>IF(I255="","",IF(OR('Identificação da EG'!$B$7=0,'Identificação da EG'!$B$7=""),"",Capa!$C$10))</f>
        <v/>
      </c>
      <c r="B255" s="14" t="str">
        <f>IF(I255="","",IF((OR('Identificação da EG'!$B$7=0,'Identificação da EG'!$B$7="")),"",'Identificação da EG'!$B$7))</f>
        <v/>
      </c>
      <c r="C255" s="14" t="str">
        <f>IF(I255="","",IF(B255="","",VLOOKUP(B255,Auxiliar!$BW$23:$BX$3130,2,0)))</f>
        <v/>
      </c>
      <c r="D255" s="14" t="str">
        <f>IF(I255="","",IF(OR('Identificação da EG'!$B$7=0,'Identificação da EG'!$B$7=""),"","Portugal"))</f>
        <v/>
      </c>
      <c r="E255" s="14" t="str">
        <f>IF(I255="","",IF(OR('Identificação da EG'!$B$7=0,'Identificação da EG'!$B$7=""),"",'Identificação da EG'!$C$7))</f>
        <v/>
      </c>
      <c r="F255" s="14" t="str">
        <f>IF(I255="","",IF(OR('Identificação da EG'!$B$7=0,'Identificação da EG'!$B$7=""),"",'Identificação da EG'!$F$7))</f>
        <v/>
      </c>
      <c r="G255" s="14" t="str">
        <f>IF(I255="","",IF((OR('Identificação da EG'!$B$7=0,'Identificação da EG'!$B$7="")),"",'Identificação da EG'!$D$7))</f>
        <v/>
      </c>
      <c r="H255" s="25" t="str">
        <f>IF(I255="","",IF(OR('Identificação da EG'!$B$7=0,'Identificação da EG'!$B$7=""),"",'Identificação da EG'!$E$7))</f>
        <v/>
      </c>
      <c r="I255" s="69" t="str">
        <f>IF(OR(J255="",'Campanhas C&amp;S'!$AQ$6="",'Campanhas C&amp;S'!$AQ$6="(Preencha o nome da campanha)"),"",'Campanhas C&amp;S'!$AQ$6)</f>
        <v/>
      </c>
      <c r="J255" s="69" t="str">
        <v/>
      </c>
      <c r="K255" s="69" t="str">
        <v/>
      </c>
      <c r="L255" s="69" t="str">
        <v/>
      </c>
      <c r="M255" s="69" t="str">
        <v/>
      </c>
      <c r="N255" s="69" t="str">
        <v/>
      </c>
      <c r="O255" s="69" t="str">
        <v/>
      </c>
      <c r="P255" s="69" t="str">
        <f>IF(J255="","","Materiais distribuidos")</f>
        <v/>
      </c>
      <c r="Q255" s="69" t="str">
        <f t="shared" si="4"/>
        <v/>
      </c>
      <c r="R255" s="69" t="str" cm="1">
        <f t="array" ref="R255">IF(ISBLANK(INDEX('Campanhas C&amp;S'!$AV$20:$AW$48,INT((ROWS($A$1:A14)-1)/2)+1,MOD(ROWS($A$1:A14)-1,2)+1)),"",INDEX('Campanhas C&amp;S'!$AV$20:$AW$48,INT((ROWS($A$1:A14)-1)/2)+1,MOD(ROWS($A$1:A14)-1,2)+1))</f>
        <v/>
      </c>
      <c r="S255" s="69" t="str">
        <f>IF(OR(J255="",'Campanhas C&amp;S'!$AQ$15="",'Campanhas C&amp;S'!$AQ$15="(máximo 300 carateres)"),"",'Campanhas C&amp;S'!$AQ$15)</f>
        <v/>
      </c>
    </row>
    <row r="256" spans="1:19" x14ac:dyDescent="0.15">
      <c r="A256" s="14" t="str">
        <f>IF(I256="","",IF(OR('Identificação da EG'!$B$7=0,'Identificação da EG'!$B$7=""),"",Capa!$C$10))</f>
        <v/>
      </c>
      <c r="B256" s="14" t="str">
        <f>IF(I256="","",IF((OR('Identificação da EG'!$B$7=0,'Identificação da EG'!$B$7="")),"",'Identificação da EG'!$B$7))</f>
        <v/>
      </c>
      <c r="C256" s="14" t="str">
        <f>IF(I256="","",IF(B256="","",VLOOKUP(B256,Auxiliar!$BW$23:$BX$3130,2,0)))</f>
        <v/>
      </c>
      <c r="D256" s="14" t="str">
        <f>IF(I256="","",IF(OR('Identificação da EG'!$B$7=0,'Identificação da EG'!$B$7=""),"","Portugal"))</f>
        <v/>
      </c>
      <c r="E256" s="14" t="str">
        <f>IF(I256="","",IF(OR('Identificação da EG'!$B$7=0,'Identificação da EG'!$B$7=""),"",'Identificação da EG'!$C$7))</f>
        <v/>
      </c>
      <c r="F256" s="14" t="str">
        <f>IF(I256="","",IF(OR('Identificação da EG'!$B$7=0,'Identificação da EG'!$B$7=""),"",'Identificação da EG'!$F$7))</f>
        <v/>
      </c>
      <c r="G256" s="14" t="str">
        <f>IF(I256="","",IF((OR('Identificação da EG'!$B$7=0,'Identificação da EG'!$B$7="")),"",'Identificação da EG'!$D$7))</f>
        <v/>
      </c>
      <c r="H256" s="25" t="str">
        <f>IF(I256="","",IF(OR('Identificação da EG'!$B$7=0,'Identificação da EG'!$B$7=""),"",'Identificação da EG'!$E$7))</f>
        <v/>
      </c>
      <c r="I256" s="69" t="str">
        <f>IF(OR(J256="",'Campanhas C&amp;S'!$AQ$6="",'Campanhas C&amp;S'!$AQ$6="(Preencha o nome da campanha)"),"",'Campanhas C&amp;S'!$AQ$6)</f>
        <v/>
      </c>
      <c r="J256" s="69" t="str">
        <v/>
      </c>
      <c r="K256" s="69" t="str">
        <v/>
      </c>
      <c r="L256" s="69" t="str">
        <v/>
      </c>
      <c r="M256" s="69" t="str">
        <v/>
      </c>
      <c r="N256" s="69" t="str">
        <v/>
      </c>
      <c r="O256" s="69" t="str">
        <v/>
      </c>
      <c r="P256" s="69" t="str">
        <f>IF(J256="","","População abrangida")</f>
        <v/>
      </c>
      <c r="Q256" s="69" t="str">
        <f t="shared" si="4"/>
        <v/>
      </c>
      <c r="R256" s="69" t="str" cm="1">
        <f t="array" ref="R256">IF(ISBLANK(INDEX('Campanhas C&amp;S'!$AV$20:$AW$48,INT((ROWS($A$1:A15)-1)/2)+1,MOD(ROWS($A$1:A15)-1,2)+1)),"",INDEX('Campanhas C&amp;S'!$AV$20:$AW$48,INT((ROWS($A$1:A15)-1)/2)+1,MOD(ROWS($A$1:A15)-1,2)+1))</f>
        <v/>
      </c>
      <c r="S256" s="69" t="str">
        <f>IF(OR(J256="",'Campanhas C&amp;S'!$AQ$15="",'Campanhas C&amp;S'!$AQ$15="(máximo 300 carateres)"),"",'Campanhas C&amp;S'!$AQ$15)</f>
        <v/>
      </c>
    </row>
    <row r="257" spans="1:19" x14ac:dyDescent="0.15">
      <c r="A257" s="14" t="str">
        <f>IF(I257="","",IF(OR('Identificação da EG'!$B$7=0,'Identificação da EG'!$B$7=""),"",Capa!$C$10))</f>
        <v/>
      </c>
      <c r="B257" s="14" t="str">
        <f>IF(I257="","",IF((OR('Identificação da EG'!$B$7=0,'Identificação da EG'!$B$7="")),"",'Identificação da EG'!$B$7))</f>
        <v/>
      </c>
      <c r="C257" s="14" t="str">
        <f>IF(I257="","",IF(B257="","",VLOOKUP(B257,Auxiliar!$BW$23:$BX$3130,2,0)))</f>
        <v/>
      </c>
      <c r="D257" s="14" t="str">
        <f>IF(I257="","",IF(OR('Identificação da EG'!$B$7=0,'Identificação da EG'!$B$7=""),"","Portugal"))</f>
        <v/>
      </c>
      <c r="E257" s="14" t="str">
        <f>IF(I257="","",IF(OR('Identificação da EG'!$B$7=0,'Identificação da EG'!$B$7=""),"",'Identificação da EG'!$C$7))</f>
        <v/>
      </c>
      <c r="F257" s="14" t="str">
        <f>IF(I257="","",IF(OR('Identificação da EG'!$B$7=0,'Identificação da EG'!$B$7=""),"",'Identificação da EG'!$F$7))</f>
        <v/>
      </c>
      <c r="G257" s="14" t="str">
        <f>IF(I257="","",IF((OR('Identificação da EG'!$B$7=0,'Identificação da EG'!$B$7="")),"",'Identificação da EG'!$D$7))</f>
        <v/>
      </c>
      <c r="H257" s="25" t="str">
        <f>IF(I257="","",IF(OR('Identificação da EG'!$B$7=0,'Identificação da EG'!$B$7=""),"",'Identificação da EG'!$E$7))</f>
        <v/>
      </c>
      <c r="I257" s="69" t="str">
        <f>IF(OR(J257="",'Campanhas C&amp;S'!$AQ$6="",'Campanhas C&amp;S'!$AQ$6="(Preencha o nome da campanha)"),"",'Campanhas C&amp;S'!$AQ$6)</f>
        <v/>
      </c>
      <c r="J257" s="69" t="str">
        <v/>
      </c>
      <c r="K257" s="69" t="str">
        <v/>
      </c>
      <c r="L257" s="69" t="str">
        <v/>
      </c>
      <c r="M257" s="69" t="str">
        <v/>
      </c>
      <c r="N257" s="69" t="str">
        <v/>
      </c>
      <c r="O257" s="69" t="str">
        <v/>
      </c>
      <c r="P257" s="69" t="str">
        <f>IF(J257="","","Materiais distribuidos")</f>
        <v/>
      </c>
      <c r="Q257" s="69" t="str">
        <f t="shared" si="4"/>
        <v/>
      </c>
      <c r="R257" s="69" t="str" cm="1">
        <f t="array" ref="R257">IF(ISBLANK(INDEX('Campanhas C&amp;S'!$AV$20:$AW$48,INT((ROWS($A$1:A16)-1)/2)+1,MOD(ROWS($A$1:A16)-1,2)+1)),"",INDEX('Campanhas C&amp;S'!$AV$20:$AW$48,INT((ROWS($A$1:A16)-1)/2)+1,MOD(ROWS($A$1:A16)-1,2)+1))</f>
        <v/>
      </c>
      <c r="S257" s="69" t="str">
        <f>IF(OR(J257="",'Campanhas C&amp;S'!$AQ$15="",'Campanhas C&amp;S'!$AQ$15="(máximo 300 carateres)"),"",'Campanhas C&amp;S'!$AQ$15)</f>
        <v/>
      </c>
    </row>
    <row r="258" spans="1:19" x14ac:dyDescent="0.15">
      <c r="A258" s="14" t="str">
        <f>IF(I258="","",IF(OR('Identificação da EG'!$B$7=0,'Identificação da EG'!$B$7=""),"",Capa!$C$10))</f>
        <v/>
      </c>
      <c r="B258" s="14" t="str">
        <f>IF(I258="","",IF((OR('Identificação da EG'!$B$7=0,'Identificação da EG'!$B$7="")),"",'Identificação da EG'!$B$7))</f>
        <v/>
      </c>
      <c r="C258" s="14" t="str">
        <f>IF(I258="","",IF(B258="","",VLOOKUP(B258,Auxiliar!$BW$23:$BX$3130,2,0)))</f>
        <v/>
      </c>
      <c r="D258" s="14" t="str">
        <f>IF(I258="","",IF(OR('Identificação da EG'!$B$7=0,'Identificação da EG'!$B$7=""),"","Portugal"))</f>
        <v/>
      </c>
      <c r="E258" s="14" t="str">
        <f>IF(I258="","",IF(OR('Identificação da EG'!$B$7=0,'Identificação da EG'!$B$7=""),"",'Identificação da EG'!$C$7))</f>
        <v/>
      </c>
      <c r="F258" s="14" t="str">
        <f>IF(I258="","",IF(OR('Identificação da EG'!$B$7=0,'Identificação da EG'!$B$7=""),"",'Identificação da EG'!$F$7))</f>
        <v/>
      </c>
      <c r="G258" s="14" t="str">
        <f>IF(I258="","",IF((OR('Identificação da EG'!$B$7=0,'Identificação da EG'!$B$7="")),"",'Identificação da EG'!$D$7))</f>
        <v/>
      </c>
      <c r="H258" s="25" t="str">
        <f>IF(I258="","",IF(OR('Identificação da EG'!$B$7=0,'Identificação da EG'!$B$7=""),"",'Identificação da EG'!$E$7))</f>
        <v/>
      </c>
      <c r="I258" s="69" t="str">
        <f>IF(OR(J258="",'Campanhas C&amp;S'!$AQ$6="",'Campanhas C&amp;S'!$AQ$6="(Preencha o nome da campanha)"),"",'Campanhas C&amp;S'!$AQ$6)</f>
        <v/>
      </c>
      <c r="J258" s="69" t="str">
        <v/>
      </c>
      <c r="K258" s="69" t="str">
        <v/>
      </c>
      <c r="L258" s="69" t="str">
        <v/>
      </c>
      <c r="M258" s="69" t="str">
        <v/>
      </c>
      <c r="N258" s="69" t="str">
        <v/>
      </c>
      <c r="O258" s="69" t="str">
        <v/>
      </c>
      <c r="P258" s="69" t="str">
        <f>IF(J258="","","População abrangida")</f>
        <v/>
      </c>
      <c r="Q258" s="69" t="str">
        <f t="shared" si="4"/>
        <v/>
      </c>
      <c r="R258" s="69" t="str" cm="1">
        <f t="array" ref="R258">IF(ISBLANK(INDEX('Campanhas C&amp;S'!$AV$20:$AW$48,INT((ROWS($A$1:A17)-1)/2)+1,MOD(ROWS($A$1:A17)-1,2)+1)),"",INDEX('Campanhas C&amp;S'!$AV$20:$AW$48,INT((ROWS($A$1:A17)-1)/2)+1,MOD(ROWS($A$1:A17)-1,2)+1))</f>
        <v/>
      </c>
      <c r="S258" s="69" t="str">
        <f>IF(OR(J258="",'Campanhas C&amp;S'!$AQ$15="",'Campanhas C&amp;S'!$AQ$15="(máximo 300 carateres)"),"",'Campanhas C&amp;S'!$AQ$15)</f>
        <v/>
      </c>
    </row>
    <row r="259" spans="1:19" x14ac:dyDescent="0.15">
      <c r="A259" s="14" t="str">
        <f>IF(I259="","",IF(OR('Identificação da EG'!$B$7=0,'Identificação da EG'!$B$7=""),"",Capa!$C$10))</f>
        <v/>
      </c>
      <c r="B259" s="14" t="str">
        <f>IF(I259="","",IF((OR('Identificação da EG'!$B$7=0,'Identificação da EG'!$B$7="")),"",'Identificação da EG'!$B$7))</f>
        <v/>
      </c>
      <c r="C259" s="14" t="str">
        <f>IF(I259="","",IF(B259="","",VLOOKUP(B259,Auxiliar!$BW$23:$BX$3130,2,0)))</f>
        <v/>
      </c>
      <c r="D259" s="14" t="str">
        <f>IF(I259="","",IF(OR('Identificação da EG'!$B$7=0,'Identificação da EG'!$B$7=""),"","Portugal"))</f>
        <v/>
      </c>
      <c r="E259" s="14" t="str">
        <f>IF(I259="","",IF(OR('Identificação da EG'!$B$7=0,'Identificação da EG'!$B$7=""),"",'Identificação da EG'!$C$7))</f>
        <v/>
      </c>
      <c r="F259" s="14" t="str">
        <f>IF(I259="","",IF(OR('Identificação da EG'!$B$7=0,'Identificação da EG'!$B$7=""),"",'Identificação da EG'!$F$7))</f>
        <v/>
      </c>
      <c r="G259" s="14" t="str">
        <f>IF(I259="","",IF((OR('Identificação da EG'!$B$7=0,'Identificação da EG'!$B$7="")),"",'Identificação da EG'!$D$7))</f>
        <v/>
      </c>
      <c r="H259" s="25" t="str">
        <f>IF(I259="","",IF(OR('Identificação da EG'!$B$7=0,'Identificação da EG'!$B$7=""),"",'Identificação da EG'!$E$7))</f>
        <v/>
      </c>
      <c r="I259" s="69" t="str">
        <f>IF(OR(J259="",'Campanhas C&amp;S'!$AQ$6="",'Campanhas C&amp;S'!$AQ$6="(Preencha o nome da campanha)"),"",'Campanhas C&amp;S'!$AQ$6)</f>
        <v/>
      </c>
      <c r="J259" s="69" t="str">
        <v/>
      </c>
      <c r="K259" s="69" t="str">
        <v/>
      </c>
      <c r="L259" s="69" t="str">
        <v/>
      </c>
      <c r="M259" s="69" t="str">
        <v/>
      </c>
      <c r="N259" s="69" t="str">
        <v/>
      </c>
      <c r="O259" s="69" t="str">
        <v/>
      </c>
      <c r="P259" s="69" t="str">
        <f>IF(J259="","","Materiais distribuidos")</f>
        <v/>
      </c>
      <c r="Q259" s="69" t="str">
        <f t="shared" si="4"/>
        <v/>
      </c>
      <c r="R259" s="69" t="str" cm="1">
        <f t="array" ref="R259">IF(ISBLANK(INDEX('Campanhas C&amp;S'!$AV$20:$AW$48,INT((ROWS($A$1:A18)-1)/2)+1,MOD(ROWS($A$1:A18)-1,2)+1)),"",INDEX('Campanhas C&amp;S'!$AV$20:$AW$48,INT((ROWS($A$1:A18)-1)/2)+1,MOD(ROWS($A$1:A18)-1,2)+1))</f>
        <v/>
      </c>
      <c r="S259" s="69" t="str">
        <f>IF(OR(J259="",'Campanhas C&amp;S'!$AQ$15="",'Campanhas C&amp;S'!$AQ$15="(máximo 300 carateres)"),"",'Campanhas C&amp;S'!$AQ$15)</f>
        <v/>
      </c>
    </row>
    <row r="260" spans="1:19" x14ac:dyDescent="0.15">
      <c r="A260" s="14" t="str">
        <f>IF(I260="","",IF(OR('Identificação da EG'!$B$7=0,'Identificação da EG'!$B$7=""),"",Capa!$C$10))</f>
        <v/>
      </c>
      <c r="B260" s="14" t="str">
        <f>IF(I260="","",IF((OR('Identificação da EG'!$B$7=0,'Identificação da EG'!$B$7="")),"",'Identificação da EG'!$B$7))</f>
        <v/>
      </c>
      <c r="C260" s="14" t="str">
        <f>IF(I260="","",IF(B260="","",VLOOKUP(B260,Auxiliar!$BW$23:$BX$3130,2,0)))</f>
        <v/>
      </c>
      <c r="D260" s="14" t="str">
        <f>IF(I260="","",IF(OR('Identificação da EG'!$B$7=0,'Identificação da EG'!$B$7=""),"","Portugal"))</f>
        <v/>
      </c>
      <c r="E260" s="14" t="str">
        <f>IF(I260="","",IF(OR('Identificação da EG'!$B$7=0,'Identificação da EG'!$B$7=""),"",'Identificação da EG'!$C$7))</f>
        <v/>
      </c>
      <c r="F260" s="14" t="str">
        <f>IF(I260="","",IF(OR('Identificação da EG'!$B$7=0,'Identificação da EG'!$B$7=""),"",'Identificação da EG'!$F$7))</f>
        <v/>
      </c>
      <c r="G260" s="14" t="str">
        <f>IF(I260="","",IF((OR('Identificação da EG'!$B$7=0,'Identificação da EG'!$B$7="")),"",'Identificação da EG'!$D$7))</f>
        <v/>
      </c>
      <c r="H260" s="25" t="str">
        <f>IF(I260="","",IF(OR('Identificação da EG'!$B$7=0,'Identificação da EG'!$B$7=""),"",'Identificação da EG'!$E$7))</f>
        <v/>
      </c>
      <c r="I260" s="69" t="str">
        <f>IF(OR(J260="",'Campanhas C&amp;S'!$AQ$6="",'Campanhas C&amp;S'!$AQ$6="(Preencha o nome da campanha)"),"",'Campanhas C&amp;S'!$AQ$6)</f>
        <v/>
      </c>
      <c r="J260" s="69" t="str">
        <v/>
      </c>
      <c r="K260" s="69" t="str">
        <v/>
      </c>
      <c r="L260" s="69" t="str">
        <v/>
      </c>
      <c r="M260" s="69" t="str">
        <v/>
      </c>
      <c r="N260" s="69" t="str">
        <v/>
      </c>
      <c r="O260" s="69" t="str">
        <v/>
      </c>
      <c r="P260" s="69" t="str">
        <f>IF(J260="","","População abrangida")</f>
        <v/>
      </c>
      <c r="Q260" s="69" t="str">
        <f t="shared" si="4"/>
        <v/>
      </c>
      <c r="R260" s="69" t="str" cm="1">
        <f t="array" ref="R260">IF(ISBLANK(INDEX('Campanhas C&amp;S'!$AV$20:$AW$48,INT((ROWS($A$1:A19)-1)/2)+1,MOD(ROWS($A$1:A19)-1,2)+1)),"",INDEX('Campanhas C&amp;S'!$AV$20:$AW$48,INT((ROWS($A$1:A19)-1)/2)+1,MOD(ROWS($A$1:A19)-1,2)+1))</f>
        <v/>
      </c>
      <c r="S260" s="69" t="str">
        <f>IF(OR(J260="",'Campanhas C&amp;S'!$AQ$15="",'Campanhas C&amp;S'!$AQ$15="(máximo 300 carateres)"),"",'Campanhas C&amp;S'!$AQ$15)</f>
        <v/>
      </c>
    </row>
    <row r="261" spans="1:19" x14ac:dyDescent="0.15">
      <c r="A261" s="14" t="str">
        <f>IF(I261="","",IF(OR('Identificação da EG'!$B$7=0,'Identificação da EG'!$B$7=""),"",Capa!$C$10))</f>
        <v/>
      </c>
      <c r="B261" s="14" t="str">
        <f>IF(I261="","",IF((OR('Identificação da EG'!$B$7=0,'Identificação da EG'!$B$7="")),"",'Identificação da EG'!$B$7))</f>
        <v/>
      </c>
      <c r="C261" s="14" t="str">
        <f>IF(I261="","",IF(B261="","",VLOOKUP(B261,Auxiliar!$BW$23:$BX$3130,2,0)))</f>
        <v/>
      </c>
      <c r="D261" s="14" t="str">
        <f>IF(I261="","",IF(OR('Identificação da EG'!$B$7=0,'Identificação da EG'!$B$7=""),"","Portugal"))</f>
        <v/>
      </c>
      <c r="E261" s="14" t="str">
        <f>IF(I261="","",IF(OR('Identificação da EG'!$B$7=0,'Identificação da EG'!$B$7=""),"",'Identificação da EG'!$C$7))</f>
        <v/>
      </c>
      <c r="F261" s="14" t="str">
        <f>IF(I261="","",IF(OR('Identificação da EG'!$B$7=0,'Identificação da EG'!$B$7=""),"",'Identificação da EG'!$F$7))</f>
        <v/>
      </c>
      <c r="G261" s="14" t="str">
        <f>IF(I261="","",IF((OR('Identificação da EG'!$B$7=0,'Identificação da EG'!$B$7="")),"",'Identificação da EG'!$D$7))</f>
        <v/>
      </c>
      <c r="H261" s="25" t="str">
        <f>IF(I261="","",IF(OR('Identificação da EG'!$B$7=0,'Identificação da EG'!$B$7=""),"",'Identificação da EG'!$E$7))</f>
        <v/>
      </c>
      <c r="I261" s="69" t="str">
        <f>IF(OR(J261="",'Campanhas C&amp;S'!$AQ$6="",'Campanhas C&amp;S'!$AQ$6="(Preencha o nome da campanha)"),"",'Campanhas C&amp;S'!$AQ$6)</f>
        <v/>
      </c>
      <c r="J261" s="69" t="str">
        <v/>
      </c>
      <c r="K261" s="69" t="str">
        <v/>
      </c>
      <c r="L261" s="69" t="str">
        <v/>
      </c>
      <c r="M261" s="69" t="str">
        <v/>
      </c>
      <c r="N261" s="69" t="str">
        <v/>
      </c>
      <c r="O261" s="69" t="str">
        <v/>
      </c>
      <c r="P261" s="69" t="str">
        <f>IF(J261="","","Materiais distribuidos")</f>
        <v/>
      </c>
      <c r="Q261" s="69" t="str">
        <f t="shared" si="4"/>
        <v/>
      </c>
      <c r="R261" s="69" t="str" cm="1">
        <f t="array" ref="R261">IF(ISBLANK(INDEX('Campanhas C&amp;S'!$AV$20:$AW$48,INT((ROWS($A$1:A20)-1)/2)+1,MOD(ROWS($A$1:A20)-1,2)+1)),"",INDEX('Campanhas C&amp;S'!$AV$20:$AW$48,INT((ROWS($A$1:A20)-1)/2)+1,MOD(ROWS($A$1:A20)-1,2)+1))</f>
        <v/>
      </c>
      <c r="S261" s="69" t="str">
        <f>IF(OR(J261="",'Campanhas C&amp;S'!$AQ$15="",'Campanhas C&amp;S'!$AQ$15="(máximo 300 carateres)"),"",'Campanhas C&amp;S'!$AQ$15)</f>
        <v/>
      </c>
    </row>
    <row r="262" spans="1:19" x14ac:dyDescent="0.15">
      <c r="A262" s="14" t="str">
        <f>IF(I262="","",IF(OR('Identificação da EG'!$B$7=0,'Identificação da EG'!$B$7=""),"",Capa!$C$10))</f>
        <v/>
      </c>
      <c r="B262" s="14" t="str">
        <f>IF(I262="","",IF((OR('Identificação da EG'!$B$7=0,'Identificação da EG'!$B$7="")),"",'Identificação da EG'!$B$7))</f>
        <v/>
      </c>
      <c r="C262" s="14" t="str">
        <f>IF(I262="","",IF(B262="","",VLOOKUP(B262,Auxiliar!$BW$23:$BX$3130,2,0)))</f>
        <v/>
      </c>
      <c r="D262" s="14" t="str">
        <f>IF(I262="","",IF(OR('Identificação da EG'!$B$7=0,'Identificação da EG'!$B$7=""),"","Portugal"))</f>
        <v/>
      </c>
      <c r="E262" s="14" t="str">
        <f>IF(I262="","",IF(OR('Identificação da EG'!$B$7=0,'Identificação da EG'!$B$7=""),"",'Identificação da EG'!$C$7))</f>
        <v/>
      </c>
      <c r="F262" s="14" t="str">
        <f>IF(I262="","",IF(OR('Identificação da EG'!$B$7=0,'Identificação da EG'!$B$7=""),"",'Identificação da EG'!$F$7))</f>
        <v/>
      </c>
      <c r="G262" s="14" t="str">
        <f>IF(I262="","",IF((OR('Identificação da EG'!$B$7=0,'Identificação da EG'!$B$7="")),"",'Identificação da EG'!$D$7))</f>
        <v/>
      </c>
      <c r="H262" s="25" t="str">
        <f>IF(I262="","",IF(OR('Identificação da EG'!$B$7=0,'Identificação da EG'!$B$7=""),"",'Identificação da EG'!$E$7))</f>
        <v/>
      </c>
      <c r="I262" s="69" t="str">
        <f>IF(OR(J262="",'Campanhas C&amp;S'!$AQ$6="",'Campanhas C&amp;S'!$AQ$6="(Preencha o nome da campanha)"),"",'Campanhas C&amp;S'!$AQ$6)</f>
        <v/>
      </c>
      <c r="J262" s="69" t="str">
        <v/>
      </c>
      <c r="K262" s="69" t="str">
        <v/>
      </c>
      <c r="L262" s="69" t="str">
        <v/>
      </c>
      <c r="M262" s="69" t="str">
        <v/>
      </c>
      <c r="N262" s="69" t="str">
        <v/>
      </c>
      <c r="O262" s="69" t="str">
        <v/>
      </c>
      <c r="P262" s="69" t="str">
        <f>IF(J262="","","População abrangida")</f>
        <v/>
      </c>
      <c r="Q262" s="69" t="str">
        <f t="shared" si="4"/>
        <v/>
      </c>
      <c r="R262" s="69" t="str" cm="1">
        <f t="array" ref="R262">IF(ISBLANK(INDEX('Campanhas C&amp;S'!$AV$20:$AW$48,INT((ROWS($A$1:A21)-1)/2)+1,MOD(ROWS($A$1:A21)-1,2)+1)),"",INDEX('Campanhas C&amp;S'!$AV$20:$AW$48,INT((ROWS($A$1:A21)-1)/2)+1,MOD(ROWS($A$1:A21)-1,2)+1))</f>
        <v/>
      </c>
      <c r="S262" s="69" t="str">
        <f>IF(OR(J262="",'Campanhas C&amp;S'!$AQ$15="",'Campanhas C&amp;S'!$AQ$15="(máximo 300 carateres)"),"",'Campanhas C&amp;S'!$AQ$15)</f>
        <v/>
      </c>
    </row>
    <row r="263" spans="1:19" x14ac:dyDescent="0.15">
      <c r="A263" s="14" t="str">
        <f>IF(I263="","",IF(OR('Identificação da EG'!$B$7=0,'Identificação da EG'!$B$7=""),"",Capa!$C$10))</f>
        <v/>
      </c>
      <c r="B263" s="14" t="str">
        <f>IF(I263="","",IF((OR('Identificação da EG'!$B$7=0,'Identificação da EG'!$B$7="")),"",'Identificação da EG'!$B$7))</f>
        <v/>
      </c>
      <c r="C263" s="14" t="str">
        <f>IF(I263="","",IF(B263="","",VLOOKUP(B263,Auxiliar!$BW$23:$BX$3130,2,0)))</f>
        <v/>
      </c>
      <c r="D263" s="14" t="str">
        <f>IF(I263="","",IF(OR('Identificação da EG'!$B$7=0,'Identificação da EG'!$B$7=""),"","Portugal"))</f>
        <v/>
      </c>
      <c r="E263" s="14" t="str">
        <f>IF(I263="","",IF(OR('Identificação da EG'!$B$7=0,'Identificação da EG'!$B$7=""),"",'Identificação da EG'!$C$7))</f>
        <v/>
      </c>
      <c r="F263" s="14" t="str">
        <f>IF(I263="","",IF(OR('Identificação da EG'!$B$7=0,'Identificação da EG'!$B$7=""),"",'Identificação da EG'!$F$7))</f>
        <v/>
      </c>
      <c r="G263" s="14" t="str">
        <f>IF(I263="","",IF((OR('Identificação da EG'!$B$7=0,'Identificação da EG'!$B$7="")),"",'Identificação da EG'!$D$7))</f>
        <v/>
      </c>
      <c r="H263" s="25" t="str">
        <f>IF(I263="","",IF(OR('Identificação da EG'!$B$7=0,'Identificação da EG'!$B$7=""),"",'Identificação da EG'!$E$7))</f>
        <v/>
      </c>
      <c r="I263" s="69" t="str">
        <f>IF(OR(J263="",'Campanhas C&amp;S'!$AQ$6="",'Campanhas C&amp;S'!$AQ$6="(Preencha o nome da campanha)"),"",'Campanhas C&amp;S'!$AQ$6)</f>
        <v/>
      </c>
      <c r="J263" s="69" t="str">
        <v/>
      </c>
      <c r="K263" s="69" t="str">
        <v/>
      </c>
      <c r="L263" s="69" t="str">
        <v/>
      </c>
      <c r="M263" s="69" t="str">
        <v/>
      </c>
      <c r="N263" s="69" t="str">
        <v/>
      </c>
      <c r="O263" s="69" t="str">
        <v/>
      </c>
      <c r="P263" s="69" t="str">
        <f>IF(J263="","","Materiais distribuidos")</f>
        <v/>
      </c>
      <c r="Q263" s="69" t="str">
        <f t="shared" si="4"/>
        <v/>
      </c>
      <c r="R263" s="69" t="str" cm="1">
        <f t="array" ref="R263">IF(ISBLANK(INDEX('Campanhas C&amp;S'!$AV$20:$AW$48,INT((ROWS($A$1:A22)-1)/2)+1,MOD(ROWS($A$1:A22)-1,2)+1)),"",INDEX('Campanhas C&amp;S'!$AV$20:$AW$48,INT((ROWS($A$1:A22)-1)/2)+1,MOD(ROWS($A$1:A22)-1,2)+1))</f>
        <v/>
      </c>
      <c r="S263" s="69" t="str">
        <f>IF(OR(J263="",'Campanhas C&amp;S'!$AQ$15="",'Campanhas C&amp;S'!$AQ$15="(máximo 300 carateres)"),"",'Campanhas C&amp;S'!$AQ$15)</f>
        <v/>
      </c>
    </row>
    <row r="264" spans="1:19" x14ac:dyDescent="0.15">
      <c r="A264" s="14" t="str">
        <f>IF(I264="","",IF(OR('Identificação da EG'!$B$7=0,'Identificação da EG'!$B$7=""),"",Capa!$C$10))</f>
        <v/>
      </c>
      <c r="B264" s="14" t="str">
        <f>IF(I264="","",IF((OR('Identificação da EG'!$B$7=0,'Identificação da EG'!$B$7="")),"",'Identificação da EG'!$B$7))</f>
        <v/>
      </c>
      <c r="C264" s="14" t="str">
        <f>IF(I264="","",IF(B264="","",VLOOKUP(B264,Auxiliar!$BW$23:$BX$3130,2,0)))</f>
        <v/>
      </c>
      <c r="D264" s="14" t="str">
        <f>IF(I264="","",IF(OR('Identificação da EG'!$B$7=0,'Identificação da EG'!$B$7=""),"","Portugal"))</f>
        <v/>
      </c>
      <c r="E264" s="14" t="str">
        <f>IF(I264="","",IF(OR('Identificação da EG'!$B$7=0,'Identificação da EG'!$B$7=""),"",'Identificação da EG'!$C$7))</f>
        <v/>
      </c>
      <c r="F264" s="14" t="str">
        <f>IF(I264="","",IF(OR('Identificação da EG'!$B$7=0,'Identificação da EG'!$B$7=""),"",'Identificação da EG'!$F$7))</f>
        <v/>
      </c>
      <c r="G264" s="14" t="str">
        <f>IF(I264="","",IF((OR('Identificação da EG'!$B$7=0,'Identificação da EG'!$B$7="")),"",'Identificação da EG'!$D$7))</f>
        <v/>
      </c>
      <c r="H264" s="25" t="str">
        <f>IF(I264="","",IF(OR('Identificação da EG'!$B$7=0,'Identificação da EG'!$B$7=""),"",'Identificação da EG'!$E$7))</f>
        <v/>
      </c>
      <c r="I264" s="69" t="str">
        <f>IF(OR(J264="",'Campanhas C&amp;S'!$AQ$6="",'Campanhas C&amp;S'!$AQ$6="(Preencha o nome da campanha)"),"",'Campanhas C&amp;S'!$AQ$6)</f>
        <v/>
      </c>
      <c r="J264" s="69" t="str">
        <v/>
      </c>
      <c r="K264" s="69" t="str">
        <v/>
      </c>
      <c r="L264" s="69" t="str">
        <v/>
      </c>
      <c r="M264" s="69" t="str">
        <v/>
      </c>
      <c r="N264" s="69" t="str">
        <v/>
      </c>
      <c r="O264" s="69" t="str">
        <v/>
      </c>
      <c r="P264" s="69" t="str">
        <f>IF(J264="","","População abrangida")</f>
        <v/>
      </c>
      <c r="Q264" s="69" t="str">
        <f t="shared" si="4"/>
        <v/>
      </c>
      <c r="R264" s="69" t="str" cm="1">
        <f t="array" ref="R264">IF(ISBLANK(INDEX('Campanhas C&amp;S'!$AV$20:$AW$48,INT((ROWS($A$1:A23)-1)/2)+1,MOD(ROWS($A$1:A23)-1,2)+1)),"",INDEX('Campanhas C&amp;S'!$AV$20:$AW$48,INT((ROWS($A$1:A23)-1)/2)+1,MOD(ROWS($A$1:A23)-1,2)+1))</f>
        <v/>
      </c>
      <c r="S264" s="69" t="str">
        <f>IF(OR(J264="",'Campanhas C&amp;S'!$AQ$15="",'Campanhas C&amp;S'!$AQ$15="(máximo 300 carateres)"),"",'Campanhas C&amp;S'!$AQ$15)</f>
        <v/>
      </c>
    </row>
    <row r="265" spans="1:19" x14ac:dyDescent="0.15">
      <c r="A265" s="14" t="str">
        <f>IF(I265="","",IF(OR('Identificação da EG'!$B$7=0,'Identificação da EG'!$B$7=""),"",Capa!$C$10))</f>
        <v/>
      </c>
      <c r="B265" s="14" t="str">
        <f>IF(I265="","",IF((OR('Identificação da EG'!$B$7=0,'Identificação da EG'!$B$7="")),"",'Identificação da EG'!$B$7))</f>
        <v/>
      </c>
      <c r="C265" s="14" t="str">
        <f>IF(I265="","",IF(B265="","",VLOOKUP(B265,Auxiliar!$BW$23:$BX$3130,2,0)))</f>
        <v/>
      </c>
      <c r="D265" s="14" t="str">
        <f>IF(I265="","",IF(OR('Identificação da EG'!$B$7=0,'Identificação da EG'!$B$7=""),"","Portugal"))</f>
        <v/>
      </c>
      <c r="E265" s="14" t="str">
        <f>IF(I265="","",IF(OR('Identificação da EG'!$B$7=0,'Identificação da EG'!$B$7=""),"",'Identificação da EG'!$C$7))</f>
        <v/>
      </c>
      <c r="F265" s="14" t="str">
        <f>IF(I265="","",IF(OR('Identificação da EG'!$B$7=0,'Identificação da EG'!$B$7=""),"",'Identificação da EG'!$F$7))</f>
        <v/>
      </c>
      <c r="G265" s="14" t="str">
        <f>IF(I265="","",IF((OR('Identificação da EG'!$B$7=0,'Identificação da EG'!$B$7="")),"",'Identificação da EG'!$D$7))</f>
        <v/>
      </c>
      <c r="H265" s="25" t="str">
        <f>IF(I265="","",IF(OR('Identificação da EG'!$B$7=0,'Identificação da EG'!$B$7=""),"",'Identificação da EG'!$E$7))</f>
        <v/>
      </c>
      <c r="I265" s="69" t="str">
        <f>IF(OR(J265="",'Campanhas C&amp;S'!$AQ$6="",'Campanhas C&amp;S'!$AQ$6="(Preencha o nome da campanha)"),"",'Campanhas C&amp;S'!$AQ$6)</f>
        <v/>
      </c>
      <c r="J265" s="69" t="str">
        <v/>
      </c>
      <c r="K265" s="69" t="str">
        <v/>
      </c>
      <c r="L265" s="69" t="str">
        <v/>
      </c>
      <c r="M265" s="69" t="str">
        <v/>
      </c>
      <c r="N265" s="69" t="str">
        <v/>
      </c>
      <c r="O265" s="69" t="str">
        <v/>
      </c>
      <c r="P265" s="69" t="str">
        <f>IF(J265="","","Materiais distribuidos")</f>
        <v/>
      </c>
      <c r="Q265" s="69" t="str">
        <f t="shared" si="4"/>
        <v/>
      </c>
      <c r="R265" s="69" t="str" cm="1">
        <f t="array" ref="R265">IF(ISBLANK(INDEX('Campanhas C&amp;S'!$AV$20:$AW$48,INT((ROWS($A$1:A24)-1)/2)+1,MOD(ROWS($A$1:A24)-1,2)+1)),"",INDEX('Campanhas C&amp;S'!$AV$20:$AW$48,INT((ROWS($A$1:A24)-1)/2)+1,MOD(ROWS($A$1:A24)-1,2)+1))</f>
        <v/>
      </c>
      <c r="S265" s="69" t="str">
        <f>IF(OR(J265="",'Campanhas C&amp;S'!$AQ$15="",'Campanhas C&amp;S'!$AQ$15="(máximo 300 carateres)"),"",'Campanhas C&amp;S'!$AQ$15)</f>
        <v/>
      </c>
    </row>
    <row r="266" spans="1:19" x14ac:dyDescent="0.15">
      <c r="A266" s="14" t="str">
        <f>IF(I266="","",IF(OR('Identificação da EG'!$B$7=0,'Identificação da EG'!$B$7=""),"",Capa!$C$10))</f>
        <v/>
      </c>
      <c r="B266" s="14" t="str">
        <f>IF(I266="","",IF((OR('Identificação da EG'!$B$7=0,'Identificação da EG'!$B$7="")),"",'Identificação da EG'!$B$7))</f>
        <v/>
      </c>
      <c r="C266" s="14" t="str">
        <f>IF(I266="","",IF(B266="","",VLOOKUP(B266,Auxiliar!$BW$23:$BX$3130,2,0)))</f>
        <v/>
      </c>
      <c r="D266" s="14" t="str">
        <f>IF(I266="","",IF(OR('Identificação da EG'!$B$7=0,'Identificação da EG'!$B$7=""),"","Portugal"))</f>
        <v/>
      </c>
      <c r="E266" s="14" t="str">
        <f>IF(I266="","",IF(OR('Identificação da EG'!$B$7=0,'Identificação da EG'!$B$7=""),"",'Identificação da EG'!$C$7))</f>
        <v/>
      </c>
      <c r="F266" s="14" t="str">
        <f>IF(I266="","",IF(OR('Identificação da EG'!$B$7=0,'Identificação da EG'!$B$7=""),"",'Identificação da EG'!$F$7))</f>
        <v/>
      </c>
      <c r="G266" s="14" t="str">
        <f>IF(I266="","",IF((OR('Identificação da EG'!$B$7=0,'Identificação da EG'!$B$7="")),"",'Identificação da EG'!$D$7))</f>
        <v/>
      </c>
      <c r="H266" s="25" t="str">
        <f>IF(I266="","",IF(OR('Identificação da EG'!$B$7=0,'Identificação da EG'!$B$7=""),"",'Identificação da EG'!$E$7))</f>
        <v/>
      </c>
      <c r="I266" s="69" t="str">
        <f>IF(OR(J266="",'Campanhas C&amp;S'!$AQ$6="",'Campanhas C&amp;S'!$AQ$6="(Preencha o nome da campanha)"),"",'Campanhas C&amp;S'!$AQ$6)</f>
        <v/>
      </c>
      <c r="J266" s="69" t="str">
        <v/>
      </c>
      <c r="K266" s="69" t="str">
        <v/>
      </c>
      <c r="L266" s="69" t="str">
        <v/>
      </c>
      <c r="M266" s="69" t="str">
        <v/>
      </c>
      <c r="N266" s="69" t="str">
        <v/>
      </c>
      <c r="O266" s="69" t="str">
        <v/>
      </c>
      <c r="P266" s="69" t="str">
        <f>IF(J266="","","População abrangida")</f>
        <v/>
      </c>
      <c r="Q266" s="69" t="str">
        <f t="shared" si="4"/>
        <v/>
      </c>
      <c r="R266" s="69" t="str" cm="1">
        <f t="array" ref="R266">IF(ISBLANK(INDEX('Campanhas C&amp;S'!$AV$20:$AW$48,INT((ROWS($A$1:A25)-1)/2)+1,MOD(ROWS($A$1:A25)-1,2)+1)),"",INDEX('Campanhas C&amp;S'!$AV$20:$AW$48,INT((ROWS($A$1:A25)-1)/2)+1,MOD(ROWS($A$1:A25)-1,2)+1))</f>
        <v/>
      </c>
      <c r="S266" s="69" t="str">
        <f>IF(OR(J266="",'Campanhas C&amp;S'!$AQ$15="",'Campanhas C&amp;S'!$AQ$15="(máximo 300 carateres)"),"",'Campanhas C&amp;S'!$AQ$15)</f>
        <v/>
      </c>
    </row>
    <row r="267" spans="1:19" x14ac:dyDescent="0.15">
      <c r="A267" s="14" t="str">
        <f>IF(I267="","",IF(OR('Identificação da EG'!$B$7=0,'Identificação da EG'!$B$7=""),"",Capa!$C$10))</f>
        <v/>
      </c>
      <c r="B267" s="14" t="str">
        <f>IF(I267="","",IF((OR('Identificação da EG'!$B$7=0,'Identificação da EG'!$B$7="")),"",'Identificação da EG'!$B$7))</f>
        <v/>
      </c>
      <c r="C267" s="14" t="str">
        <f>IF(I267="","",IF(B267="","",VLOOKUP(B267,Auxiliar!$BW$23:$BX$3130,2,0)))</f>
        <v/>
      </c>
      <c r="D267" s="14" t="str">
        <f>IF(I267="","",IF(OR('Identificação da EG'!$B$7=0,'Identificação da EG'!$B$7=""),"","Portugal"))</f>
        <v/>
      </c>
      <c r="E267" s="14" t="str">
        <f>IF(I267="","",IF(OR('Identificação da EG'!$B$7=0,'Identificação da EG'!$B$7=""),"",'Identificação da EG'!$C$7))</f>
        <v/>
      </c>
      <c r="F267" s="14" t="str">
        <f>IF(I267="","",IF(OR('Identificação da EG'!$B$7=0,'Identificação da EG'!$B$7=""),"",'Identificação da EG'!$F$7))</f>
        <v/>
      </c>
      <c r="G267" s="14" t="str">
        <f>IF(I267="","",IF((OR('Identificação da EG'!$B$7=0,'Identificação da EG'!$B$7="")),"",'Identificação da EG'!$D$7))</f>
        <v/>
      </c>
      <c r="H267" s="25" t="str">
        <f>IF(I267="","",IF(OR('Identificação da EG'!$B$7=0,'Identificação da EG'!$B$7=""),"",'Identificação da EG'!$E$7))</f>
        <v/>
      </c>
      <c r="I267" s="69" t="str">
        <f>IF(OR(J267="",'Campanhas C&amp;S'!$AQ$6="",'Campanhas C&amp;S'!$AQ$6="(Preencha o nome da campanha)"),"",'Campanhas C&amp;S'!$AQ$6)</f>
        <v/>
      </c>
      <c r="J267" s="69" t="str">
        <v/>
      </c>
      <c r="K267" s="69" t="str">
        <v/>
      </c>
      <c r="L267" s="69" t="str">
        <v/>
      </c>
      <c r="M267" s="69" t="str">
        <v/>
      </c>
      <c r="N267" s="69" t="str">
        <v/>
      </c>
      <c r="O267" s="69" t="str">
        <v/>
      </c>
      <c r="P267" s="69" t="str">
        <f>IF(J267="","","Materiais distribuidos")</f>
        <v/>
      </c>
      <c r="Q267" s="69" t="str">
        <f t="shared" si="4"/>
        <v/>
      </c>
      <c r="R267" s="69" t="str" cm="1">
        <f t="array" ref="R267">IF(ISBLANK(INDEX('Campanhas C&amp;S'!$AV$20:$AW$48,INT((ROWS($A$1:A26)-1)/2)+1,MOD(ROWS($A$1:A26)-1,2)+1)),"",INDEX('Campanhas C&amp;S'!$AV$20:$AW$48,INT((ROWS($A$1:A26)-1)/2)+1,MOD(ROWS($A$1:A26)-1,2)+1))</f>
        <v/>
      </c>
      <c r="S267" s="69" t="str">
        <f>IF(OR(J267="",'Campanhas C&amp;S'!$AQ$15="",'Campanhas C&amp;S'!$AQ$15="(máximo 300 carateres)"),"",'Campanhas C&amp;S'!$AQ$15)</f>
        <v/>
      </c>
    </row>
    <row r="268" spans="1:19" x14ac:dyDescent="0.15">
      <c r="A268" s="14" t="str">
        <f>IF(I268="","",IF(OR('Identificação da EG'!$B$7=0,'Identificação da EG'!$B$7=""),"",Capa!$C$10))</f>
        <v/>
      </c>
      <c r="B268" s="14" t="str">
        <f>IF(I268="","",IF((OR('Identificação da EG'!$B$7=0,'Identificação da EG'!$B$7="")),"",'Identificação da EG'!$B$7))</f>
        <v/>
      </c>
      <c r="C268" s="14" t="str">
        <f>IF(I268="","",IF(B268="","",VLOOKUP(B268,Auxiliar!$BW$23:$BX$3130,2,0)))</f>
        <v/>
      </c>
      <c r="D268" s="14" t="str">
        <f>IF(I268="","",IF(OR('Identificação da EG'!$B$7=0,'Identificação da EG'!$B$7=""),"","Portugal"))</f>
        <v/>
      </c>
      <c r="E268" s="14" t="str">
        <f>IF(I268="","",IF(OR('Identificação da EG'!$B$7=0,'Identificação da EG'!$B$7=""),"",'Identificação da EG'!$C$7))</f>
        <v/>
      </c>
      <c r="F268" s="14" t="str">
        <f>IF(I268="","",IF(OR('Identificação da EG'!$B$7=0,'Identificação da EG'!$B$7=""),"",'Identificação da EG'!$F$7))</f>
        <v/>
      </c>
      <c r="G268" s="14" t="str">
        <f>IF(I268="","",IF((OR('Identificação da EG'!$B$7=0,'Identificação da EG'!$B$7="")),"",'Identificação da EG'!$D$7))</f>
        <v/>
      </c>
      <c r="H268" s="25" t="str">
        <f>IF(I268="","",IF(OR('Identificação da EG'!$B$7=0,'Identificação da EG'!$B$7=""),"",'Identificação da EG'!$E$7))</f>
        <v/>
      </c>
      <c r="I268" s="69" t="str">
        <f>IF(OR(J268="",'Campanhas C&amp;S'!$AQ$6="",'Campanhas C&amp;S'!$AQ$6="(Preencha o nome da campanha)"),"",'Campanhas C&amp;S'!$AQ$6)</f>
        <v/>
      </c>
      <c r="J268" s="69" t="str">
        <v/>
      </c>
      <c r="K268" s="69" t="str">
        <v/>
      </c>
      <c r="L268" s="69" t="str">
        <v/>
      </c>
      <c r="M268" s="69" t="str">
        <v/>
      </c>
      <c r="N268" s="69" t="str">
        <v/>
      </c>
      <c r="O268" s="69" t="str">
        <v/>
      </c>
      <c r="P268" s="69" t="str">
        <f>IF(J268="","","População abrangida")</f>
        <v/>
      </c>
      <c r="Q268" s="69" t="str">
        <f t="shared" si="4"/>
        <v/>
      </c>
      <c r="R268" s="69" t="str" cm="1">
        <f t="array" ref="R268">IF(ISBLANK(INDEX('Campanhas C&amp;S'!$AV$20:$AW$48,INT((ROWS($A$1:A27)-1)/2)+1,MOD(ROWS($A$1:A27)-1,2)+1)),"",INDEX('Campanhas C&amp;S'!$AV$20:$AW$48,INT((ROWS($A$1:A27)-1)/2)+1,MOD(ROWS($A$1:A27)-1,2)+1))</f>
        <v/>
      </c>
      <c r="S268" s="69" t="str">
        <f>IF(OR(J268="",'Campanhas C&amp;S'!$AQ$15="",'Campanhas C&amp;S'!$AQ$15="(máximo 300 carateres)"),"",'Campanhas C&amp;S'!$AQ$15)</f>
        <v/>
      </c>
    </row>
    <row r="269" spans="1:19" x14ac:dyDescent="0.15">
      <c r="A269" s="14" t="str">
        <f>IF(I269="","",IF(OR('Identificação da EG'!$B$7=0,'Identificação da EG'!$B$7=""),"",Capa!$C$10))</f>
        <v/>
      </c>
      <c r="B269" s="14" t="str">
        <f>IF(I269="","",IF((OR('Identificação da EG'!$B$7=0,'Identificação da EG'!$B$7="")),"",'Identificação da EG'!$B$7))</f>
        <v/>
      </c>
      <c r="C269" s="14" t="str">
        <f>IF(I269="","",IF(B269="","",VLOOKUP(B269,Auxiliar!$BW$23:$BX$3130,2,0)))</f>
        <v/>
      </c>
      <c r="D269" s="14" t="str">
        <f>IF(I269="","",IF(OR('Identificação da EG'!$B$7=0,'Identificação da EG'!$B$7=""),"","Portugal"))</f>
        <v/>
      </c>
      <c r="E269" s="14" t="str">
        <f>IF(I269="","",IF(OR('Identificação da EG'!$B$7=0,'Identificação da EG'!$B$7=""),"",'Identificação da EG'!$C$7))</f>
        <v/>
      </c>
      <c r="F269" s="14" t="str">
        <f>IF(I269="","",IF(OR('Identificação da EG'!$B$7=0,'Identificação da EG'!$B$7=""),"",'Identificação da EG'!$F$7))</f>
        <v/>
      </c>
      <c r="G269" s="14" t="str">
        <f>IF(I269="","",IF((OR('Identificação da EG'!$B$7=0,'Identificação da EG'!$B$7="")),"",'Identificação da EG'!$D$7))</f>
        <v/>
      </c>
      <c r="H269" s="25" t="str">
        <f>IF(I269="","",IF(OR('Identificação da EG'!$B$7=0,'Identificação da EG'!$B$7=""),"",'Identificação da EG'!$E$7))</f>
        <v/>
      </c>
      <c r="I269" s="69" t="str">
        <f>IF(OR(J269="",'Campanhas C&amp;S'!$AQ$6="",'Campanhas C&amp;S'!$AQ$6="(Preencha o nome da campanha)"),"",'Campanhas C&amp;S'!$AQ$6)</f>
        <v/>
      </c>
      <c r="J269" s="69" t="str">
        <v/>
      </c>
      <c r="K269" s="69" t="str">
        <v/>
      </c>
      <c r="L269" s="69" t="str">
        <v/>
      </c>
      <c r="M269" s="69" t="str">
        <v/>
      </c>
      <c r="N269" s="69" t="str">
        <v/>
      </c>
      <c r="O269" s="69" t="str">
        <v/>
      </c>
      <c r="P269" s="69" t="str">
        <f>IF(J269="","","Materiais distribuidos")</f>
        <v/>
      </c>
      <c r="Q269" s="69" t="str">
        <f t="shared" si="4"/>
        <v/>
      </c>
      <c r="R269" s="69" t="str" cm="1">
        <f t="array" ref="R269">IF(ISBLANK(INDEX('Campanhas C&amp;S'!$AV$20:$AW$48,INT((ROWS($A$1:A28)-1)/2)+1,MOD(ROWS($A$1:A28)-1,2)+1)),"",INDEX('Campanhas C&amp;S'!$AV$20:$AW$48,INT((ROWS($A$1:A28)-1)/2)+1,MOD(ROWS($A$1:A28)-1,2)+1))</f>
        <v/>
      </c>
      <c r="S269" s="69" t="str">
        <f>IF(OR(J269="",'Campanhas C&amp;S'!$AQ$15="",'Campanhas C&amp;S'!$AQ$15="(máximo 300 carateres)"),"",'Campanhas C&amp;S'!$AQ$15)</f>
        <v/>
      </c>
    </row>
    <row r="270" spans="1:19" x14ac:dyDescent="0.15">
      <c r="A270" s="14" t="str">
        <f>IF(I270="","",IF(OR('Identificação da EG'!$B$7=0,'Identificação da EG'!$B$7=""),"",Capa!$C$10))</f>
        <v/>
      </c>
      <c r="B270" s="14" t="str">
        <f>IF(I270="","",IF((OR('Identificação da EG'!$B$7=0,'Identificação da EG'!$B$7="")),"",'Identificação da EG'!$B$7))</f>
        <v/>
      </c>
      <c r="C270" s="14" t="str">
        <f>IF(I270="","",IF(B270="","",VLOOKUP(B270,Auxiliar!$BW$23:$BX$3130,2,0)))</f>
        <v/>
      </c>
      <c r="D270" s="14" t="str">
        <f>IF(I270="","",IF(OR('Identificação da EG'!$B$7=0,'Identificação da EG'!$B$7=""),"","Portugal"))</f>
        <v/>
      </c>
      <c r="E270" s="14" t="str">
        <f>IF(I270="","",IF(OR('Identificação da EG'!$B$7=0,'Identificação da EG'!$B$7=""),"",'Identificação da EG'!$C$7))</f>
        <v/>
      </c>
      <c r="F270" s="14" t="str">
        <f>IF(I270="","",IF(OR('Identificação da EG'!$B$7=0,'Identificação da EG'!$B$7=""),"",'Identificação da EG'!$F$7))</f>
        <v/>
      </c>
      <c r="G270" s="14" t="str">
        <f>IF(I270="","",IF((OR('Identificação da EG'!$B$7=0,'Identificação da EG'!$B$7="")),"",'Identificação da EG'!$D$7))</f>
        <v/>
      </c>
      <c r="H270" s="25" t="str">
        <f>IF(I270="","",IF(OR('Identificação da EG'!$B$7=0,'Identificação da EG'!$B$7=""),"",'Identificação da EG'!$E$7))</f>
        <v/>
      </c>
      <c r="I270" s="69" t="str">
        <f>IF(OR(J270="",'Campanhas C&amp;S'!$AQ$6="",'Campanhas C&amp;S'!$AQ$6="(Preencha o nome da campanha)"),"",'Campanhas C&amp;S'!$AQ$6)</f>
        <v/>
      </c>
      <c r="J270" s="69" t="str">
        <v/>
      </c>
      <c r="K270" s="69" t="str">
        <v/>
      </c>
      <c r="L270" s="69" t="str">
        <v/>
      </c>
      <c r="M270" s="69" t="str">
        <v/>
      </c>
      <c r="N270" s="69" t="str">
        <v/>
      </c>
      <c r="O270" s="69" t="str">
        <v/>
      </c>
      <c r="P270" s="69" t="str">
        <f>IF(J270="","","População abrangida")</f>
        <v/>
      </c>
      <c r="Q270" s="69" t="str">
        <f t="shared" si="4"/>
        <v/>
      </c>
      <c r="R270" s="69" t="str" cm="1">
        <f t="array" ref="R270">IF(ISBLANK(INDEX('Campanhas C&amp;S'!$AV$20:$AW$48,INT((ROWS($A$1:A29)-1)/2)+1,MOD(ROWS($A$1:A29)-1,2)+1)),"",INDEX('Campanhas C&amp;S'!$AV$20:$AW$48,INT((ROWS($A$1:A29)-1)/2)+1,MOD(ROWS($A$1:A29)-1,2)+1))</f>
        <v/>
      </c>
      <c r="S270" s="69" t="str">
        <f>IF(OR(J270="",'Campanhas C&amp;S'!$AQ$15="",'Campanhas C&amp;S'!$AQ$15="(máximo 300 carateres)"),"",'Campanhas C&amp;S'!$AQ$15)</f>
        <v/>
      </c>
    </row>
    <row r="271" spans="1:19" x14ac:dyDescent="0.15">
      <c r="A271" s="14" t="str">
        <f>IF(I271="","",IF(OR('Identificação da EG'!$B$7=0,'Identificação da EG'!$B$7=""),"",Capa!$C$10))</f>
        <v/>
      </c>
      <c r="B271" s="14" t="str">
        <f>IF(I271="","",IF((OR('Identificação da EG'!$B$7=0,'Identificação da EG'!$B$7="")),"",'Identificação da EG'!$B$7))</f>
        <v/>
      </c>
      <c r="C271" s="14" t="str">
        <f>IF(I271="","",IF(B271="","",VLOOKUP(B271,Auxiliar!$BW$23:$BX$3130,2,0)))</f>
        <v/>
      </c>
      <c r="D271" s="14" t="str">
        <f>IF(I271="","",IF(OR('Identificação da EG'!$B$7=0,'Identificação da EG'!$B$7=""),"","Portugal"))</f>
        <v/>
      </c>
      <c r="E271" s="14" t="str">
        <f>IF(I271="","",IF(OR('Identificação da EG'!$B$7=0,'Identificação da EG'!$B$7=""),"",'Identificação da EG'!$C$7))</f>
        <v/>
      </c>
      <c r="F271" s="14" t="str">
        <f>IF(I271="","",IF(OR('Identificação da EG'!$B$7=0,'Identificação da EG'!$B$7=""),"",'Identificação da EG'!$F$7))</f>
        <v/>
      </c>
      <c r="G271" s="14" t="str">
        <f>IF(I271="","",IF((OR('Identificação da EG'!$B$7=0,'Identificação da EG'!$B$7="")),"",'Identificação da EG'!$D$7))</f>
        <v/>
      </c>
      <c r="H271" s="25" t="str">
        <f>IF(I271="","",IF(OR('Identificação da EG'!$B$7=0,'Identificação da EG'!$B$7=""),"",'Identificação da EG'!$E$7))</f>
        <v/>
      </c>
      <c r="I271" s="69" t="str">
        <f>IF(OR(J271="",'Campanhas C&amp;S'!$AQ$6="",'Campanhas C&amp;S'!$AQ$6="(Preencha o nome da campanha)"),"",'Campanhas C&amp;S'!$AQ$6)</f>
        <v/>
      </c>
      <c r="J271" s="69" t="str">
        <v/>
      </c>
      <c r="K271" s="69" t="str">
        <v/>
      </c>
      <c r="L271" s="69" t="str">
        <v/>
      </c>
      <c r="M271" s="69" t="str">
        <v/>
      </c>
      <c r="N271" s="69" t="str">
        <v/>
      </c>
      <c r="O271" s="69" t="str">
        <v/>
      </c>
      <c r="P271" s="69" t="str">
        <f>IF(J271="","","Materiais distribuidos")</f>
        <v/>
      </c>
      <c r="Q271" s="69" t="str">
        <f t="shared" si="4"/>
        <v/>
      </c>
      <c r="R271" s="69" t="str" cm="1">
        <f t="array" ref="R271">IF(ISBLANK(INDEX('Campanhas C&amp;S'!$AV$20:$AW$48,INT((ROWS($A$1:A30)-1)/2)+1,MOD(ROWS($A$1:A30)-1,2)+1)),"",INDEX('Campanhas C&amp;S'!$AV$20:$AW$48,INT((ROWS($A$1:A30)-1)/2)+1,MOD(ROWS($A$1:A30)-1,2)+1))</f>
        <v/>
      </c>
      <c r="S271" s="69" t="str">
        <f>IF(OR(J271="",'Campanhas C&amp;S'!$AQ$15="",'Campanhas C&amp;S'!$AQ$15="(máximo 300 carateres)"),"",'Campanhas C&amp;S'!$AQ$15)</f>
        <v/>
      </c>
    </row>
    <row r="272" spans="1:19" x14ac:dyDescent="0.15">
      <c r="A272" s="14" t="str">
        <f>IF(I272="","",IF(OR('Identificação da EG'!$B$7=0,'Identificação da EG'!$B$7=""),"",Capa!$C$10))</f>
        <v/>
      </c>
      <c r="B272" s="14" t="str">
        <f>IF(I272="","",IF((OR('Identificação da EG'!$B$7=0,'Identificação da EG'!$B$7="")),"",'Identificação da EG'!$B$7))</f>
        <v/>
      </c>
      <c r="C272" s="14" t="str">
        <f>IF(I272="","",IF(B272="","",VLOOKUP(B272,Auxiliar!$BW$23:$BX$3130,2,0)))</f>
        <v/>
      </c>
      <c r="D272" s="14" t="str">
        <f>IF(I272="","",IF(OR('Identificação da EG'!$B$7=0,'Identificação da EG'!$B$7=""),"","Portugal"))</f>
        <v/>
      </c>
      <c r="E272" s="14" t="str">
        <f>IF(I272="","",IF(OR('Identificação da EG'!$B$7=0,'Identificação da EG'!$B$7=""),"",'Identificação da EG'!$C$7))</f>
        <v/>
      </c>
      <c r="F272" s="14" t="str">
        <f>IF(I272="","",IF(OR('Identificação da EG'!$B$7=0,'Identificação da EG'!$B$7=""),"",'Identificação da EG'!$F$7))</f>
        <v/>
      </c>
      <c r="G272" s="14" t="str">
        <f>IF(I272="","",IF((OR('Identificação da EG'!$B$7=0,'Identificação da EG'!$B$7="")),"",'Identificação da EG'!$D$7))</f>
        <v/>
      </c>
      <c r="H272" s="25" t="str">
        <f>IF(I272="","",IF(OR('Identificação da EG'!$B$7=0,'Identificação da EG'!$B$7=""),"",'Identificação da EG'!$E$7))</f>
        <v/>
      </c>
      <c r="I272" s="69" t="str">
        <f>IF(OR(J272="",'Campanhas C&amp;S'!$AQ$6="",'Campanhas C&amp;S'!$AQ$6="(Preencha o nome da campanha)"),"",'Campanhas C&amp;S'!$AQ$6)</f>
        <v/>
      </c>
      <c r="J272" s="69" t="str">
        <v/>
      </c>
      <c r="K272" s="69" t="str">
        <v/>
      </c>
      <c r="L272" s="69" t="str">
        <v/>
      </c>
      <c r="M272" s="69" t="str">
        <v/>
      </c>
      <c r="N272" s="69" t="str">
        <v/>
      </c>
      <c r="O272" s="69" t="str">
        <v/>
      </c>
      <c r="P272" s="69" t="str">
        <f>IF(J272="","","População abrangida")</f>
        <v/>
      </c>
      <c r="Q272" s="69" t="str">
        <f t="shared" si="4"/>
        <v/>
      </c>
      <c r="R272" s="69" t="str" cm="1">
        <f t="array" ref="R272">IF(ISBLANK(INDEX('Campanhas C&amp;S'!$AV$20:$AW$48,INT((ROWS($A$1:A31)-1)/2)+1,MOD(ROWS($A$1:A31)-1,2)+1)),"",INDEX('Campanhas C&amp;S'!$AV$20:$AW$48,INT((ROWS($A$1:A31)-1)/2)+1,MOD(ROWS($A$1:A31)-1,2)+1))</f>
        <v/>
      </c>
      <c r="S272" s="69" t="str">
        <f>IF(OR(J272="",'Campanhas C&amp;S'!$AQ$15="",'Campanhas C&amp;S'!$AQ$15="(máximo 300 carateres)"),"",'Campanhas C&amp;S'!$AQ$15)</f>
        <v/>
      </c>
    </row>
    <row r="273" spans="1:19" x14ac:dyDescent="0.15">
      <c r="A273" s="14" t="str">
        <f>IF(I273="","",IF(OR('Identificação da EG'!$B$7=0,'Identificação da EG'!$B$7=""),"",Capa!$C$10))</f>
        <v/>
      </c>
      <c r="B273" s="14" t="str">
        <f>IF(I273="","",IF((OR('Identificação da EG'!$B$7=0,'Identificação da EG'!$B$7="")),"",'Identificação da EG'!$B$7))</f>
        <v/>
      </c>
      <c r="C273" s="14" t="str">
        <f>IF(I273="","",IF(B273="","",VLOOKUP(B273,Auxiliar!$BW$23:$BX$3130,2,0)))</f>
        <v/>
      </c>
      <c r="D273" s="14" t="str">
        <f>IF(I273="","",IF(OR('Identificação da EG'!$B$7=0,'Identificação da EG'!$B$7=""),"","Portugal"))</f>
        <v/>
      </c>
      <c r="E273" s="14" t="str">
        <f>IF(I273="","",IF(OR('Identificação da EG'!$B$7=0,'Identificação da EG'!$B$7=""),"",'Identificação da EG'!$C$7))</f>
        <v/>
      </c>
      <c r="F273" s="14" t="str">
        <f>IF(I273="","",IF(OR('Identificação da EG'!$B$7=0,'Identificação da EG'!$B$7=""),"",'Identificação da EG'!$F$7))</f>
        <v/>
      </c>
      <c r="G273" s="14" t="str">
        <f>IF(I273="","",IF((OR('Identificação da EG'!$B$7=0,'Identificação da EG'!$B$7="")),"",'Identificação da EG'!$D$7))</f>
        <v/>
      </c>
      <c r="H273" s="25" t="str">
        <f>IF(I273="","",IF(OR('Identificação da EG'!$B$7=0,'Identificação da EG'!$B$7=""),"",'Identificação da EG'!$E$7))</f>
        <v/>
      </c>
      <c r="I273" s="69" t="str">
        <f>IF(OR(J273="",'Campanhas C&amp;S'!$AQ$6="",'Campanhas C&amp;S'!$AQ$6="(Preencha o nome da campanha)"),"",'Campanhas C&amp;S'!$AQ$6)</f>
        <v/>
      </c>
      <c r="J273" s="69" t="str">
        <v/>
      </c>
      <c r="K273" s="69" t="str">
        <v/>
      </c>
      <c r="L273" s="69" t="str">
        <v/>
      </c>
      <c r="M273" s="69" t="str">
        <v/>
      </c>
      <c r="N273" s="69" t="str">
        <v/>
      </c>
      <c r="O273" s="69" t="str">
        <v/>
      </c>
      <c r="P273" s="69" t="str">
        <f>IF(J273="","","Materiais distribuidos")</f>
        <v/>
      </c>
      <c r="Q273" s="69" t="str">
        <f t="shared" si="4"/>
        <v/>
      </c>
      <c r="R273" s="69" t="str" cm="1">
        <f t="array" ref="R273">IF(ISBLANK(INDEX('Campanhas C&amp;S'!$AV$20:$AW$48,INT((ROWS($A$1:A32)-1)/2)+1,MOD(ROWS($A$1:A32)-1,2)+1)),"",INDEX('Campanhas C&amp;S'!$AV$20:$AW$48,INT((ROWS($A$1:A32)-1)/2)+1,MOD(ROWS($A$1:A32)-1,2)+1))</f>
        <v/>
      </c>
      <c r="S273" s="69" t="str">
        <f>IF(OR(J273="",'Campanhas C&amp;S'!$AQ$15="",'Campanhas C&amp;S'!$AQ$15="(máximo 300 carateres)"),"",'Campanhas C&amp;S'!$AQ$15)</f>
        <v/>
      </c>
    </row>
    <row r="274" spans="1:19" x14ac:dyDescent="0.15">
      <c r="A274" s="14" t="str">
        <f>IF(I274="","",IF(OR('Identificação da EG'!$B$7=0,'Identificação da EG'!$B$7=""),"",Capa!$C$10))</f>
        <v/>
      </c>
      <c r="B274" s="14" t="str">
        <f>IF(I274="","",IF((OR('Identificação da EG'!$B$7=0,'Identificação da EG'!$B$7="")),"",'Identificação da EG'!$B$7))</f>
        <v/>
      </c>
      <c r="C274" s="14" t="str">
        <f>IF(I274="","",IF(B274="","",VLOOKUP(B274,Auxiliar!$BW$23:$BX$3130,2,0)))</f>
        <v/>
      </c>
      <c r="D274" s="14" t="str">
        <f>IF(I274="","",IF(OR('Identificação da EG'!$B$7=0,'Identificação da EG'!$B$7=""),"","Portugal"))</f>
        <v/>
      </c>
      <c r="E274" s="14" t="str">
        <f>IF(I274="","",IF(OR('Identificação da EG'!$B$7=0,'Identificação da EG'!$B$7=""),"",'Identificação da EG'!$C$7))</f>
        <v/>
      </c>
      <c r="F274" s="14" t="str">
        <f>IF(I274="","",IF(OR('Identificação da EG'!$B$7=0,'Identificação da EG'!$B$7=""),"",'Identificação da EG'!$F$7))</f>
        <v/>
      </c>
      <c r="G274" s="14" t="str">
        <f>IF(I274="","",IF((OR('Identificação da EG'!$B$7=0,'Identificação da EG'!$B$7="")),"",'Identificação da EG'!$D$7))</f>
        <v/>
      </c>
      <c r="H274" s="25" t="str">
        <f>IF(I274="","",IF(OR('Identificação da EG'!$B$7=0,'Identificação da EG'!$B$7=""),"",'Identificação da EG'!$E$7))</f>
        <v/>
      </c>
      <c r="I274" s="69" t="str">
        <f>IF(OR(J274="",'Campanhas C&amp;S'!$AQ$6="",'Campanhas C&amp;S'!$AQ$6="(Preencha o nome da campanha)"),"",'Campanhas C&amp;S'!$AQ$6)</f>
        <v/>
      </c>
      <c r="J274" s="69" t="str">
        <v/>
      </c>
      <c r="K274" s="69" t="str">
        <v/>
      </c>
      <c r="L274" s="69" t="str">
        <v/>
      </c>
      <c r="M274" s="69" t="str">
        <v/>
      </c>
      <c r="N274" s="69" t="str">
        <v/>
      </c>
      <c r="O274" s="69" t="str">
        <v/>
      </c>
      <c r="P274" s="69" t="str">
        <f>IF(J274="","","População abrangida")</f>
        <v/>
      </c>
      <c r="Q274" s="69" t="str">
        <f t="shared" si="4"/>
        <v/>
      </c>
      <c r="R274" s="69" t="str" cm="1">
        <f t="array" ref="R274">IF(ISBLANK(INDEX('Campanhas C&amp;S'!$AV$20:$AW$48,INT((ROWS($A$1:A33)-1)/2)+1,MOD(ROWS($A$1:A33)-1,2)+1)),"",INDEX('Campanhas C&amp;S'!$AV$20:$AW$48,INT((ROWS($A$1:A33)-1)/2)+1,MOD(ROWS($A$1:A33)-1,2)+1))</f>
        <v/>
      </c>
      <c r="S274" s="69" t="str">
        <f>IF(OR(J274="",'Campanhas C&amp;S'!$AQ$15="",'Campanhas C&amp;S'!$AQ$15="(máximo 300 carateres)"),"",'Campanhas C&amp;S'!$AQ$15)</f>
        <v/>
      </c>
    </row>
    <row r="275" spans="1:19" x14ac:dyDescent="0.15">
      <c r="A275" s="14" t="str">
        <f>IF(I275="","",IF(OR('Identificação da EG'!$B$7=0,'Identificação da EG'!$B$7=""),"",Capa!$C$10))</f>
        <v/>
      </c>
      <c r="B275" s="14" t="str">
        <f>IF(I275="","",IF((OR('Identificação da EG'!$B$7=0,'Identificação da EG'!$B$7="")),"",'Identificação da EG'!$B$7))</f>
        <v/>
      </c>
      <c r="C275" s="14" t="str">
        <f>IF(I275="","",IF(B275="","",VLOOKUP(B275,Auxiliar!$BW$23:$BX$3130,2,0)))</f>
        <v/>
      </c>
      <c r="D275" s="14" t="str">
        <f>IF(I275="","",IF(OR('Identificação da EG'!$B$7=0,'Identificação da EG'!$B$7=""),"","Portugal"))</f>
        <v/>
      </c>
      <c r="E275" s="14" t="str">
        <f>IF(I275="","",IF(OR('Identificação da EG'!$B$7=0,'Identificação da EG'!$B$7=""),"",'Identificação da EG'!$C$7))</f>
        <v/>
      </c>
      <c r="F275" s="14" t="str">
        <f>IF(I275="","",IF(OR('Identificação da EG'!$B$7=0,'Identificação da EG'!$B$7=""),"",'Identificação da EG'!$F$7))</f>
        <v/>
      </c>
      <c r="G275" s="14" t="str">
        <f>IF(I275="","",IF((OR('Identificação da EG'!$B$7=0,'Identificação da EG'!$B$7="")),"",'Identificação da EG'!$D$7))</f>
        <v/>
      </c>
      <c r="H275" s="25" t="str">
        <f>IF(I275="","",IF(OR('Identificação da EG'!$B$7=0,'Identificação da EG'!$B$7=""),"",'Identificação da EG'!$E$7))</f>
        <v/>
      </c>
      <c r="I275" s="69" t="str">
        <f>IF(OR(J275="",'Campanhas C&amp;S'!$AQ$6="",'Campanhas C&amp;S'!$AQ$6="(Preencha o nome da campanha)"),"",'Campanhas C&amp;S'!$AQ$6)</f>
        <v/>
      </c>
      <c r="J275" s="69" t="str">
        <v/>
      </c>
      <c r="K275" s="69" t="str">
        <v/>
      </c>
      <c r="L275" s="69" t="str">
        <v/>
      </c>
      <c r="M275" s="69" t="str">
        <v/>
      </c>
      <c r="N275" s="69" t="str">
        <v/>
      </c>
      <c r="O275" s="69" t="str">
        <v/>
      </c>
      <c r="P275" s="69" t="str">
        <f>IF(J275="","","Materiais distribuidos")</f>
        <v/>
      </c>
      <c r="Q275" s="69" t="str">
        <f t="shared" si="4"/>
        <v/>
      </c>
      <c r="R275" s="69" t="str" cm="1">
        <f t="array" ref="R275">IF(ISBLANK(INDEX('Campanhas C&amp;S'!$AV$20:$AW$48,INT((ROWS($A$1:A34)-1)/2)+1,MOD(ROWS($A$1:A34)-1,2)+1)),"",INDEX('Campanhas C&amp;S'!$AV$20:$AW$48,INT((ROWS($A$1:A34)-1)/2)+1,MOD(ROWS($A$1:A34)-1,2)+1))</f>
        <v/>
      </c>
      <c r="S275" s="69" t="str">
        <f>IF(OR(J275="",'Campanhas C&amp;S'!$AQ$15="",'Campanhas C&amp;S'!$AQ$15="(máximo 300 carateres)"),"",'Campanhas C&amp;S'!$AQ$15)</f>
        <v/>
      </c>
    </row>
    <row r="276" spans="1:19" x14ac:dyDescent="0.15">
      <c r="A276" s="14" t="str">
        <f>IF(I276="","",IF(OR('Identificação da EG'!$B$7=0,'Identificação da EG'!$B$7=""),"",Capa!$C$10))</f>
        <v/>
      </c>
      <c r="B276" s="14" t="str">
        <f>IF(I276="","",IF((OR('Identificação da EG'!$B$7=0,'Identificação da EG'!$B$7="")),"",'Identificação da EG'!$B$7))</f>
        <v/>
      </c>
      <c r="C276" s="14" t="str">
        <f>IF(I276="","",IF(B276="","",VLOOKUP(B276,Auxiliar!$BW$23:$BX$3130,2,0)))</f>
        <v/>
      </c>
      <c r="D276" s="14" t="str">
        <f>IF(I276="","",IF(OR('Identificação da EG'!$B$7=0,'Identificação da EG'!$B$7=""),"","Portugal"))</f>
        <v/>
      </c>
      <c r="E276" s="14" t="str">
        <f>IF(I276="","",IF(OR('Identificação da EG'!$B$7=0,'Identificação da EG'!$B$7=""),"",'Identificação da EG'!$C$7))</f>
        <v/>
      </c>
      <c r="F276" s="14" t="str">
        <f>IF(I276="","",IF(OR('Identificação da EG'!$B$7=0,'Identificação da EG'!$B$7=""),"",'Identificação da EG'!$F$7))</f>
        <v/>
      </c>
      <c r="G276" s="14" t="str">
        <f>IF(I276="","",IF((OR('Identificação da EG'!$B$7=0,'Identificação da EG'!$B$7="")),"",'Identificação da EG'!$D$7))</f>
        <v/>
      </c>
      <c r="H276" s="25" t="str">
        <f>IF(I276="","",IF(OR('Identificação da EG'!$B$7=0,'Identificação da EG'!$B$7=""),"",'Identificação da EG'!$E$7))</f>
        <v/>
      </c>
      <c r="I276" s="69" t="str">
        <f>IF(OR(J276="",'Campanhas C&amp;S'!$AQ$6="",'Campanhas C&amp;S'!$AQ$6="(Preencha o nome da campanha)"),"",'Campanhas C&amp;S'!$AQ$6)</f>
        <v/>
      </c>
      <c r="J276" s="69" t="str">
        <v/>
      </c>
      <c r="K276" s="69" t="str">
        <v/>
      </c>
      <c r="L276" s="69" t="str">
        <v/>
      </c>
      <c r="M276" s="69" t="str">
        <v/>
      </c>
      <c r="N276" s="69" t="str">
        <v/>
      </c>
      <c r="O276" s="69" t="str">
        <v/>
      </c>
      <c r="P276" s="69" t="str">
        <f>IF(J276="","","População abrangida")</f>
        <v/>
      </c>
      <c r="Q276" s="69" t="str">
        <f t="shared" si="4"/>
        <v/>
      </c>
      <c r="R276" s="69" t="str" cm="1">
        <f t="array" ref="R276">IF(ISBLANK(INDEX('Campanhas C&amp;S'!$AV$20:$AW$48,INT((ROWS($A$1:A35)-1)/2)+1,MOD(ROWS($A$1:A35)-1,2)+1)),"",INDEX('Campanhas C&amp;S'!$AV$20:$AW$48,INT((ROWS($A$1:A35)-1)/2)+1,MOD(ROWS($A$1:A35)-1,2)+1))</f>
        <v/>
      </c>
      <c r="S276" s="69" t="str">
        <f>IF(OR(J276="",'Campanhas C&amp;S'!$AQ$15="",'Campanhas C&amp;S'!$AQ$15="(máximo 300 carateres)"),"",'Campanhas C&amp;S'!$AQ$15)</f>
        <v/>
      </c>
    </row>
    <row r="277" spans="1:19" x14ac:dyDescent="0.15">
      <c r="A277" s="14" t="str">
        <f>IF(I277="","",IF(OR('Identificação da EG'!$B$7=0,'Identificação da EG'!$B$7=""),"",Capa!$C$10))</f>
        <v/>
      </c>
      <c r="B277" s="14" t="str">
        <f>IF(I277="","",IF((OR('Identificação da EG'!$B$7=0,'Identificação da EG'!$B$7="")),"",'Identificação da EG'!$B$7))</f>
        <v/>
      </c>
      <c r="C277" s="14" t="str">
        <f>IF(I277="","",IF(B277="","",VLOOKUP(B277,Auxiliar!$BW$23:$BX$3130,2,0)))</f>
        <v/>
      </c>
      <c r="D277" s="14" t="str">
        <f>IF(I277="","",IF(OR('Identificação da EG'!$B$7=0,'Identificação da EG'!$B$7=""),"","Portugal"))</f>
        <v/>
      </c>
      <c r="E277" s="14" t="str">
        <f>IF(I277="","",IF(OR('Identificação da EG'!$B$7=0,'Identificação da EG'!$B$7=""),"",'Identificação da EG'!$C$7))</f>
        <v/>
      </c>
      <c r="F277" s="14" t="str">
        <f>IF(I277="","",IF(OR('Identificação da EG'!$B$7=0,'Identificação da EG'!$B$7=""),"",'Identificação da EG'!$F$7))</f>
        <v/>
      </c>
      <c r="G277" s="14" t="str">
        <f>IF(I277="","",IF((OR('Identificação da EG'!$B$7=0,'Identificação da EG'!$B$7="")),"",'Identificação da EG'!$D$7))</f>
        <v/>
      </c>
      <c r="H277" s="25" t="str">
        <f>IF(I277="","",IF(OR('Identificação da EG'!$B$7=0,'Identificação da EG'!$B$7=""),"",'Identificação da EG'!$E$7))</f>
        <v/>
      </c>
      <c r="I277" s="69" t="str">
        <f>IF(OR(J277="",'Campanhas C&amp;S'!$AQ$6="",'Campanhas C&amp;S'!$AQ$6="(Preencha o nome da campanha)"),"",'Campanhas C&amp;S'!$AQ$6)</f>
        <v/>
      </c>
      <c r="J277" s="69" t="str">
        <v/>
      </c>
      <c r="K277" s="69" t="str">
        <v/>
      </c>
      <c r="L277" s="69" t="str">
        <v/>
      </c>
      <c r="M277" s="69" t="str">
        <v/>
      </c>
      <c r="N277" s="69" t="str">
        <v/>
      </c>
      <c r="O277" s="69" t="str">
        <v/>
      </c>
      <c r="P277" s="69" t="str">
        <f>IF(J277="","","Materiais distribuidos")</f>
        <v/>
      </c>
      <c r="Q277" s="69" t="str">
        <f t="shared" si="4"/>
        <v/>
      </c>
      <c r="R277" s="69" t="str" cm="1">
        <f t="array" ref="R277">IF(ISBLANK(INDEX('Campanhas C&amp;S'!$AV$20:$AW$48,INT((ROWS($A$1:A36)-1)/2)+1,MOD(ROWS($A$1:A36)-1,2)+1)),"",INDEX('Campanhas C&amp;S'!$AV$20:$AW$48,INT((ROWS($A$1:A36)-1)/2)+1,MOD(ROWS($A$1:A36)-1,2)+1))</f>
        <v/>
      </c>
      <c r="S277" s="69" t="str">
        <f>IF(OR(J277="",'Campanhas C&amp;S'!$AQ$15="",'Campanhas C&amp;S'!$AQ$15="(máximo 300 carateres)"),"",'Campanhas C&amp;S'!$AQ$15)</f>
        <v/>
      </c>
    </row>
    <row r="278" spans="1:19" x14ac:dyDescent="0.15">
      <c r="A278" s="14" t="str">
        <f>IF(I278="","",IF(OR('Identificação da EG'!$B$7=0,'Identificação da EG'!$B$7=""),"",Capa!$C$10))</f>
        <v/>
      </c>
      <c r="B278" s="14" t="str">
        <f>IF(I278="","",IF((OR('Identificação da EG'!$B$7=0,'Identificação da EG'!$B$7="")),"",'Identificação da EG'!$B$7))</f>
        <v/>
      </c>
      <c r="C278" s="14" t="str">
        <f>IF(I278="","",IF(B278="","",VLOOKUP(B278,Auxiliar!$BW$23:$BX$3130,2,0)))</f>
        <v/>
      </c>
      <c r="D278" s="14" t="str">
        <f>IF(I278="","",IF(OR('Identificação da EG'!$B$7=0,'Identificação da EG'!$B$7=""),"","Portugal"))</f>
        <v/>
      </c>
      <c r="E278" s="14" t="str">
        <f>IF(I278="","",IF(OR('Identificação da EG'!$B$7=0,'Identificação da EG'!$B$7=""),"",'Identificação da EG'!$C$7))</f>
        <v/>
      </c>
      <c r="F278" s="14" t="str">
        <f>IF(I278="","",IF(OR('Identificação da EG'!$B$7=0,'Identificação da EG'!$B$7=""),"",'Identificação da EG'!$F$7))</f>
        <v/>
      </c>
      <c r="G278" s="14" t="str">
        <f>IF(I278="","",IF((OR('Identificação da EG'!$B$7=0,'Identificação da EG'!$B$7="")),"",'Identificação da EG'!$D$7))</f>
        <v/>
      </c>
      <c r="H278" s="25" t="str">
        <f>IF(I278="","",IF(OR('Identificação da EG'!$B$7=0,'Identificação da EG'!$B$7=""),"",'Identificação da EG'!$E$7))</f>
        <v/>
      </c>
      <c r="I278" s="69" t="str">
        <f>IF(OR(J278="",'Campanhas C&amp;S'!$AQ$6="",'Campanhas C&amp;S'!$AQ$6="(Preencha o nome da campanha)"),"",'Campanhas C&amp;S'!$AQ$6)</f>
        <v/>
      </c>
      <c r="J278" s="69" t="str">
        <v/>
      </c>
      <c r="K278" s="69" t="str">
        <v/>
      </c>
      <c r="L278" s="69" t="str">
        <v/>
      </c>
      <c r="M278" s="69" t="str">
        <v/>
      </c>
      <c r="N278" s="69" t="str">
        <v/>
      </c>
      <c r="O278" s="69" t="str">
        <v/>
      </c>
      <c r="P278" s="69" t="str">
        <f>IF(J278="","","População abrangida")</f>
        <v/>
      </c>
      <c r="Q278" s="69" t="str">
        <f t="shared" si="4"/>
        <v/>
      </c>
      <c r="R278" s="69" t="str" cm="1">
        <f t="array" ref="R278">IF(ISBLANK(INDEX('Campanhas C&amp;S'!$AV$20:$AW$48,INT((ROWS($A$1:A37)-1)/2)+1,MOD(ROWS($A$1:A37)-1,2)+1)),"",INDEX('Campanhas C&amp;S'!$AV$20:$AW$48,INT((ROWS($A$1:A37)-1)/2)+1,MOD(ROWS($A$1:A37)-1,2)+1))</f>
        <v/>
      </c>
      <c r="S278" s="69" t="str">
        <f>IF(OR(J278="",'Campanhas C&amp;S'!$AQ$15="",'Campanhas C&amp;S'!$AQ$15="(máximo 300 carateres)"),"",'Campanhas C&amp;S'!$AQ$15)</f>
        <v/>
      </c>
    </row>
    <row r="279" spans="1:19" x14ac:dyDescent="0.15">
      <c r="A279" s="14" t="str">
        <f>IF(I279="","",IF(OR('Identificação da EG'!$B$7=0,'Identificação da EG'!$B$7=""),"",Capa!$C$10))</f>
        <v/>
      </c>
      <c r="B279" s="14" t="str">
        <f>IF(I279="","",IF((OR('Identificação da EG'!$B$7=0,'Identificação da EG'!$B$7="")),"",'Identificação da EG'!$B$7))</f>
        <v/>
      </c>
      <c r="C279" s="14" t="str">
        <f>IF(I279="","",IF(B279="","",VLOOKUP(B279,Auxiliar!$BW$23:$BX$3130,2,0)))</f>
        <v/>
      </c>
      <c r="D279" s="14" t="str">
        <f>IF(I279="","",IF(OR('Identificação da EG'!$B$7=0,'Identificação da EG'!$B$7=""),"","Portugal"))</f>
        <v/>
      </c>
      <c r="E279" s="14" t="str">
        <f>IF(I279="","",IF(OR('Identificação da EG'!$B$7=0,'Identificação da EG'!$B$7=""),"",'Identificação da EG'!$C$7))</f>
        <v/>
      </c>
      <c r="F279" s="14" t="str">
        <f>IF(I279="","",IF(OR('Identificação da EG'!$B$7=0,'Identificação da EG'!$B$7=""),"",'Identificação da EG'!$F$7))</f>
        <v/>
      </c>
      <c r="G279" s="14" t="str">
        <f>IF(I279="","",IF((OR('Identificação da EG'!$B$7=0,'Identificação da EG'!$B$7="")),"",'Identificação da EG'!$D$7))</f>
        <v/>
      </c>
      <c r="H279" s="25" t="str">
        <f>IF(I279="","",IF(OR('Identificação da EG'!$B$7=0,'Identificação da EG'!$B$7=""),"",'Identificação da EG'!$E$7))</f>
        <v/>
      </c>
      <c r="I279" s="69" t="str">
        <f>IF(OR(J279="",'Campanhas C&amp;S'!$AQ$6="",'Campanhas C&amp;S'!$AQ$6="(Preencha o nome da campanha)"),"",'Campanhas C&amp;S'!$AQ$6)</f>
        <v/>
      </c>
      <c r="J279" s="69" t="str">
        <v/>
      </c>
      <c r="K279" s="69" t="str">
        <v/>
      </c>
      <c r="L279" s="69" t="str">
        <v/>
      </c>
      <c r="M279" s="69" t="str">
        <v/>
      </c>
      <c r="N279" s="69" t="str">
        <v/>
      </c>
      <c r="O279" s="69" t="str">
        <v/>
      </c>
      <c r="P279" s="69" t="str">
        <f>IF(J279="","","Materiais distribuidos")</f>
        <v/>
      </c>
      <c r="Q279" s="69" t="str">
        <f t="shared" si="4"/>
        <v/>
      </c>
      <c r="R279" s="69" t="str" cm="1">
        <f t="array" ref="R279">IF(ISBLANK(INDEX('Campanhas C&amp;S'!$AV$20:$AW$48,INT((ROWS($A$1:A38)-1)/2)+1,MOD(ROWS($A$1:A38)-1,2)+1)),"",INDEX('Campanhas C&amp;S'!$AV$20:$AW$48,INT((ROWS($A$1:A38)-1)/2)+1,MOD(ROWS($A$1:A38)-1,2)+1))</f>
        <v/>
      </c>
      <c r="S279" s="69" t="str">
        <f>IF(OR(J279="",'Campanhas C&amp;S'!$AQ$15="",'Campanhas C&amp;S'!$AQ$15="(máximo 300 carateres)"),"",'Campanhas C&amp;S'!$AQ$15)</f>
        <v/>
      </c>
    </row>
    <row r="280" spans="1:19" x14ac:dyDescent="0.15">
      <c r="A280" s="14" t="str">
        <f>IF(I280="","",IF(OR('Identificação da EG'!$B$7=0,'Identificação da EG'!$B$7=""),"",Capa!$C$10))</f>
        <v/>
      </c>
      <c r="B280" s="14" t="str">
        <f>IF(I280="","",IF((OR('Identificação da EG'!$B$7=0,'Identificação da EG'!$B$7="")),"",'Identificação da EG'!$B$7))</f>
        <v/>
      </c>
      <c r="C280" s="14" t="str">
        <f>IF(I280="","",IF(B280="","",VLOOKUP(B280,Auxiliar!$BW$23:$BX$3130,2,0)))</f>
        <v/>
      </c>
      <c r="D280" s="14" t="str">
        <f>IF(I280="","",IF(OR('Identificação da EG'!$B$7=0,'Identificação da EG'!$B$7=""),"","Portugal"))</f>
        <v/>
      </c>
      <c r="E280" s="14" t="str">
        <f>IF(I280="","",IF(OR('Identificação da EG'!$B$7=0,'Identificação da EG'!$B$7=""),"",'Identificação da EG'!$C$7))</f>
        <v/>
      </c>
      <c r="F280" s="14" t="str">
        <f>IF(I280="","",IF(OR('Identificação da EG'!$B$7=0,'Identificação da EG'!$B$7=""),"",'Identificação da EG'!$F$7))</f>
        <v/>
      </c>
      <c r="G280" s="14" t="str">
        <f>IF(I280="","",IF((OR('Identificação da EG'!$B$7=0,'Identificação da EG'!$B$7="")),"",'Identificação da EG'!$D$7))</f>
        <v/>
      </c>
      <c r="H280" s="25" t="str">
        <f>IF(I280="","",IF(OR('Identificação da EG'!$B$7=0,'Identificação da EG'!$B$7=""),"",'Identificação da EG'!$E$7))</f>
        <v/>
      </c>
      <c r="I280" s="69" t="str">
        <f>IF(OR(J280="",'Campanhas C&amp;S'!$AQ$6="",'Campanhas C&amp;S'!$AQ$6="(Preencha o nome da campanha)"),"",'Campanhas C&amp;S'!$AQ$6)</f>
        <v/>
      </c>
      <c r="J280" s="69" t="str">
        <v/>
      </c>
      <c r="K280" s="69" t="str">
        <v/>
      </c>
      <c r="L280" s="69" t="str">
        <v/>
      </c>
      <c r="M280" s="69" t="str">
        <v/>
      </c>
      <c r="N280" s="69" t="str">
        <v/>
      </c>
      <c r="O280" s="69" t="str">
        <v/>
      </c>
      <c r="P280" s="69" t="str">
        <f>IF(J280="","","População abrangida")</f>
        <v/>
      </c>
      <c r="Q280" s="69" t="str">
        <f t="shared" si="4"/>
        <v/>
      </c>
      <c r="R280" s="69" t="str" cm="1">
        <f t="array" ref="R280">IF(ISBLANK(INDEX('Campanhas C&amp;S'!$AV$20:$AW$48,INT((ROWS($A$1:A39)-1)/2)+1,MOD(ROWS($A$1:A39)-1,2)+1)),"",INDEX('Campanhas C&amp;S'!$AV$20:$AW$48,INT((ROWS($A$1:A39)-1)/2)+1,MOD(ROWS($A$1:A39)-1,2)+1))</f>
        <v/>
      </c>
      <c r="S280" s="69" t="str">
        <f>IF(OR(J280="",'Campanhas C&amp;S'!$AQ$15="",'Campanhas C&amp;S'!$AQ$15="(máximo 300 carateres)"),"",'Campanhas C&amp;S'!$AQ$15)</f>
        <v/>
      </c>
    </row>
    <row r="281" spans="1:19" x14ac:dyDescent="0.15">
      <c r="A281" s="14" t="str">
        <f>IF(I281="","",IF(OR('Identificação da EG'!$B$7=0,'Identificação da EG'!$B$7=""),"",Capa!$C$10))</f>
        <v/>
      </c>
      <c r="B281" s="14" t="str">
        <f>IF(I281="","",IF((OR('Identificação da EG'!$B$7=0,'Identificação da EG'!$B$7="")),"",'Identificação da EG'!$B$7))</f>
        <v/>
      </c>
      <c r="C281" s="14" t="str">
        <f>IF(I281="","",IF(B281="","",VLOOKUP(B281,Auxiliar!$BW$23:$BX$3130,2,0)))</f>
        <v/>
      </c>
      <c r="D281" s="14" t="str">
        <f>IF(I281="","",IF(OR('Identificação da EG'!$B$7=0,'Identificação da EG'!$B$7=""),"","Portugal"))</f>
        <v/>
      </c>
      <c r="E281" s="14" t="str">
        <f>IF(I281="","",IF(OR('Identificação da EG'!$B$7=0,'Identificação da EG'!$B$7=""),"",'Identificação da EG'!$C$7))</f>
        <v/>
      </c>
      <c r="F281" s="14" t="str">
        <f>IF(I281="","",IF(OR('Identificação da EG'!$B$7=0,'Identificação da EG'!$B$7=""),"",'Identificação da EG'!$F$7))</f>
        <v/>
      </c>
      <c r="G281" s="14" t="str">
        <f>IF(I281="","",IF((OR('Identificação da EG'!$B$7=0,'Identificação da EG'!$B$7="")),"",'Identificação da EG'!$D$7))</f>
        <v/>
      </c>
      <c r="H281" s="25" t="str">
        <f>IF(I281="","",IF(OR('Identificação da EG'!$B$7=0,'Identificação da EG'!$B$7=""),"",'Identificação da EG'!$E$7))</f>
        <v/>
      </c>
      <c r="I281" s="69" t="str">
        <f>IF(OR(J281="",'Campanhas C&amp;S'!$AQ$6="",'Campanhas C&amp;S'!$AQ$6="(Preencha o nome da campanha)"),"",'Campanhas C&amp;S'!$AQ$6)</f>
        <v/>
      </c>
      <c r="J281" s="69" t="str">
        <v/>
      </c>
      <c r="K281" s="69" t="str">
        <v/>
      </c>
      <c r="L281" s="69" t="str">
        <v/>
      </c>
      <c r="M281" s="69" t="str">
        <v/>
      </c>
      <c r="N281" s="69" t="str">
        <v/>
      </c>
      <c r="O281" s="69" t="str">
        <v/>
      </c>
      <c r="P281" s="69" t="str">
        <f>IF(J281="","","Materiais distribuidos")</f>
        <v/>
      </c>
      <c r="Q281" s="69" t="str">
        <f t="shared" si="4"/>
        <v/>
      </c>
      <c r="R281" s="69" t="str" cm="1">
        <f t="array" ref="R281">IF(ISBLANK(INDEX('Campanhas C&amp;S'!$AV$20:$AW$48,INT((ROWS($A$1:A40)-1)/2)+1,MOD(ROWS($A$1:A40)-1,2)+1)),"",INDEX('Campanhas C&amp;S'!$AV$20:$AW$48,INT((ROWS($A$1:A40)-1)/2)+1,MOD(ROWS($A$1:A40)-1,2)+1))</f>
        <v/>
      </c>
      <c r="S281" s="69" t="str">
        <f>IF(OR(J281="",'Campanhas C&amp;S'!$AQ$15="",'Campanhas C&amp;S'!$AQ$15="(máximo 300 carateres)"),"",'Campanhas C&amp;S'!$AQ$15)</f>
        <v/>
      </c>
    </row>
    <row r="282" spans="1:19" x14ac:dyDescent="0.15">
      <c r="A282" s="14" t="str">
        <f>IF(I282="","",IF(OR('Identificação da EG'!$B$7=0,'Identificação da EG'!$B$7=""),"",Capa!$C$10))</f>
        <v/>
      </c>
      <c r="B282" s="14" t="str">
        <f>IF(I282="","",IF((OR('Identificação da EG'!$B$7=0,'Identificação da EG'!$B$7="")),"",'Identificação da EG'!$B$7))</f>
        <v/>
      </c>
      <c r="C282" s="14" t="str">
        <f>IF(I282="","",IF(B282="","",VLOOKUP(B282,Auxiliar!$BW$23:$BX$3130,2,0)))</f>
        <v/>
      </c>
      <c r="D282" s="14" t="str">
        <f>IF(I282="","",IF(OR('Identificação da EG'!$B$7=0,'Identificação da EG'!$B$7=""),"","Portugal"))</f>
        <v/>
      </c>
      <c r="E282" s="14" t="str">
        <f>IF(I282="","",IF(OR('Identificação da EG'!$B$7=0,'Identificação da EG'!$B$7=""),"",'Identificação da EG'!$C$7))</f>
        <v/>
      </c>
      <c r="F282" s="14" t="str">
        <f>IF(I282="","",IF(OR('Identificação da EG'!$B$7=0,'Identificação da EG'!$B$7=""),"",'Identificação da EG'!$F$7))</f>
        <v/>
      </c>
      <c r="G282" s="14" t="str">
        <f>IF(I282="","",IF((OR('Identificação da EG'!$B$7=0,'Identificação da EG'!$B$7="")),"",'Identificação da EG'!$D$7))</f>
        <v/>
      </c>
      <c r="H282" s="25" t="str">
        <f>IF(I282="","",IF(OR('Identificação da EG'!$B$7=0,'Identificação da EG'!$B$7=""),"",'Identificação da EG'!$E$7))</f>
        <v/>
      </c>
      <c r="I282" s="69" t="str">
        <f>IF(OR(J282="",'Campanhas C&amp;S'!$AQ$6="",'Campanhas C&amp;S'!$AQ$6="(Preencha o nome da campanha)"),"",'Campanhas C&amp;S'!$AQ$6)</f>
        <v/>
      </c>
      <c r="J282" s="69" t="str">
        <v/>
      </c>
      <c r="K282" s="69" t="str">
        <v/>
      </c>
      <c r="L282" s="69" t="str">
        <v/>
      </c>
      <c r="M282" s="69" t="str">
        <v/>
      </c>
      <c r="N282" s="69" t="str">
        <v/>
      </c>
      <c r="O282" s="69" t="str">
        <v/>
      </c>
      <c r="P282" s="69" t="str">
        <f>IF(J282="","","População abrangida")</f>
        <v/>
      </c>
      <c r="Q282" s="69" t="str">
        <f t="shared" si="4"/>
        <v/>
      </c>
      <c r="R282" s="69" t="str" cm="1">
        <f t="array" ref="R282">IF(ISBLANK(INDEX('Campanhas C&amp;S'!$AV$20:$AW$48,INT((ROWS($A$1:A41)-1)/2)+1,MOD(ROWS($A$1:A41)-1,2)+1)),"",INDEX('Campanhas C&amp;S'!$AV$20:$AW$48,INT((ROWS($A$1:A41)-1)/2)+1,MOD(ROWS($A$1:A41)-1,2)+1))</f>
        <v/>
      </c>
      <c r="S282" s="69" t="str">
        <f>IF(OR(J282="",'Campanhas C&amp;S'!$AQ$15="",'Campanhas C&amp;S'!$AQ$15="(máximo 300 carateres)"),"",'Campanhas C&amp;S'!$AQ$15)</f>
        <v/>
      </c>
    </row>
    <row r="283" spans="1:19" x14ac:dyDescent="0.15">
      <c r="A283" s="14" t="str">
        <f>IF(I283="","",IF(OR('Identificação da EG'!$B$7=0,'Identificação da EG'!$B$7=""),"",Capa!$C$10))</f>
        <v/>
      </c>
      <c r="B283" s="14" t="str">
        <f>IF(I283="","",IF((OR('Identificação da EG'!$B$7=0,'Identificação da EG'!$B$7="")),"",'Identificação da EG'!$B$7))</f>
        <v/>
      </c>
      <c r="C283" s="14" t="str">
        <f>IF(I283="","",IF(B283="","",VLOOKUP(B283,Auxiliar!$BW$23:$BX$3130,2,0)))</f>
        <v/>
      </c>
      <c r="D283" s="14" t="str">
        <f>IF(I283="","",IF(OR('Identificação da EG'!$B$7=0,'Identificação da EG'!$B$7=""),"","Portugal"))</f>
        <v/>
      </c>
      <c r="E283" s="14" t="str">
        <f>IF(I283="","",IF(OR('Identificação da EG'!$B$7=0,'Identificação da EG'!$B$7=""),"",'Identificação da EG'!$C$7))</f>
        <v/>
      </c>
      <c r="F283" s="14" t="str">
        <f>IF(I283="","",IF(OR('Identificação da EG'!$B$7=0,'Identificação da EG'!$B$7=""),"",'Identificação da EG'!$F$7))</f>
        <v/>
      </c>
      <c r="G283" s="14" t="str">
        <f>IF(I283="","",IF((OR('Identificação da EG'!$B$7=0,'Identificação da EG'!$B$7="")),"",'Identificação da EG'!$D$7))</f>
        <v/>
      </c>
      <c r="H283" s="25" t="str">
        <f>IF(I283="","",IF(OR('Identificação da EG'!$B$7=0,'Identificação da EG'!$B$7=""),"",'Identificação da EG'!$E$7))</f>
        <v/>
      </c>
      <c r="I283" s="69" t="str">
        <f>IF(OR(J283="",'Campanhas C&amp;S'!$AQ$6="",'Campanhas C&amp;S'!$AQ$6="(Preencha o nome da campanha)"),"",'Campanhas C&amp;S'!$AQ$6)</f>
        <v/>
      </c>
      <c r="J283" s="69" t="str">
        <v/>
      </c>
      <c r="K283" s="69" t="str">
        <v/>
      </c>
      <c r="L283" s="69" t="str">
        <v/>
      </c>
      <c r="M283" s="69" t="str">
        <v/>
      </c>
      <c r="N283" s="69" t="str">
        <v/>
      </c>
      <c r="O283" s="69" t="str">
        <v/>
      </c>
      <c r="P283" s="69" t="str">
        <f>IF(J283="","","Materiais distribuidos")</f>
        <v/>
      </c>
      <c r="Q283" s="69" t="str">
        <f t="shared" si="4"/>
        <v/>
      </c>
      <c r="R283" s="69" t="str" cm="1">
        <f t="array" ref="R283">IF(ISBLANK(INDEX('Campanhas C&amp;S'!$AV$20:$AW$48,INT((ROWS($A$1:A42)-1)/2)+1,MOD(ROWS($A$1:A42)-1,2)+1)),"",INDEX('Campanhas C&amp;S'!$AV$20:$AW$48,INT((ROWS($A$1:A42)-1)/2)+1,MOD(ROWS($A$1:A42)-1,2)+1))</f>
        <v/>
      </c>
      <c r="S283" s="69" t="str">
        <f>IF(OR(J283="",'Campanhas C&amp;S'!$AQ$15="",'Campanhas C&amp;S'!$AQ$15="(máximo 300 carateres)"),"",'Campanhas C&amp;S'!$AQ$15)</f>
        <v/>
      </c>
    </row>
    <row r="284" spans="1:19" x14ac:dyDescent="0.15">
      <c r="A284" s="14" t="str">
        <f>IF(I284="","",IF(OR('Identificação da EG'!$B$7=0,'Identificação da EG'!$B$7=""),"",Capa!$C$10))</f>
        <v/>
      </c>
      <c r="B284" s="14" t="str">
        <f>IF(I284="","",IF((OR('Identificação da EG'!$B$7=0,'Identificação da EG'!$B$7="")),"",'Identificação da EG'!$B$7))</f>
        <v/>
      </c>
      <c r="C284" s="14" t="str">
        <f>IF(I284="","",IF(B284="","",VLOOKUP(B284,Auxiliar!$BW$23:$BX$3130,2,0)))</f>
        <v/>
      </c>
      <c r="D284" s="14" t="str">
        <f>IF(I284="","",IF(OR('Identificação da EG'!$B$7=0,'Identificação da EG'!$B$7=""),"","Portugal"))</f>
        <v/>
      </c>
      <c r="E284" s="14" t="str">
        <f>IF(I284="","",IF(OR('Identificação da EG'!$B$7=0,'Identificação da EG'!$B$7=""),"",'Identificação da EG'!$C$7))</f>
        <v/>
      </c>
      <c r="F284" s="14" t="str">
        <f>IF(I284="","",IF(OR('Identificação da EG'!$B$7=0,'Identificação da EG'!$B$7=""),"",'Identificação da EG'!$F$7))</f>
        <v/>
      </c>
      <c r="G284" s="14" t="str">
        <f>IF(I284="","",IF((OR('Identificação da EG'!$B$7=0,'Identificação da EG'!$B$7="")),"",'Identificação da EG'!$D$7))</f>
        <v/>
      </c>
      <c r="H284" s="25" t="str">
        <f>IF(I284="","",IF(OR('Identificação da EG'!$B$7=0,'Identificação da EG'!$B$7=""),"",'Identificação da EG'!$E$7))</f>
        <v/>
      </c>
      <c r="I284" s="69" t="str">
        <f>IF(OR(J284="",'Campanhas C&amp;S'!$AQ$6="",'Campanhas C&amp;S'!$AQ$6="(Preencha o nome da campanha)"),"",'Campanhas C&amp;S'!$AQ$6)</f>
        <v/>
      </c>
      <c r="J284" s="69" t="str">
        <v/>
      </c>
      <c r="K284" s="69" t="str">
        <v/>
      </c>
      <c r="L284" s="69" t="str">
        <v/>
      </c>
      <c r="M284" s="69" t="str">
        <v/>
      </c>
      <c r="N284" s="69" t="str">
        <v/>
      </c>
      <c r="O284" s="69" t="str">
        <v/>
      </c>
      <c r="P284" s="69" t="str">
        <f>IF(J284="","","População abrangida")</f>
        <v/>
      </c>
      <c r="Q284" s="69" t="str">
        <f t="shared" si="4"/>
        <v/>
      </c>
      <c r="R284" s="69" t="str" cm="1">
        <f t="array" ref="R284">IF(ISBLANK(INDEX('Campanhas C&amp;S'!$AV$20:$AW$48,INT((ROWS($A$1:A43)-1)/2)+1,MOD(ROWS($A$1:A43)-1,2)+1)),"",INDEX('Campanhas C&amp;S'!$AV$20:$AW$48,INT((ROWS($A$1:A43)-1)/2)+1,MOD(ROWS($A$1:A43)-1,2)+1))</f>
        <v/>
      </c>
      <c r="S284" s="69" t="str">
        <f>IF(OR(J284="",'Campanhas C&amp;S'!$AQ$15="",'Campanhas C&amp;S'!$AQ$15="(máximo 300 carateres)"),"",'Campanhas C&amp;S'!$AQ$15)</f>
        <v/>
      </c>
    </row>
    <row r="285" spans="1:19" x14ac:dyDescent="0.15">
      <c r="A285" s="14" t="str">
        <f>IF(I285="","",IF(OR('Identificação da EG'!$B$7=0,'Identificação da EG'!$B$7=""),"",Capa!$C$10))</f>
        <v/>
      </c>
      <c r="B285" s="14" t="str">
        <f>IF(I285="","",IF((OR('Identificação da EG'!$B$7=0,'Identificação da EG'!$B$7="")),"",'Identificação da EG'!$B$7))</f>
        <v/>
      </c>
      <c r="C285" s="14" t="str">
        <f>IF(I285="","",IF(B285="","",VLOOKUP(B285,Auxiliar!$BW$23:$BX$3130,2,0)))</f>
        <v/>
      </c>
      <c r="D285" s="14" t="str">
        <f>IF(I285="","",IF(OR('Identificação da EG'!$B$7=0,'Identificação da EG'!$B$7=""),"","Portugal"))</f>
        <v/>
      </c>
      <c r="E285" s="14" t="str">
        <f>IF(I285="","",IF(OR('Identificação da EG'!$B$7=0,'Identificação da EG'!$B$7=""),"",'Identificação da EG'!$C$7))</f>
        <v/>
      </c>
      <c r="F285" s="14" t="str">
        <f>IF(I285="","",IF(OR('Identificação da EG'!$B$7=0,'Identificação da EG'!$B$7=""),"",'Identificação da EG'!$F$7))</f>
        <v/>
      </c>
      <c r="G285" s="14" t="str">
        <f>IF(I285="","",IF((OR('Identificação da EG'!$B$7=0,'Identificação da EG'!$B$7="")),"",'Identificação da EG'!$D$7))</f>
        <v/>
      </c>
      <c r="H285" s="25" t="str">
        <f>IF(I285="","",IF(OR('Identificação da EG'!$B$7=0,'Identificação da EG'!$B$7=""),"",'Identificação da EG'!$E$7))</f>
        <v/>
      </c>
      <c r="I285" s="69" t="str">
        <f>IF(OR(J285="",'Campanhas C&amp;S'!$AQ$6="",'Campanhas C&amp;S'!$AQ$6="(Preencha o nome da campanha)"),"",'Campanhas C&amp;S'!$AQ$6)</f>
        <v/>
      </c>
      <c r="J285" s="69" t="str">
        <v/>
      </c>
      <c r="K285" s="69" t="str">
        <v/>
      </c>
      <c r="L285" s="69" t="str">
        <v/>
      </c>
      <c r="M285" s="69" t="str">
        <v/>
      </c>
      <c r="N285" s="69" t="str">
        <v/>
      </c>
      <c r="O285" s="69" t="str">
        <v/>
      </c>
      <c r="P285" s="69" t="str">
        <f>IF(J285="","","Materiais distribuidos")</f>
        <v/>
      </c>
      <c r="Q285" s="69" t="str">
        <f t="shared" si="4"/>
        <v/>
      </c>
      <c r="R285" s="69" t="str" cm="1">
        <f t="array" ref="R285">IF(ISBLANK(INDEX('Campanhas C&amp;S'!$AV$20:$AW$48,INT((ROWS($A$1:A44)-1)/2)+1,MOD(ROWS($A$1:A44)-1,2)+1)),"",INDEX('Campanhas C&amp;S'!$AV$20:$AW$48,INT((ROWS($A$1:A44)-1)/2)+1,MOD(ROWS($A$1:A44)-1,2)+1))</f>
        <v/>
      </c>
      <c r="S285" s="69" t="str">
        <f>IF(OR(J285="",'Campanhas C&amp;S'!$AQ$15="",'Campanhas C&amp;S'!$AQ$15="(máximo 300 carateres)"),"",'Campanhas C&amp;S'!$AQ$15)</f>
        <v/>
      </c>
    </row>
    <row r="286" spans="1:19" x14ac:dyDescent="0.15">
      <c r="A286" s="14" t="str">
        <f>IF(I286="","",IF(OR('Identificação da EG'!$B$7=0,'Identificação da EG'!$B$7=""),"",Capa!$C$10))</f>
        <v/>
      </c>
      <c r="B286" s="14" t="str">
        <f>IF(I286="","",IF((OR('Identificação da EG'!$B$7=0,'Identificação da EG'!$B$7="")),"",'Identificação da EG'!$B$7))</f>
        <v/>
      </c>
      <c r="C286" s="14" t="str">
        <f>IF(I286="","",IF(B286="","",VLOOKUP(B286,Auxiliar!$BW$23:$BX$3130,2,0)))</f>
        <v/>
      </c>
      <c r="D286" s="14" t="str">
        <f>IF(I286="","",IF(OR('Identificação da EG'!$B$7=0,'Identificação da EG'!$B$7=""),"","Portugal"))</f>
        <v/>
      </c>
      <c r="E286" s="14" t="str">
        <f>IF(I286="","",IF(OR('Identificação da EG'!$B$7=0,'Identificação da EG'!$B$7=""),"",'Identificação da EG'!$C$7))</f>
        <v/>
      </c>
      <c r="F286" s="14" t="str">
        <f>IF(I286="","",IF(OR('Identificação da EG'!$B$7=0,'Identificação da EG'!$B$7=""),"",'Identificação da EG'!$F$7))</f>
        <v/>
      </c>
      <c r="G286" s="14" t="str">
        <f>IF(I286="","",IF((OR('Identificação da EG'!$B$7=0,'Identificação da EG'!$B$7="")),"",'Identificação da EG'!$D$7))</f>
        <v/>
      </c>
      <c r="H286" s="25" t="str">
        <f>IF(I286="","",IF(OR('Identificação da EG'!$B$7=0,'Identificação da EG'!$B$7=""),"",'Identificação da EG'!$E$7))</f>
        <v/>
      </c>
      <c r="I286" s="69" t="str">
        <f>IF(OR(J286="",'Campanhas C&amp;S'!$AQ$6="",'Campanhas C&amp;S'!$AQ$6="(Preencha o nome da campanha)"),"",'Campanhas C&amp;S'!$AQ$6)</f>
        <v/>
      </c>
      <c r="J286" s="69" t="str">
        <v/>
      </c>
      <c r="K286" s="69" t="str">
        <v/>
      </c>
      <c r="L286" s="69" t="str">
        <v/>
      </c>
      <c r="M286" s="69" t="str">
        <v/>
      </c>
      <c r="N286" s="69" t="str">
        <v/>
      </c>
      <c r="O286" s="69" t="str">
        <v/>
      </c>
      <c r="P286" s="69" t="str">
        <f>IF(J286="","","População abrangida")</f>
        <v/>
      </c>
      <c r="Q286" s="69" t="str">
        <f t="shared" si="4"/>
        <v/>
      </c>
      <c r="R286" s="69" t="str" cm="1">
        <f t="array" ref="R286">IF(ISBLANK(INDEX('Campanhas C&amp;S'!$AV$20:$AW$48,INT((ROWS($A$1:A45)-1)/2)+1,MOD(ROWS($A$1:A45)-1,2)+1)),"",INDEX('Campanhas C&amp;S'!$AV$20:$AW$48,INT((ROWS($A$1:A45)-1)/2)+1,MOD(ROWS($A$1:A45)-1,2)+1))</f>
        <v/>
      </c>
      <c r="S286" s="69" t="str">
        <f>IF(OR(J286="",'Campanhas C&amp;S'!$AQ$15="",'Campanhas C&amp;S'!$AQ$15="(máximo 300 carateres)"),"",'Campanhas C&amp;S'!$AQ$15)</f>
        <v/>
      </c>
    </row>
    <row r="287" spans="1:19" x14ac:dyDescent="0.15">
      <c r="A287" s="14" t="str">
        <f>IF(I287="","",IF(OR('Identificação da EG'!$B$7=0,'Identificação da EG'!$B$7=""),"",Capa!$C$10))</f>
        <v/>
      </c>
      <c r="B287" s="14" t="str">
        <f>IF(I287="","",IF((OR('Identificação da EG'!$B$7=0,'Identificação da EG'!$B$7="")),"",'Identificação da EG'!$B$7))</f>
        <v/>
      </c>
      <c r="C287" s="14" t="str">
        <f>IF(I287="","",IF(B287="","",VLOOKUP(B287,Auxiliar!$BW$23:$BX$3130,2,0)))</f>
        <v/>
      </c>
      <c r="D287" s="14" t="str">
        <f>IF(I287="","",IF(OR('Identificação da EG'!$B$7=0,'Identificação da EG'!$B$7=""),"","Portugal"))</f>
        <v/>
      </c>
      <c r="E287" s="14" t="str">
        <f>IF(I287="","",IF(OR('Identificação da EG'!$B$7=0,'Identificação da EG'!$B$7=""),"",'Identificação da EG'!$C$7))</f>
        <v/>
      </c>
      <c r="F287" s="14" t="str">
        <f>IF(I287="","",IF(OR('Identificação da EG'!$B$7=0,'Identificação da EG'!$B$7=""),"",'Identificação da EG'!$F$7))</f>
        <v/>
      </c>
      <c r="G287" s="14" t="str">
        <f>IF(I287="","",IF((OR('Identificação da EG'!$B$7=0,'Identificação da EG'!$B$7="")),"",'Identificação da EG'!$D$7))</f>
        <v/>
      </c>
      <c r="H287" s="25" t="str">
        <f>IF(I287="","",IF(OR('Identificação da EG'!$B$7=0,'Identificação da EG'!$B$7=""),"",'Identificação da EG'!$E$7))</f>
        <v/>
      </c>
      <c r="I287" s="69" t="str">
        <f>IF(OR(J287="",'Campanhas C&amp;S'!$AQ$6="",'Campanhas C&amp;S'!$AQ$6="(Preencha o nome da campanha)"),"",'Campanhas C&amp;S'!$AQ$6)</f>
        <v/>
      </c>
      <c r="J287" s="69" t="str">
        <v/>
      </c>
      <c r="K287" s="69" t="str">
        <v/>
      </c>
      <c r="L287" s="69" t="str">
        <v/>
      </c>
      <c r="M287" s="69" t="str">
        <v/>
      </c>
      <c r="N287" s="69" t="str">
        <v/>
      </c>
      <c r="O287" s="69" t="str">
        <v/>
      </c>
      <c r="P287" s="69" t="str">
        <f>IF(J287="","","Materiais distribuidos")</f>
        <v/>
      </c>
      <c r="Q287" s="69" t="str">
        <f t="shared" si="4"/>
        <v/>
      </c>
      <c r="R287" s="69" t="str" cm="1">
        <f t="array" ref="R287">IF(ISBLANK(INDEX('Campanhas C&amp;S'!$AV$20:$AW$48,INT((ROWS($A$1:A46)-1)/2)+1,MOD(ROWS($A$1:A46)-1,2)+1)),"",INDEX('Campanhas C&amp;S'!$AV$20:$AW$48,INT((ROWS($A$1:A46)-1)/2)+1,MOD(ROWS($A$1:A46)-1,2)+1))</f>
        <v/>
      </c>
      <c r="S287" s="69" t="str">
        <f>IF(OR(J287="",'Campanhas C&amp;S'!$AQ$15="",'Campanhas C&amp;S'!$AQ$15="(máximo 300 carateres)"),"",'Campanhas C&amp;S'!$AQ$15)</f>
        <v/>
      </c>
    </row>
    <row r="288" spans="1:19" x14ac:dyDescent="0.15">
      <c r="A288" s="14" t="str">
        <f>IF(I288="","",IF(OR('Identificação da EG'!$B$7=0,'Identificação da EG'!$B$7=""),"",Capa!$C$10))</f>
        <v/>
      </c>
      <c r="B288" s="14" t="str">
        <f>IF(I288="","",IF((OR('Identificação da EG'!$B$7=0,'Identificação da EG'!$B$7="")),"",'Identificação da EG'!$B$7))</f>
        <v/>
      </c>
      <c r="C288" s="14" t="str">
        <f>IF(I288="","",IF(B288="","",VLOOKUP(B288,Auxiliar!$BW$23:$BX$3130,2,0)))</f>
        <v/>
      </c>
      <c r="D288" s="14" t="str">
        <f>IF(I288="","",IF(OR('Identificação da EG'!$B$7=0,'Identificação da EG'!$B$7=""),"","Portugal"))</f>
        <v/>
      </c>
      <c r="E288" s="14" t="str">
        <f>IF(I288="","",IF(OR('Identificação da EG'!$B$7=0,'Identificação da EG'!$B$7=""),"",'Identificação da EG'!$C$7))</f>
        <v/>
      </c>
      <c r="F288" s="14" t="str">
        <f>IF(I288="","",IF(OR('Identificação da EG'!$B$7=0,'Identificação da EG'!$B$7=""),"",'Identificação da EG'!$F$7))</f>
        <v/>
      </c>
      <c r="G288" s="14" t="str">
        <f>IF(I288="","",IF((OR('Identificação da EG'!$B$7=0,'Identificação da EG'!$B$7="")),"",'Identificação da EG'!$D$7))</f>
        <v/>
      </c>
      <c r="H288" s="25" t="str">
        <f>IF(I288="","",IF(OR('Identificação da EG'!$B$7=0,'Identificação da EG'!$B$7=""),"",'Identificação da EG'!$E$7))</f>
        <v/>
      </c>
      <c r="I288" s="69" t="str">
        <f>IF(OR(J288="",'Campanhas C&amp;S'!$AQ$6="",'Campanhas C&amp;S'!$AQ$6="(Preencha o nome da campanha)"),"",'Campanhas C&amp;S'!$AQ$6)</f>
        <v/>
      </c>
      <c r="J288" s="69" t="str">
        <v/>
      </c>
      <c r="K288" s="69" t="str">
        <v/>
      </c>
      <c r="L288" s="69" t="str">
        <v/>
      </c>
      <c r="M288" s="69" t="str">
        <v/>
      </c>
      <c r="N288" s="69" t="str">
        <v/>
      </c>
      <c r="O288" s="69" t="str">
        <v/>
      </c>
      <c r="P288" s="69" t="str">
        <f>IF(J288="","","População abrangida")</f>
        <v/>
      </c>
      <c r="Q288" s="69" t="str">
        <f t="shared" si="4"/>
        <v/>
      </c>
      <c r="R288" s="69" t="str" cm="1">
        <f t="array" ref="R288">IF(ISBLANK(INDEX('Campanhas C&amp;S'!$AV$20:$AW$48,INT((ROWS($A$1:A47)-1)/2)+1,MOD(ROWS($A$1:A47)-1,2)+1)),"",INDEX('Campanhas C&amp;S'!$AV$20:$AW$48,INT((ROWS($A$1:A47)-1)/2)+1,MOD(ROWS($A$1:A47)-1,2)+1))</f>
        <v/>
      </c>
      <c r="S288" s="69" t="str">
        <f>IF(OR(J288="",'Campanhas C&amp;S'!$AQ$15="",'Campanhas C&amp;S'!$AQ$15="(máximo 300 carateres)"),"",'Campanhas C&amp;S'!$AQ$15)</f>
        <v/>
      </c>
    </row>
    <row r="289" spans="1:19" x14ac:dyDescent="0.15">
      <c r="A289" s="14" t="str">
        <f>IF(I289="","",IF(OR('Identificação da EG'!$B$7=0,'Identificação da EG'!$B$7=""),"",Capa!$C$10))</f>
        <v/>
      </c>
      <c r="B289" s="14" t="str">
        <f>IF(I289="","",IF((OR('Identificação da EG'!$B$7=0,'Identificação da EG'!$B$7="")),"",'Identificação da EG'!$B$7))</f>
        <v/>
      </c>
      <c r="C289" s="14" t="str">
        <f>IF(I289="","",IF(B289="","",VLOOKUP(B289,Auxiliar!$BW$23:$BX$3130,2,0)))</f>
        <v/>
      </c>
      <c r="D289" s="14" t="str">
        <f>IF(I289="","",IF(OR('Identificação da EG'!$B$7=0,'Identificação da EG'!$B$7=""),"","Portugal"))</f>
        <v/>
      </c>
      <c r="E289" s="14" t="str">
        <f>IF(I289="","",IF(OR('Identificação da EG'!$B$7=0,'Identificação da EG'!$B$7=""),"",'Identificação da EG'!$C$7))</f>
        <v/>
      </c>
      <c r="F289" s="14" t="str">
        <f>IF(I289="","",IF(OR('Identificação da EG'!$B$7=0,'Identificação da EG'!$B$7=""),"",'Identificação da EG'!$F$7))</f>
        <v/>
      </c>
      <c r="G289" s="14" t="str">
        <f>IF(I289="","",IF((OR('Identificação da EG'!$B$7=0,'Identificação da EG'!$B$7="")),"",'Identificação da EG'!$D$7))</f>
        <v/>
      </c>
      <c r="H289" s="25" t="str">
        <f>IF(I289="","",IF(OR('Identificação da EG'!$B$7=0,'Identificação da EG'!$B$7=""),"",'Identificação da EG'!$E$7))</f>
        <v/>
      </c>
      <c r="I289" s="69" t="str">
        <f>IF(OR(J289="",'Campanhas C&amp;S'!$AQ$6="",'Campanhas C&amp;S'!$AQ$6="(Preencha o nome da campanha)"),"",'Campanhas C&amp;S'!$AQ$6)</f>
        <v/>
      </c>
      <c r="J289" s="69" t="str">
        <v/>
      </c>
      <c r="K289" s="69" t="str">
        <v/>
      </c>
      <c r="L289" s="69" t="str">
        <v/>
      </c>
      <c r="M289" s="69" t="str">
        <v/>
      </c>
      <c r="N289" s="69" t="str">
        <v/>
      </c>
      <c r="O289" s="69" t="str">
        <v/>
      </c>
      <c r="P289" s="69" t="str">
        <f>IF(J289="","","Materiais distribuidos")</f>
        <v/>
      </c>
      <c r="Q289" s="69" t="str">
        <f t="shared" si="4"/>
        <v/>
      </c>
      <c r="R289" s="69" t="str" cm="1">
        <f t="array" ref="R289">IF(ISBLANK(INDEX('Campanhas C&amp;S'!$AV$20:$AW$48,INT((ROWS($A$1:A48)-1)/2)+1,MOD(ROWS($A$1:A48)-1,2)+1)),"",INDEX('Campanhas C&amp;S'!$AV$20:$AW$48,INT((ROWS($A$1:A48)-1)/2)+1,MOD(ROWS($A$1:A48)-1,2)+1))</f>
        <v/>
      </c>
      <c r="S289" s="69" t="str">
        <f>IF(OR(J289="",'Campanhas C&amp;S'!$AQ$15="",'Campanhas C&amp;S'!$AQ$15="(máximo 300 carateres)"),"",'Campanhas C&amp;S'!$AQ$15)</f>
        <v/>
      </c>
    </row>
    <row r="290" spans="1:19" x14ac:dyDescent="0.15">
      <c r="A290" s="14" t="str">
        <f>IF(I290="","",IF(OR('Identificação da EG'!$B$7=0,'Identificação da EG'!$B$7=""),"",Capa!$C$10))</f>
        <v/>
      </c>
      <c r="B290" s="14" t="str">
        <f>IF(I290="","",IF((OR('Identificação da EG'!$B$7=0,'Identificação da EG'!$B$7="")),"",'Identificação da EG'!$B$7))</f>
        <v/>
      </c>
      <c r="C290" s="14" t="str">
        <f>IF(I290="","",IF(B290="","",VLOOKUP(B290,Auxiliar!$BW$23:$BX$3130,2,0)))</f>
        <v/>
      </c>
      <c r="D290" s="14" t="str">
        <f>IF(I290="","",IF(OR('Identificação da EG'!$B$7=0,'Identificação da EG'!$B$7=""),"","Portugal"))</f>
        <v/>
      </c>
      <c r="E290" s="14" t="str">
        <f>IF(I290="","",IF(OR('Identificação da EG'!$B$7=0,'Identificação da EG'!$B$7=""),"",'Identificação da EG'!$C$7))</f>
        <v/>
      </c>
      <c r="F290" s="14" t="str">
        <f>IF(I290="","",IF(OR('Identificação da EG'!$B$7=0,'Identificação da EG'!$B$7=""),"",'Identificação da EG'!$F$7))</f>
        <v/>
      </c>
      <c r="G290" s="14" t="str">
        <f>IF(I290="","",IF((OR('Identificação da EG'!$B$7=0,'Identificação da EG'!$B$7="")),"",'Identificação da EG'!$D$7))</f>
        <v/>
      </c>
      <c r="H290" s="25" t="str">
        <f>IF(I290="","",IF(OR('Identificação da EG'!$B$7=0,'Identificação da EG'!$B$7=""),"",'Identificação da EG'!$E$7))</f>
        <v/>
      </c>
      <c r="I290" s="69" t="str">
        <f>IF(OR(J290="",'Campanhas C&amp;S'!$AQ$6="",'Campanhas C&amp;S'!$AQ$6="(Preencha o nome da campanha)"),"",'Campanhas C&amp;S'!$AQ$6)</f>
        <v/>
      </c>
      <c r="J290" s="69" t="str">
        <v/>
      </c>
      <c r="K290" s="69" t="str">
        <v/>
      </c>
      <c r="L290" s="69" t="str">
        <v/>
      </c>
      <c r="M290" s="69" t="str">
        <v/>
      </c>
      <c r="N290" s="69" t="str">
        <v/>
      </c>
      <c r="O290" s="69" t="str">
        <v/>
      </c>
      <c r="P290" s="69" t="str">
        <f>IF(J290="","","População abrangida")</f>
        <v/>
      </c>
      <c r="Q290" s="69" t="str">
        <f t="shared" si="4"/>
        <v/>
      </c>
      <c r="R290" s="69" t="str" cm="1">
        <f t="array" ref="R290">IF(ISBLANK(INDEX('Campanhas C&amp;S'!$AV$20:$AW$48,INT((ROWS($A$1:A49)-1)/2)+1,MOD(ROWS($A$1:A49)-1,2)+1)),"",INDEX('Campanhas C&amp;S'!$AV$20:$AW$48,INT((ROWS($A$1:A49)-1)/2)+1,MOD(ROWS($A$1:A49)-1,2)+1))</f>
        <v/>
      </c>
      <c r="S290" s="69" t="str">
        <f>IF(OR(J290="",'Campanhas C&amp;S'!$AQ$15="",'Campanhas C&amp;S'!$AQ$15="(máximo 300 carateres)"),"",'Campanhas C&amp;S'!$AQ$15)</f>
        <v/>
      </c>
    </row>
    <row r="291" spans="1:19" x14ac:dyDescent="0.15">
      <c r="A291" s="14" t="str">
        <f>IF(I291="","",IF(OR('Identificação da EG'!$B$7=0,'Identificação da EG'!$B$7=""),"",Capa!$C$10))</f>
        <v/>
      </c>
      <c r="B291" s="14" t="str">
        <f>IF(I291="","",IF((OR('Identificação da EG'!$B$7=0,'Identificação da EG'!$B$7="")),"",'Identificação da EG'!$B$7))</f>
        <v/>
      </c>
      <c r="C291" s="14" t="str">
        <f>IF(I291="","",IF(B291="","",VLOOKUP(B291,Auxiliar!$BW$23:$BX$3130,2,0)))</f>
        <v/>
      </c>
      <c r="D291" s="14" t="str">
        <f>IF(I291="","",IF(OR('Identificação da EG'!$B$7=0,'Identificação da EG'!$B$7=""),"","Portugal"))</f>
        <v/>
      </c>
      <c r="E291" s="14" t="str">
        <f>IF(I291="","",IF(OR('Identificação da EG'!$B$7=0,'Identificação da EG'!$B$7=""),"",'Identificação da EG'!$C$7))</f>
        <v/>
      </c>
      <c r="F291" s="14" t="str">
        <f>IF(I291="","",IF(OR('Identificação da EG'!$B$7=0,'Identificação da EG'!$B$7=""),"",'Identificação da EG'!$F$7))</f>
        <v/>
      </c>
      <c r="G291" s="14" t="str">
        <f>IF(I291="","",IF((OR('Identificação da EG'!$B$7=0,'Identificação da EG'!$B$7="")),"",'Identificação da EG'!$D$7))</f>
        <v/>
      </c>
      <c r="H291" s="25" t="str">
        <f>IF(I291="","",IF(OR('Identificação da EG'!$B$7=0,'Identificação da EG'!$B$7=""),"",'Identificação da EG'!$E$7))</f>
        <v/>
      </c>
      <c r="I291" s="69" t="str">
        <f>IF(OR(J291="",'Campanhas C&amp;S'!$AQ$6="",'Campanhas C&amp;S'!$AQ$6="(Preencha o nome da campanha)"),"",'Campanhas C&amp;S'!$AQ$6)</f>
        <v/>
      </c>
      <c r="J291" s="69" t="str">
        <v/>
      </c>
      <c r="K291" s="69" t="str">
        <v/>
      </c>
      <c r="L291" s="69" t="str">
        <v/>
      </c>
      <c r="M291" s="69" t="str">
        <v/>
      </c>
      <c r="N291" s="69" t="str">
        <v/>
      </c>
      <c r="O291" s="69" t="str">
        <v/>
      </c>
      <c r="P291" s="69" t="str">
        <f>IF(J291="","","Materiais distribuidos")</f>
        <v/>
      </c>
      <c r="Q291" s="69" t="str">
        <f t="shared" si="4"/>
        <v/>
      </c>
      <c r="R291" s="69" t="str" cm="1">
        <f t="array" ref="R291">IF(ISBLANK(INDEX('Campanhas C&amp;S'!$AV$20:$AW$48,INT((ROWS($A$1:A50)-1)/2)+1,MOD(ROWS($A$1:A50)-1,2)+1)),"",INDEX('Campanhas C&amp;S'!$AV$20:$AW$48,INT((ROWS($A$1:A50)-1)/2)+1,MOD(ROWS($A$1:A50)-1,2)+1))</f>
        <v/>
      </c>
      <c r="S291" s="69" t="str">
        <f>IF(OR(J291="",'Campanhas C&amp;S'!$AQ$15="",'Campanhas C&amp;S'!$AQ$15="(máximo 300 carateres)"),"",'Campanhas C&amp;S'!$AQ$15)</f>
        <v/>
      </c>
    </row>
    <row r="292" spans="1:19" x14ac:dyDescent="0.15">
      <c r="A292" s="14" t="str">
        <f>IF(I292="","",IF(OR('Identificação da EG'!$B$7=0,'Identificação da EG'!$B$7=""),"",Capa!$C$10))</f>
        <v/>
      </c>
      <c r="B292" s="14" t="str">
        <f>IF(I292="","",IF((OR('Identificação da EG'!$B$7=0,'Identificação da EG'!$B$7="")),"",'Identificação da EG'!$B$7))</f>
        <v/>
      </c>
      <c r="C292" s="14" t="str">
        <f>IF(I292="","",IF(B292="","",VLOOKUP(B292,Auxiliar!$BW$23:$BX$3130,2,0)))</f>
        <v/>
      </c>
      <c r="D292" s="14" t="str">
        <f>IF(I292="","",IF(OR('Identificação da EG'!$B$7=0,'Identificação da EG'!$B$7=""),"","Portugal"))</f>
        <v/>
      </c>
      <c r="E292" s="14" t="str">
        <f>IF(I292="","",IF(OR('Identificação da EG'!$B$7=0,'Identificação da EG'!$B$7=""),"",'Identificação da EG'!$C$7))</f>
        <v/>
      </c>
      <c r="F292" s="14" t="str">
        <f>IF(I292="","",IF(OR('Identificação da EG'!$B$7=0,'Identificação da EG'!$B$7=""),"",'Identificação da EG'!$F$7))</f>
        <v/>
      </c>
      <c r="G292" s="14" t="str">
        <f>IF(I292="","",IF((OR('Identificação da EG'!$B$7=0,'Identificação da EG'!$B$7="")),"",'Identificação da EG'!$D$7))</f>
        <v/>
      </c>
      <c r="H292" s="25" t="str">
        <f>IF(I292="","",IF(OR('Identificação da EG'!$B$7=0,'Identificação da EG'!$B$7=""),"",'Identificação da EG'!$E$7))</f>
        <v/>
      </c>
      <c r="I292" s="69" t="str">
        <f>IF(OR(J292="",'Campanhas C&amp;S'!$AQ$6="",'Campanhas C&amp;S'!$AQ$6="(Preencha o nome da campanha)"),"",'Campanhas C&amp;S'!$AQ$6)</f>
        <v/>
      </c>
      <c r="J292" s="69" t="str">
        <v/>
      </c>
      <c r="K292" s="69" t="str">
        <v/>
      </c>
      <c r="L292" s="69" t="str">
        <v/>
      </c>
      <c r="M292" s="69" t="str">
        <v/>
      </c>
      <c r="N292" s="69" t="str">
        <v/>
      </c>
      <c r="O292" s="69" t="str">
        <v/>
      </c>
      <c r="P292" s="69" t="str">
        <f>IF(J292="","","População abrangida")</f>
        <v/>
      </c>
      <c r="Q292" s="69" t="str">
        <f t="shared" si="4"/>
        <v/>
      </c>
      <c r="R292" s="69" t="str" cm="1">
        <f t="array" ref="R292">IF(ISBLANK(INDEX('Campanhas C&amp;S'!$AV$20:$AW$48,INT((ROWS($A$1:A51)-1)/2)+1,MOD(ROWS($A$1:A51)-1,2)+1)),"",INDEX('Campanhas C&amp;S'!$AV$20:$AW$48,INT((ROWS($A$1:A51)-1)/2)+1,MOD(ROWS($A$1:A51)-1,2)+1))</f>
        <v/>
      </c>
      <c r="S292" s="69" t="str">
        <f>IF(OR(J292="",'Campanhas C&amp;S'!$AQ$15="",'Campanhas C&amp;S'!$AQ$15="(máximo 300 carateres)"),"",'Campanhas C&amp;S'!$AQ$15)</f>
        <v/>
      </c>
    </row>
    <row r="293" spans="1:19" x14ac:dyDescent="0.15">
      <c r="A293" s="14" t="str">
        <f>IF(I293="","",IF(OR('Identificação da EG'!$B$7=0,'Identificação da EG'!$B$7=""),"",Capa!$C$10))</f>
        <v/>
      </c>
      <c r="B293" s="14" t="str">
        <f>IF(I293="","",IF((OR('Identificação da EG'!$B$7=0,'Identificação da EG'!$B$7="")),"",'Identificação da EG'!$B$7))</f>
        <v/>
      </c>
      <c r="C293" s="14" t="str">
        <f>IF(I293="","",IF(B293="","",VLOOKUP(B293,Auxiliar!$BW$23:$BX$3130,2,0)))</f>
        <v/>
      </c>
      <c r="D293" s="14" t="str">
        <f>IF(I293="","",IF(OR('Identificação da EG'!$B$7=0,'Identificação da EG'!$B$7=""),"","Portugal"))</f>
        <v/>
      </c>
      <c r="E293" s="14" t="str">
        <f>IF(I293="","",IF(OR('Identificação da EG'!$B$7=0,'Identificação da EG'!$B$7=""),"",'Identificação da EG'!$C$7))</f>
        <v/>
      </c>
      <c r="F293" s="14" t="str">
        <f>IF(I293="","",IF(OR('Identificação da EG'!$B$7=0,'Identificação da EG'!$B$7=""),"",'Identificação da EG'!$F$7))</f>
        <v/>
      </c>
      <c r="G293" s="14" t="str">
        <f>IF(I293="","",IF((OR('Identificação da EG'!$B$7=0,'Identificação da EG'!$B$7="")),"",'Identificação da EG'!$D$7))</f>
        <v/>
      </c>
      <c r="H293" s="25" t="str">
        <f>IF(I293="","",IF(OR('Identificação da EG'!$B$7=0,'Identificação da EG'!$B$7=""),"",'Identificação da EG'!$E$7))</f>
        <v/>
      </c>
      <c r="I293" s="69" t="str">
        <f>IF(OR(J293="",'Campanhas C&amp;S'!$AQ$6="",'Campanhas C&amp;S'!$AQ$6="(Preencha o nome da campanha)"),"",'Campanhas C&amp;S'!$AQ$6)</f>
        <v/>
      </c>
      <c r="J293" s="69" t="str">
        <v/>
      </c>
      <c r="K293" s="69" t="str">
        <v/>
      </c>
      <c r="L293" s="69" t="str">
        <v/>
      </c>
      <c r="M293" s="69" t="str">
        <v/>
      </c>
      <c r="N293" s="69" t="str">
        <v/>
      </c>
      <c r="O293" s="69" t="str">
        <v/>
      </c>
      <c r="P293" s="69" t="str">
        <f>IF(J293="","","Materiais distribuidos")</f>
        <v/>
      </c>
      <c r="Q293" s="69" t="str">
        <f t="shared" si="4"/>
        <v/>
      </c>
      <c r="R293" s="69" t="str" cm="1">
        <f t="array" ref="R293">IF(ISBLANK(INDEX('Campanhas C&amp;S'!$AV$20:$AW$48,INT((ROWS($A$1:A52)-1)/2)+1,MOD(ROWS($A$1:A52)-1,2)+1)),"",INDEX('Campanhas C&amp;S'!$AV$20:$AW$48,INT((ROWS($A$1:A52)-1)/2)+1,MOD(ROWS($A$1:A52)-1,2)+1))</f>
        <v/>
      </c>
      <c r="S293" s="69" t="str">
        <f>IF(OR(J293="",'Campanhas C&amp;S'!$AQ$15="",'Campanhas C&amp;S'!$AQ$15="(máximo 300 carateres)"),"",'Campanhas C&amp;S'!$AQ$15)</f>
        <v/>
      </c>
    </row>
    <row r="294" spans="1:19" x14ac:dyDescent="0.15">
      <c r="A294" s="14" t="str">
        <f>IF(I294="","",IF(OR('Identificação da EG'!$B$7=0,'Identificação da EG'!$B$7=""),"",Capa!$C$10))</f>
        <v/>
      </c>
      <c r="B294" s="14" t="str">
        <f>IF(I294="","",IF((OR('Identificação da EG'!$B$7=0,'Identificação da EG'!$B$7="")),"",'Identificação da EG'!$B$7))</f>
        <v/>
      </c>
      <c r="C294" s="14" t="str">
        <f>IF(I294="","",IF(B294="","",VLOOKUP(B294,Auxiliar!$BW$23:$BX$3130,2,0)))</f>
        <v/>
      </c>
      <c r="D294" s="14" t="str">
        <f>IF(I294="","",IF(OR('Identificação da EG'!$B$7=0,'Identificação da EG'!$B$7=""),"","Portugal"))</f>
        <v/>
      </c>
      <c r="E294" s="14" t="str">
        <f>IF(I294="","",IF(OR('Identificação da EG'!$B$7=0,'Identificação da EG'!$B$7=""),"",'Identificação da EG'!$C$7))</f>
        <v/>
      </c>
      <c r="F294" s="14" t="str">
        <f>IF(I294="","",IF(OR('Identificação da EG'!$B$7=0,'Identificação da EG'!$B$7=""),"",'Identificação da EG'!$F$7))</f>
        <v/>
      </c>
      <c r="G294" s="14" t="str">
        <f>IF(I294="","",IF((OR('Identificação da EG'!$B$7=0,'Identificação da EG'!$B$7="")),"",'Identificação da EG'!$D$7))</f>
        <v/>
      </c>
      <c r="H294" s="25" t="str">
        <f>IF(I294="","",IF(OR('Identificação da EG'!$B$7=0,'Identificação da EG'!$B$7=""),"",'Identificação da EG'!$E$7))</f>
        <v/>
      </c>
      <c r="I294" s="69" t="str">
        <f>IF(OR(J294="",'Campanhas C&amp;S'!$AQ$6="",'Campanhas C&amp;S'!$AQ$6="(Preencha o nome da campanha)"),"",'Campanhas C&amp;S'!$AQ$6)</f>
        <v/>
      </c>
      <c r="J294" s="69" t="str">
        <v/>
      </c>
      <c r="K294" s="69" t="str">
        <v/>
      </c>
      <c r="L294" s="69" t="str">
        <v/>
      </c>
      <c r="M294" s="69" t="str">
        <v/>
      </c>
      <c r="N294" s="69" t="str">
        <v/>
      </c>
      <c r="O294" s="69" t="str">
        <v/>
      </c>
      <c r="P294" s="69" t="str">
        <f>IF(J294="","","População abrangida")</f>
        <v/>
      </c>
      <c r="Q294" s="69" t="str">
        <f t="shared" si="4"/>
        <v/>
      </c>
      <c r="R294" s="69" t="str" cm="1">
        <f t="array" ref="R294">IF(ISBLANK(INDEX('Campanhas C&amp;S'!$AV$20:$AW$48,INT((ROWS($A$1:A53)-1)/2)+1,MOD(ROWS($A$1:A53)-1,2)+1)),"",INDEX('Campanhas C&amp;S'!$AV$20:$AW$48,INT((ROWS($A$1:A53)-1)/2)+1,MOD(ROWS($A$1:A53)-1,2)+1))</f>
        <v/>
      </c>
      <c r="S294" s="69" t="str">
        <f>IF(OR(J294="",'Campanhas C&amp;S'!$AQ$15="",'Campanhas C&amp;S'!$AQ$15="(máximo 300 carateres)"),"",'Campanhas C&amp;S'!$AQ$15)</f>
        <v/>
      </c>
    </row>
    <row r="295" spans="1:19" x14ac:dyDescent="0.15">
      <c r="A295" s="14" t="str">
        <f>IF(I295="","",IF(OR('Identificação da EG'!$B$7=0,'Identificação da EG'!$B$7=""),"",Capa!$C$10))</f>
        <v/>
      </c>
      <c r="B295" s="14" t="str">
        <f>IF(I295="","",IF((OR('Identificação da EG'!$B$7=0,'Identificação da EG'!$B$7="")),"",'Identificação da EG'!$B$7))</f>
        <v/>
      </c>
      <c r="C295" s="14" t="str">
        <f>IF(I295="","",IF(B295="","",VLOOKUP(B295,Auxiliar!$BW$23:$BX$3130,2,0)))</f>
        <v/>
      </c>
      <c r="D295" s="14" t="str">
        <f>IF(I295="","",IF(OR('Identificação da EG'!$B$7=0,'Identificação da EG'!$B$7=""),"","Portugal"))</f>
        <v/>
      </c>
      <c r="E295" s="14" t="str">
        <f>IF(I295="","",IF(OR('Identificação da EG'!$B$7=0,'Identificação da EG'!$B$7=""),"",'Identificação da EG'!$C$7))</f>
        <v/>
      </c>
      <c r="F295" s="14" t="str">
        <f>IF(I295="","",IF(OR('Identificação da EG'!$B$7=0,'Identificação da EG'!$B$7=""),"",'Identificação da EG'!$F$7))</f>
        <v/>
      </c>
      <c r="G295" s="14" t="str">
        <f>IF(I295="","",IF((OR('Identificação da EG'!$B$7=0,'Identificação da EG'!$B$7="")),"",'Identificação da EG'!$D$7))</f>
        <v/>
      </c>
      <c r="H295" s="25" t="str">
        <f>IF(I295="","",IF(OR('Identificação da EG'!$B$7=0,'Identificação da EG'!$B$7=""),"",'Identificação da EG'!$E$7))</f>
        <v/>
      </c>
      <c r="I295" s="69" t="str">
        <f>IF(OR(J295="",'Campanhas C&amp;S'!$AQ$6="",'Campanhas C&amp;S'!$AQ$6="(Preencha o nome da campanha)"),"",'Campanhas C&amp;S'!$AQ$6)</f>
        <v/>
      </c>
      <c r="J295" s="69" t="str">
        <v/>
      </c>
      <c r="K295" s="69" t="str">
        <v/>
      </c>
      <c r="L295" s="69" t="str">
        <v/>
      </c>
      <c r="M295" s="69" t="str">
        <v/>
      </c>
      <c r="N295" s="69" t="str">
        <v/>
      </c>
      <c r="O295" s="69" t="str">
        <v/>
      </c>
      <c r="P295" s="69" t="str">
        <f>IF(J295="","","Materiais distribuidos")</f>
        <v/>
      </c>
      <c r="Q295" s="69" t="str">
        <f t="shared" si="4"/>
        <v/>
      </c>
      <c r="R295" s="69" t="str" cm="1">
        <f t="array" ref="R295">IF(ISBLANK(INDEX('Campanhas C&amp;S'!$AV$20:$AW$48,INT((ROWS($A$1:A54)-1)/2)+1,MOD(ROWS($A$1:A54)-1,2)+1)),"",INDEX('Campanhas C&amp;S'!$AV$20:$AW$48,INT((ROWS($A$1:A54)-1)/2)+1,MOD(ROWS($A$1:A54)-1,2)+1))</f>
        <v/>
      </c>
      <c r="S295" s="69" t="str">
        <f>IF(OR(J295="",'Campanhas C&amp;S'!$AQ$15="",'Campanhas C&amp;S'!$AQ$15="(máximo 300 carateres)"),"",'Campanhas C&amp;S'!$AQ$15)</f>
        <v/>
      </c>
    </row>
    <row r="296" spans="1:19" x14ac:dyDescent="0.15">
      <c r="A296" s="14" t="str">
        <f>IF(I296="","",IF(OR('Identificação da EG'!$B$7=0,'Identificação da EG'!$B$7=""),"",Capa!$C$10))</f>
        <v/>
      </c>
      <c r="B296" s="14" t="str">
        <f>IF(I296="","",IF((OR('Identificação da EG'!$B$7=0,'Identificação da EG'!$B$7="")),"",'Identificação da EG'!$B$7))</f>
        <v/>
      </c>
      <c r="C296" s="14" t="str">
        <f>IF(I296="","",IF(B296="","",VLOOKUP(B296,Auxiliar!$BW$23:$BX$3130,2,0)))</f>
        <v/>
      </c>
      <c r="D296" s="14" t="str">
        <f>IF(I296="","",IF(OR('Identificação da EG'!$B$7=0,'Identificação da EG'!$B$7=""),"","Portugal"))</f>
        <v/>
      </c>
      <c r="E296" s="14" t="str">
        <f>IF(I296="","",IF(OR('Identificação da EG'!$B$7=0,'Identificação da EG'!$B$7=""),"",'Identificação da EG'!$C$7))</f>
        <v/>
      </c>
      <c r="F296" s="14" t="str">
        <f>IF(I296="","",IF(OR('Identificação da EG'!$B$7=0,'Identificação da EG'!$B$7=""),"",'Identificação da EG'!$F$7))</f>
        <v/>
      </c>
      <c r="G296" s="14" t="str">
        <f>IF(I296="","",IF((OR('Identificação da EG'!$B$7=0,'Identificação da EG'!$B$7="")),"",'Identificação da EG'!$D$7))</f>
        <v/>
      </c>
      <c r="H296" s="25" t="str">
        <f>IF(I296="","",IF(OR('Identificação da EG'!$B$7=0,'Identificação da EG'!$B$7=""),"",'Identificação da EG'!$E$7))</f>
        <v/>
      </c>
      <c r="I296" s="69" t="str">
        <f>IF(OR(J296="",'Campanhas C&amp;S'!$AQ$6="",'Campanhas C&amp;S'!$AQ$6="(Preencha o nome da campanha)"),"",'Campanhas C&amp;S'!$AQ$6)</f>
        <v/>
      </c>
      <c r="J296" s="69" t="str">
        <v/>
      </c>
      <c r="K296" s="69" t="str">
        <v/>
      </c>
      <c r="L296" s="69" t="str">
        <v/>
      </c>
      <c r="M296" s="69" t="str">
        <v/>
      </c>
      <c r="N296" s="69" t="str">
        <v/>
      </c>
      <c r="O296" s="69" t="str">
        <v/>
      </c>
      <c r="P296" s="69" t="str">
        <f>IF(J296="","","População abrangida")</f>
        <v/>
      </c>
      <c r="Q296" s="69" t="str">
        <f t="shared" si="4"/>
        <v/>
      </c>
      <c r="R296" s="69" t="str" cm="1">
        <f t="array" ref="R296">IF(ISBLANK(INDEX('Campanhas C&amp;S'!$AV$20:$AW$48,INT((ROWS($A$1:A55)-1)/2)+1,MOD(ROWS($A$1:A55)-1,2)+1)),"",INDEX('Campanhas C&amp;S'!$AV$20:$AW$48,INT((ROWS($A$1:A55)-1)/2)+1,MOD(ROWS($A$1:A55)-1,2)+1))</f>
        <v/>
      </c>
      <c r="S296" s="69" t="str">
        <f>IF(OR(J296="",'Campanhas C&amp;S'!$AQ$15="",'Campanhas C&amp;S'!$AQ$15="(máximo 300 carateres)"),"",'Campanhas C&amp;S'!$AQ$15)</f>
        <v/>
      </c>
    </row>
    <row r="297" spans="1:19" x14ac:dyDescent="0.15">
      <c r="A297" s="14" t="str">
        <f>IF(I297="","",IF(OR('Identificação da EG'!$B$7=0,'Identificação da EG'!$B$7=""),"",Capa!$C$10))</f>
        <v/>
      </c>
      <c r="B297" s="14" t="str">
        <f>IF(I297="","",IF((OR('Identificação da EG'!$B$7=0,'Identificação da EG'!$B$7="")),"",'Identificação da EG'!$B$7))</f>
        <v/>
      </c>
      <c r="C297" s="14" t="str">
        <f>IF(I297="","",IF(B297="","",VLOOKUP(B297,Auxiliar!$BW$23:$BX$3130,2,0)))</f>
        <v/>
      </c>
      <c r="D297" s="14" t="str">
        <f>IF(I297="","",IF(OR('Identificação da EG'!$B$7=0,'Identificação da EG'!$B$7=""),"","Portugal"))</f>
        <v/>
      </c>
      <c r="E297" s="14" t="str">
        <f>IF(I297="","",IF(OR('Identificação da EG'!$B$7=0,'Identificação da EG'!$B$7=""),"",'Identificação da EG'!$C$7))</f>
        <v/>
      </c>
      <c r="F297" s="14" t="str">
        <f>IF(I297="","",IF(OR('Identificação da EG'!$B$7=0,'Identificação da EG'!$B$7=""),"",'Identificação da EG'!$F$7))</f>
        <v/>
      </c>
      <c r="G297" s="14" t="str">
        <f>IF(I297="","",IF((OR('Identificação da EG'!$B$7=0,'Identificação da EG'!$B$7="")),"",'Identificação da EG'!$D$7))</f>
        <v/>
      </c>
      <c r="H297" s="25" t="str">
        <f>IF(I297="","",IF(OR('Identificação da EG'!$B$7=0,'Identificação da EG'!$B$7=""),"",'Identificação da EG'!$E$7))</f>
        <v/>
      </c>
      <c r="I297" s="69" t="str">
        <f>IF(OR(J297="",'Campanhas C&amp;S'!$AQ$6="",'Campanhas C&amp;S'!$AQ$6="(Preencha o nome da campanha)"),"",'Campanhas C&amp;S'!$AQ$6)</f>
        <v/>
      </c>
      <c r="J297" s="69" t="str">
        <v/>
      </c>
      <c r="K297" s="69" t="str">
        <v/>
      </c>
      <c r="L297" s="69" t="str">
        <v/>
      </c>
      <c r="M297" s="69" t="str">
        <v/>
      </c>
      <c r="N297" s="69" t="str">
        <v/>
      </c>
      <c r="O297" s="69" t="str">
        <v/>
      </c>
      <c r="P297" s="69" t="str">
        <f>IF(J297="","","Materiais distribuidos")</f>
        <v/>
      </c>
      <c r="Q297" s="69" t="str">
        <f t="shared" si="4"/>
        <v/>
      </c>
      <c r="R297" s="69" t="str" cm="1">
        <f t="array" ref="R297">IF(ISBLANK(INDEX('Campanhas C&amp;S'!$AV$20:$AW$48,INT((ROWS($A$1:A56)-1)/2)+1,MOD(ROWS($A$1:A56)-1,2)+1)),"",INDEX('Campanhas C&amp;S'!$AV$20:$AW$48,INT((ROWS($A$1:A56)-1)/2)+1,MOD(ROWS($A$1:A56)-1,2)+1))</f>
        <v/>
      </c>
      <c r="S297" s="69" t="str">
        <f>IF(OR(J297="",'Campanhas C&amp;S'!$AQ$15="",'Campanhas C&amp;S'!$AQ$15="(máximo 300 carateres)"),"",'Campanhas C&amp;S'!$AQ$15)</f>
        <v/>
      </c>
    </row>
    <row r="298" spans="1:19" x14ac:dyDescent="0.15">
      <c r="A298" s="14" t="str">
        <f>IF(I298="","",IF(OR('Identificação da EG'!$B$7=0,'Identificação da EG'!$B$7=""),"",Capa!$C$10))</f>
        <v/>
      </c>
      <c r="B298" s="14" t="str">
        <f>IF(I298="","",IF((OR('Identificação da EG'!$B$7=0,'Identificação da EG'!$B$7="")),"",'Identificação da EG'!$B$7))</f>
        <v/>
      </c>
      <c r="C298" s="14" t="str">
        <f>IF(I298="","",IF(B298="","",VLOOKUP(B298,Auxiliar!$BW$23:$BX$3130,2,0)))</f>
        <v/>
      </c>
      <c r="D298" s="14" t="str">
        <f>IF(I298="","",IF(OR('Identificação da EG'!$B$7=0,'Identificação da EG'!$B$7=""),"","Portugal"))</f>
        <v/>
      </c>
      <c r="E298" s="14" t="str">
        <f>IF(I298="","",IF(OR('Identificação da EG'!$B$7=0,'Identificação da EG'!$B$7=""),"",'Identificação da EG'!$C$7))</f>
        <v/>
      </c>
      <c r="F298" s="14" t="str">
        <f>IF(I298="","",IF(OR('Identificação da EG'!$B$7=0,'Identificação da EG'!$B$7=""),"",'Identificação da EG'!$F$7))</f>
        <v/>
      </c>
      <c r="G298" s="14" t="str">
        <f>IF(I298="","",IF((OR('Identificação da EG'!$B$7=0,'Identificação da EG'!$B$7="")),"",'Identificação da EG'!$D$7))</f>
        <v/>
      </c>
      <c r="H298" s="25" t="str">
        <f>IF(I298="","",IF(OR('Identificação da EG'!$B$7=0,'Identificação da EG'!$B$7=""),"",'Identificação da EG'!$E$7))</f>
        <v/>
      </c>
      <c r="I298" s="69" t="str">
        <f>IF(OR(J298="",'Campanhas C&amp;S'!$AQ$6="",'Campanhas C&amp;S'!$AQ$6="(Preencha o nome da campanha)"),"",'Campanhas C&amp;S'!$AQ$6)</f>
        <v/>
      </c>
      <c r="J298" s="69" t="str">
        <v/>
      </c>
      <c r="K298" s="69" t="str">
        <v/>
      </c>
      <c r="L298" s="69" t="str">
        <v/>
      </c>
      <c r="M298" s="69" t="str">
        <v/>
      </c>
      <c r="N298" s="69" t="str">
        <v/>
      </c>
      <c r="O298" s="69" t="str">
        <v/>
      </c>
      <c r="P298" s="69" t="str">
        <f>IF(J298="","","População abrangida")</f>
        <v/>
      </c>
      <c r="Q298" s="69" t="str">
        <f t="shared" si="4"/>
        <v/>
      </c>
      <c r="R298" s="69" t="str" cm="1">
        <f t="array" ref="R298">IF(ISBLANK(INDEX('Campanhas C&amp;S'!$AV$20:$AW$48,INT((ROWS($A$1:A57)-1)/2)+1,MOD(ROWS($A$1:A57)-1,2)+1)),"",INDEX('Campanhas C&amp;S'!$AV$20:$AW$48,INT((ROWS($A$1:A57)-1)/2)+1,MOD(ROWS($A$1:A57)-1,2)+1))</f>
        <v/>
      </c>
      <c r="S298" s="69" t="str">
        <f>IF(OR(J298="",'Campanhas C&amp;S'!$AQ$15="",'Campanhas C&amp;S'!$AQ$15="(máximo 300 carateres)"),"",'Campanhas C&amp;S'!$AQ$15)</f>
        <v/>
      </c>
    </row>
    <row r="299" spans="1:19" x14ac:dyDescent="0.15">
      <c r="A299" s="14" t="str">
        <f>IF(I299="","",IF(OR('Identificação da EG'!$B$7=0,'Identificação da EG'!$B$7=""),"",Capa!$C$10))</f>
        <v/>
      </c>
      <c r="B299" s="14" t="str">
        <f>IF(I299="","",IF((OR('Identificação da EG'!$B$7=0,'Identificação da EG'!$B$7="")),"",'Identificação da EG'!$B$7))</f>
        <v/>
      </c>
      <c r="C299" s="14" t="str">
        <f>IF(I299="","",IF(B299="","",VLOOKUP(B299,Auxiliar!$BW$23:$BX$3130,2,0)))</f>
        <v/>
      </c>
      <c r="D299" s="14" t="str">
        <f>IF(I299="","",IF(OR('Identificação da EG'!$B$7=0,'Identificação da EG'!$B$7=""),"","Portugal"))</f>
        <v/>
      </c>
      <c r="E299" s="14" t="str">
        <f>IF(I299="","",IF(OR('Identificação da EG'!$B$7=0,'Identificação da EG'!$B$7=""),"",'Identificação da EG'!$C$7))</f>
        <v/>
      </c>
      <c r="F299" s="14" t="str">
        <f>IF(I299="","",IF(OR('Identificação da EG'!$B$7=0,'Identificação da EG'!$B$7=""),"",'Identificação da EG'!$F$7))</f>
        <v/>
      </c>
      <c r="G299" s="14" t="str">
        <f>IF(I299="","",IF((OR('Identificação da EG'!$B$7=0,'Identificação da EG'!$B$7="")),"",'Identificação da EG'!$D$7))</f>
        <v/>
      </c>
      <c r="H299" s="25" t="str">
        <f>IF(I299="","",IF(OR('Identificação da EG'!$B$7=0,'Identificação da EG'!$B$7=""),"",'Identificação da EG'!$E$7))</f>
        <v/>
      </c>
      <c r="I299" s="69" t="str">
        <f>IF(OR(J299="",'Campanhas C&amp;S'!$AQ$6="",'Campanhas C&amp;S'!$AQ$6="(Preencha o nome da campanha)"),"",'Campanhas C&amp;S'!$AQ$6)</f>
        <v/>
      </c>
      <c r="J299" s="69" t="str">
        <v/>
      </c>
      <c r="K299" s="69" t="str">
        <v/>
      </c>
      <c r="L299" s="69" t="str">
        <v/>
      </c>
      <c r="M299" s="69" t="str">
        <v/>
      </c>
      <c r="N299" s="69" t="str">
        <v/>
      </c>
      <c r="O299" s="69" t="str">
        <v/>
      </c>
      <c r="P299" s="69" t="str">
        <f>IF(J299="","","Materiais distribuidos")</f>
        <v/>
      </c>
      <c r="Q299" s="69" t="str">
        <f t="shared" si="4"/>
        <v/>
      </c>
      <c r="R299" s="69" t="str" cm="1">
        <f t="array" ref="R299">IF(ISBLANK(INDEX('Campanhas C&amp;S'!$AV$20:$AW$48,INT((ROWS($A$1:A58)-1)/2)+1,MOD(ROWS($A$1:A58)-1,2)+1)),"",INDEX('Campanhas C&amp;S'!$AV$20:$AW$48,INT((ROWS($A$1:A58)-1)/2)+1,MOD(ROWS($A$1:A58)-1,2)+1))</f>
        <v/>
      </c>
      <c r="S299" s="69" t="str">
        <f>IF(OR(J299="",'Campanhas C&amp;S'!$AQ$15="",'Campanhas C&amp;S'!$AQ$15="(máximo 300 carateres)"),"",'Campanhas C&amp;S'!$AQ$15)</f>
        <v/>
      </c>
    </row>
    <row r="300" spans="1:19" x14ac:dyDescent="0.15">
      <c r="A300" s="14" t="str">
        <f>IF(I300="","",IF(OR('Identificação da EG'!$B$7=0,'Identificação da EG'!$B$7=""),"",Capa!$C$10))</f>
        <v/>
      </c>
      <c r="B300" s="14" t="str">
        <f>IF(I300="","",IF((OR('Identificação da EG'!$B$7=0,'Identificação da EG'!$B$7="")),"",'Identificação da EG'!$B$7))</f>
        <v/>
      </c>
      <c r="C300" s="14" t="str">
        <f>IF(I300="","",IF(B300="","",VLOOKUP(B300,Auxiliar!$BW$23:$BX$3130,2,0)))</f>
        <v/>
      </c>
      <c r="D300" s="14" t="str">
        <f>IF(I300="","",IF(OR('Identificação da EG'!$B$7=0,'Identificação da EG'!$B$7=""),"","Portugal"))</f>
        <v/>
      </c>
      <c r="E300" s="14" t="str">
        <f>IF(I300="","",IF(OR('Identificação da EG'!$B$7=0,'Identificação da EG'!$B$7=""),"",'Identificação da EG'!$C$7))</f>
        <v/>
      </c>
      <c r="F300" s="14" t="str">
        <f>IF(I300="","",IF(OR('Identificação da EG'!$B$7=0,'Identificação da EG'!$B$7=""),"",'Identificação da EG'!$F$7))</f>
        <v/>
      </c>
      <c r="G300" s="14" t="str">
        <f>IF(I300="","",IF((OR('Identificação da EG'!$B$7=0,'Identificação da EG'!$B$7="")),"",'Identificação da EG'!$D$7))</f>
        <v/>
      </c>
      <c r="H300" s="25" t="str">
        <f>IF(I300="","",IF(OR('Identificação da EG'!$B$7=0,'Identificação da EG'!$B$7=""),"",'Identificação da EG'!$E$7))</f>
        <v/>
      </c>
      <c r="I300" s="69" t="str">
        <f>IF(OR(J242="",'Campanhas C&amp;S'!$AQ$6="",'Campanhas C&amp;S'!$AQ$6="(Preencha o nome da campanha)"),"",'Campanhas C&amp;S'!$AQ$6)</f>
        <v/>
      </c>
      <c r="J300" s="69"/>
      <c r="K300" s="69"/>
      <c r="L300" s="69"/>
      <c r="M300" s="69"/>
      <c r="N300" s="69"/>
      <c r="O300" s="69"/>
      <c r="P300" s="69" t="str">
        <f>IF(R300="","","População total abrangida")</f>
        <v/>
      </c>
      <c r="Q300" s="69" t="str">
        <f>IF(R300="","","nº")</f>
        <v/>
      </c>
      <c r="R300" s="69" t="str">
        <f>IF('Campanhas C&amp;S'!$AQ$9="","",'Campanhas C&amp;S'!$AQ$9)</f>
        <v/>
      </c>
      <c r="S300" s="69" t="str">
        <f>IF(OR(R300="",'Campanhas C&amp;S'!$AQ$15="",'Campanhas C&amp;S'!$AQ$15="(máximo 300 carateres)"),"",'Campanhas C&amp;S'!$AQ$15)</f>
        <v/>
      </c>
    </row>
    <row r="301" spans="1:19" x14ac:dyDescent="0.15">
      <c r="A301" s="14" t="str">
        <f>IF(I301="","",IF(OR('Identificação da EG'!$B$7=0,'Identificação da EG'!$B$7=""),"",Capa!$C$10))</f>
        <v/>
      </c>
      <c r="B301" s="14" t="str">
        <f>IF(I301="","",IF((OR('Identificação da EG'!$B$7=0,'Identificação da EG'!$B$7="")),"",'Identificação da EG'!$B$7))</f>
        <v/>
      </c>
      <c r="C301" s="14" t="str">
        <f>IF(I301="","",IF(B301="","",VLOOKUP(B301,Auxiliar!$BW$23:$BX$3130,2,0)))</f>
        <v/>
      </c>
      <c r="D301" s="14" t="str">
        <f>IF(I301="","",IF(OR('Identificação da EG'!$B$7=0,'Identificação da EG'!$B$7=""),"","Portugal"))</f>
        <v/>
      </c>
      <c r="E301" s="14" t="str">
        <f>IF(I301="","",IF(OR('Identificação da EG'!$B$7=0,'Identificação da EG'!$B$7=""),"",'Identificação da EG'!$C$7))</f>
        <v/>
      </c>
      <c r="F301" s="14" t="str">
        <f>IF(I301="","",IF(OR('Identificação da EG'!$B$7=0,'Identificação da EG'!$B$7=""),"",'Identificação da EG'!$F$7))</f>
        <v/>
      </c>
      <c r="G301" s="14" t="str">
        <f>IF(I301="","",IF((OR('Identificação da EG'!$B$7=0,'Identificação da EG'!$B$7="")),"",'Identificação da EG'!$D$7))</f>
        <v/>
      </c>
      <c r="H301" s="25" t="str">
        <f>IF(I301="","",IF(OR('Identificação da EG'!$B$7=0,'Identificação da EG'!$B$7=""),"",'Identificação da EG'!$E$7))</f>
        <v/>
      </c>
      <c r="I301" s="69" t="str">
        <f>IF(OR(J243="",'Campanhas C&amp;S'!$AQ$6="",'Campanhas C&amp;S'!$AQ$6="(Preencha o nome da campanha)"),"",'Campanhas C&amp;S'!$AQ$6)</f>
        <v/>
      </c>
      <c r="J301" s="69"/>
      <c r="K301" s="69"/>
      <c r="L301" s="69"/>
      <c r="M301" s="69"/>
      <c r="N301" s="69"/>
      <c r="O301" s="69"/>
      <c r="P301" s="69" t="str">
        <f>IF(R301="","","Duração da campanha")</f>
        <v/>
      </c>
      <c r="Q301" s="69" t="str">
        <f>IF(R301="","","dias")</f>
        <v/>
      </c>
      <c r="R301" s="69" t="str">
        <f>IF('Campanhas C&amp;S'!$AQ$12="","",'Campanhas C&amp;S'!$AQ$12)</f>
        <v/>
      </c>
      <c r="S301" s="69" t="str">
        <f>IF(OR(R301="",'Campanhas C&amp;S'!$AQ$15="",'Campanhas C&amp;S'!$AQ$15="(máximo 300 carateres)"),"",'Campanhas C&amp;S'!$AQ$15)</f>
        <v/>
      </c>
    </row>
    <row r="302" spans="1:19" x14ac:dyDescent="0.15">
      <c r="A302" s="14" t="str">
        <f>IF(I302="","",IF(OR('Identificação da EG'!$B$7=0,'Identificação da EG'!$B$7=""),"",Capa!$C$10))</f>
        <v/>
      </c>
      <c r="B302" s="14" t="str">
        <f>IF(I302="","",IF((OR('Identificação da EG'!$B$7=0,'Identificação da EG'!$B$7="")),"",'Identificação da EG'!$B$7))</f>
        <v/>
      </c>
      <c r="C302" s="14" t="str">
        <f>IF(I302="","",IF(B302="","",VLOOKUP(B302,Auxiliar!$BW$23:$BX$3130,2,0)))</f>
        <v/>
      </c>
      <c r="D302" s="14" t="str">
        <f>IF(I302="","",IF(OR('Identificação da EG'!$B$7=0,'Identificação da EG'!$B$7=""),"","Portugal"))</f>
        <v/>
      </c>
      <c r="E302" s="14" t="str">
        <f>IF(I302="","",IF(OR('Identificação da EG'!$B$7=0,'Identificação da EG'!$B$7=""),"",'Identificação da EG'!$C$7))</f>
        <v/>
      </c>
      <c r="F302" s="14" t="str">
        <f>IF(I302="","",IF(OR('Identificação da EG'!$B$7=0,'Identificação da EG'!$B$7=""),"",'Identificação da EG'!$F$7))</f>
        <v/>
      </c>
      <c r="G302" s="14" t="str">
        <f>IF(I302="","",IF((OR('Identificação da EG'!$B$7=0,'Identificação da EG'!$B$7="")),"",'Identificação da EG'!$D$7))</f>
        <v/>
      </c>
      <c r="H302" s="25" t="str">
        <f>IF(I302="","",IF(OR('Identificação da EG'!$B$7=0,'Identificação da EG'!$B$7=""),"",'Identificação da EG'!$E$7))</f>
        <v/>
      </c>
      <c r="I302" s="69" t="str">
        <f>IF(OR(J302="",'Campanhas C&amp;S'!$BA$6="",'Campanhas C&amp;S'!$BA$6="(Preencha o nome da campanha)"),"",'Campanhas C&amp;S'!$BA$6)</f>
        <v/>
      </c>
      <c r="J302" s="69" t="str" cm="1">
        <f t="array" ref="J302:J359">IF(INDEX('Campanhas C&amp;S'!AZ20:AZ48,INT((_xlfn.SEQUENCE(ROWS('Campanhas C&amp;S'!AZ20:AZ48)*2,1,1,1)-1)/2)+1)=0,"",INDEX('Campanhas C&amp;S'!AZ20:AZ48,INT((_xlfn.SEQUENCE(ROWS('Campanhas C&amp;S'!AZ20:AZ48)*2,1,1,1)-1)/2)+1))</f>
        <v/>
      </c>
      <c r="K302" s="69" t="str" cm="1">
        <f t="array" ref="K302:K359">IF(INDEX('Campanhas C&amp;S'!BA20:BA48,INT((_xlfn.SEQUENCE(ROWS('Campanhas C&amp;S'!BA20:BA48)*2,1,1,1)-1)/2)+1)=0,"",INDEX('Campanhas C&amp;S'!BA20:BA48,INT((_xlfn.SEQUENCE(ROWS('Campanhas C&amp;S'!BA20:BA48)*2,1,1,1)-1)/2)+1))</f>
        <v/>
      </c>
      <c r="L302" s="69" t="str" cm="1">
        <f t="array" ref="L302:L359">IF(INDEX('Campanhas C&amp;S'!BB20:BB48,INT((_xlfn.SEQUENCE(ROWS('Campanhas C&amp;S'!BB20:BB48)*2,1,1,1)-1)/2)+1)=0,"",INDEX('Campanhas C&amp;S'!BB20:BB48,INT((_xlfn.SEQUENCE(ROWS('Campanhas C&amp;S'!BB20:BB48)*2,1,1,1)-1)/2)+1))</f>
        <v/>
      </c>
      <c r="M302" s="69" t="str" cm="1">
        <f t="array" ref="M302:M359">IF(INDEX('Campanhas C&amp;S'!BC20:BC48,INT((_xlfn.SEQUENCE(ROWS('Campanhas C&amp;S'!BC20:BC48)*2,1,1,1)-1)/2)+1)=0,"",INDEX('Campanhas C&amp;S'!BC20:BC48,INT((_xlfn.SEQUENCE(ROWS('Campanhas C&amp;S'!BC20:BC48)*2,1,1,1)-1)/2)+1))</f>
        <v/>
      </c>
      <c r="N302" s="69" t="str" cm="1">
        <f t="array" ref="N302:N359">IF(INDEX('Campanhas C&amp;S'!BD20:BD48,INT((_xlfn.SEQUENCE(ROWS('Campanhas C&amp;S'!BD20:BD48)*2,1,1,1)-1)/2)+1)=0,"",INDEX('Campanhas C&amp;S'!BD20:BD48,INT((_xlfn.SEQUENCE(ROWS('Campanhas C&amp;S'!BD20:BD48)*2,1,1,1)-1)/2)+1))</f>
        <v/>
      </c>
      <c r="O302" s="69" t="str" cm="1">
        <f t="array" ref="O302:O359">IF(INDEX('Campanhas C&amp;S'!BE20:BE48,INT((_xlfn.SEQUENCE(ROWS('Campanhas C&amp;S'!BE20:BE48)*2,1,1,1)-1)/2)+1)=0,"",INDEX('Campanhas C&amp;S'!BE20:BE48,INT((_xlfn.SEQUENCE(ROWS('Campanhas C&amp;S'!BE20:BE48)*2,1,1,1)-1)/2)+1))</f>
        <v/>
      </c>
      <c r="P302" s="69" t="str">
        <f>IF(J302="","","População abrangida")</f>
        <v/>
      </c>
      <c r="Q302" s="69" t="str">
        <f>IF(J302="","","nº")</f>
        <v/>
      </c>
      <c r="R302" s="69" t="str" cm="1">
        <f t="array" ref="R302">IF(ISBLANK(INDEX('Campanhas C&amp;S'!$BF$20:$BG$48,INT((ROWS($A$1:A1)-1)/2)+1,MOD(ROWS($A$1:A1)-1,2)+1)),"",INDEX('Campanhas C&amp;S'!$BF$20:$BG$48,INT((ROWS($A$1:A1)-1)/2)+1,MOD(ROWS($A$1:A1)-1,2)+1))</f>
        <v/>
      </c>
      <c r="S302" s="69" t="str">
        <f>IF(OR(J302="",'Campanhas C&amp;S'!$BA$15="",'Campanhas C&amp;S'!$BA$15="(máximo 300 carateres)"),"",'Campanhas C&amp;S'!$BA$15)</f>
        <v/>
      </c>
    </row>
    <row r="303" spans="1:19" x14ac:dyDescent="0.15">
      <c r="A303" s="14" t="str">
        <f>IF(I303="","",IF(OR('Identificação da EG'!$B$7=0,'Identificação da EG'!$B$7=""),"",Capa!$C$10))</f>
        <v/>
      </c>
      <c r="B303" s="14" t="str">
        <f>IF(I303="","",IF((OR('Identificação da EG'!$B$7=0,'Identificação da EG'!$B$7="")),"",'Identificação da EG'!$B$7))</f>
        <v/>
      </c>
      <c r="C303" s="14" t="str">
        <f>IF(I303="","",IF(B303="","",VLOOKUP(B303,Auxiliar!$BW$23:$BX$3130,2,0)))</f>
        <v/>
      </c>
      <c r="D303" s="14" t="str">
        <f>IF(I303="","",IF(OR('Identificação da EG'!$B$7=0,'Identificação da EG'!$B$7=""),"","Portugal"))</f>
        <v/>
      </c>
      <c r="E303" s="14" t="str">
        <f>IF(I303="","",IF(OR('Identificação da EG'!$B$7=0,'Identificação da EG'!$B$7=""),"",'Identificação da EG'!$C$7))</f>
        <v/>
      </c>
      <c r="F303" s="14" t="str">
        <f>IF(I303="","",IF(OR('Identificação da EG'!$B$7=0,'Identificação da EG'!$B$7=""),"",'Identificação da EG'!$F$7))</f>
        <v/>
      </c>
      <c r="G303" s="14" t="str">
        <f>IF(I303="","",IF((OR('Identificação da EG'!$B$7=0,'Identificação da EG'!$B$7="")),"",'Identificação da EG'!$D$7))</f>
        <v/>
      </c>
      <c r="H303" s="25" t="str">
        <f>IF(I303="","",IF(OR('Identificação da EG'!$B$7=0,'Identificação da EG'!$B$7=""),"",'Identificação da EG'!$E$7))</f>
        <v/>
      </c>
      <c r="I303" s="69" t="str">
        <f>IF(OR(J303="",'Campanhas C&amp;S'!$BA$6="",'Campanhas C&amp;S'!$BA$6="(Preencha o nome da campanha)"),"",'Campanhas C&amp;S'!$BA$6)</f>
        <v/>
      </c>
      <c r="J303" s="69" t="str">
        <v/>
      </c>
      <c r="K303" s="69" t="str">
        <v/>
      </c>
      <c r="L303" s="69" t="str">
        <v/>
      </c>
      <c r="M303" s="69" t="str">
        <v/>
      </c>
      <c r="N303" s="69" t="str">
        <v/>
      </c>
      <c r="O303" s="69" t="str">
        <v/>
      </c>
      <c r="P303" s="69" t="str">
        <f>IF(J303="","","Materiais distribuidos")</f>
        <v/>
      </c>
      <c r="Q303" s="69" t="str">
        <f t="shared" ref="Q303:Q359" si="5">IF(J303="","","nº")</f>
        <v/>
      </c>
      <c r="R303" s="69" t="str" cm="1">
        <f t="array" ref="R303">IF(ISBLANK(INDEX('Campanhas C&amp;S'!$BF$20:$BG$48,INT((ROWS($A$1:A2)-1)/2)+1,MOD(ROWS($A$1:A2)-1,2)+1)),"",INDEX('Campanhas C&amp;S'!$BF$20:$BG$48,INT((ROWS($A$1:A2)-1)/2)+1,MOD(ROWS($A$1:A2)-1,2)+1))</f>
        <v/>
      </c>
      <c r="S303" s="69" t="str">
        <f>IF(OR(J303="",'Campanhas C&amp;S'!$BA$15="",'Campanhas C&amp;S'!$BA$15="(máximo 300 carateres)"),"",'Campanhas C&amp;S'!$BA$15)</f>
        <v/>
      </c>
    </row>
    <row r="304" spans="1:19" x14ac:dyDescent="0.15">
      <c r="A304" s="14" t="str">
        <f>IF(I304="","",IF(OR('Identificação da EG'!$B$7=0,'Identificação da EG'!$B$7=""),"",Capa!$C$10))</f>
        <v/>
      </c>
      <c r="B304" s="14" t="str">
        <f>IF(I304="","",IF((OR('Identificação da EG'!$B$7=0,'Identificação da EG'!$B$7="")),"",'Identificação da EG'!$B$7))</f>
        <v/>
      </c>
      <c r="C304" s="14" t="str">
        <f>IF(I304="","",IF(B304="","",VLOOKUP(B304,Auxiliar!$BW$23:$BX$3130,2,0)))</f>
        <v/>
      </c>
      <c r="D304" s="14" t="str">
        <f>IF(I304="","",IF(OR('Identificação da EG'!$B$7=0,'Identificação da EG'!$B$7=""),"","Portugal"))</f>
        <v/>
      </c>
      <c r="E304" s="14" t="str">
        <f>IF(I304="","",IF(OR('Identificação da EG'!$B$7=0,'Identificação da EG'!$B$7=""),"",'Identificação da EG'!$C$7))</f>
        <v/>
      </c>
      <c r="F304" s="14" t="str">
        <f>IF(I304="","",IF(OR('Identificação da EG'!$B$7=0,'Identificação da EG'!$B$7=""),"",'Identificação da EG'!$F$7))</f>
        <v/>
      </c>
      <c r="G304" s="14" t="str">
        <f>IF(I304="","",IF((OR('Identificação da EG'!$B$7=0,'Identificação da EG'!$B$7="")),"",'Identificação da EG'!$D$7))</f>
        <v/>
      </c>
      <c r="H304" s="25" t="str">
        <f>IF(I304="","",IF(OR('Identificação da EG'!$B$7=0,'Identificação da EG'!$B$7=""),"",'Identificação da EG'!$E$7))</f>
        <v/>
      </c>
      <c r="I304" s="69" t="str">
        <f>IF(OR(J304="",'Campanhas C&amp;S'!$BA$6="",'Campanhas C&amp;S'!$BA$6="(Preencha o nome da campanha)"),"",'Campanhas C&amp;S'!$BA$6)</f>
        <v/>
      </c>
      <c r="J304" s="69" t="str">
        <v/>
      </c>
      <c r="K304" s="69" t="str">
        <v/>
      </c>
      <c r="L304" s="69" t="str">
        <v/>
      </c>
      <c r="M304" s="69" t="str">
        <v/>
      </c>
      <c r="N304" s="69" t="str">
        <v/>
      </c>
      <c r="O304" s="69" t="str">
        <v/>
      </c>
      <c r="P304" s="69" t="str">
        <f>IF(J304="","","População abrangida")</f>
        <v/>
      </c>
      <c r="Q304" s="69" t="str">
        <f t="shared" si="5"/>
        <v/>
      </c>
      <c r="R304" s="69" t="str" cm="1">
        <f t="array" ref="R304">IF(ISBLANK(INDEX('Campanhas C&amp;S'!$BF$20:$BG$48,INT((ROWS($A$1:A3)-1)/2)+1,MOD(ROWS($A$1:A3)-1,2)+1)),"",INDEX('Campanhas C&amp;S'!$BF$20:$BG$48,INT((ROWS($A$1:A3)-1)/2)+1,MOD(ROWS($A$1:A3)-1,2)+1))</f>
        <v/>
      </c>
      <c r="S304" s="69" t="str">
        <f>IF(OR(J304="",'Campanhas C&amp;S'!$BA$15="",'Campanhas C&amp;S'!$BA$15="(máximo 300 carateres)"),"",'Campanhas C&amp;S'!$BA$15)</f>
        <v/>
      </c>
    </row>
    <row r="305" spans="1:19" x14ac:dyDescent="0.15">
      <c r="A305" s="14" t="str">
        <f>IF(I305="","",IF(OR('Identificação da EG'!$B$7=0,'Identificação da EG'!$B$7=""),"",Capa!$C$10))</f>
        <v/>
      </c>
      <c r="B305" s="14" t="str">
        <f>IF(I305="","",IF((OR('Identificação da EG'!$B$7=0,'Identificação da EG'!$B$7="")),"",'Identificação da EG'!$B$7))</f>
        <v/>
      </c>
      <c r="C305" s="14" t="str">
        <f>IF(I305="","",IF(B305="","",VLOOKUP(B305,Auxiliar!$BW$23:$BX$3130,2,0)))</f>
        <v/>
      </c>
      <c r="D305" s="14" t="str">
        <f>IF(I305="","",IF(OR('Identificação da EG'!$B$7=0,'Identificação da EG'!$B$7=""),"","Portugal"))</f>
        <v/>
      </c>
      <c r="E305" s="14" t="str">
        <f>IF(I305="","",IF(OR('Identificação da EG'!$B$7=0,'Identificação da EG'!$B$7=""),"",'Identificação da EG'!$C$7))</f>
        <v/>
      </c>
      <c r="F305" s="14" t="str">
        <f>IF(I305="","",IF(OR('Identificação da EG'!$B$7=0,'Identificação da EG'!$B$7=""),"",'Identificação da EG'!$F$7))</f>
        <v/>
      </c>
      <c r="G305" s="14" t="str">
        <f>IF(I305="","",IF((OR('Identificação da EG'!$B$7=0,'Identificação da EG'!$B$7="")),"",'Identificação da EG'!$D$7))</f>
        <v/>
      </c>
      <c r="H305" s="25" t="str">
        <f>IF(I305="","",IF(OR('Identificação da EG'!$B$7=0,'Identificação da EG'!$B$7=""),"",'Identificação da EG'!$E$7))</f>
        <v/>
      </c>
      <c r="I305" s="69" t="str">
        <f>IF(OR(J305="",'Campanhas C&amp;S'!$BA$6="",'Campanhas C&amp;S'!$BA$6="(Preencha o nome da campanha)"),"",'Campanhas C&amp;S'!$BA$6)</f>
        <v/>
      </c>
      <c r="J305" s="69" t="str">
        <v/>
      </c>
      <c r="K305" s="69" t="str">
        <v/>
      </c>
      <c r="L305" s="69" t="str">
        <v/>
      </c>
      <c r="M305" s="69" t="str">
        <v/>
      </c>
      <c r="N305" s="69" t="str">
        <v/>
      </c>
      <c r="O305" s="69" t="str">
        <v/>
      </c>
      <c r="P305" s="69" t="str">
        <f>IF(J305="","","Materiais distribuidos")</f>
        <v/>
      </c>
      <c r="Q305" s="69" t="str">
        <f t="shared" si="5"/>
        <v/>
      </c>
      <c r="R305" s="69" t="str" cm="1">
        <f t="array" ref="R305">IF(ISBLANK(INDEX('Campanhas C&amp;S'!$BF$20:$BG$48,INT((ROWS($A$1:A4)-1)/2)+1,MOD(ROWS($A$1:A4)-1,2)+1)),"",INDEX('Campanhas C&amp;S'!$BF$20:$BG$48,INT((ROWS($A$1:A4)-1)/2)+1,MOD(ROWS($A$1:A4)-1,2)+1))</f>
        <v/>
      </c>
      <c r="S305" s="69" t="str">
        <f>IF(OR(J305="",'Campanhas C&amp;S'!$BA$15="",'Campanhas C&amp;S'!$BA$15="(máximo 300 carateres)"),"",'Campanhas C&amp;S'!$BA$15)</f>
        <v/>
      </c>
    </row>
    <row r="306" spans="1:19" x14ac:dyDescent="0.15">
      <c r="A306" s="14" t="str">
        <f>IF(I306="","",IF(OR('Identificação da EG'!$B$7=0,'Identificação da EG'!$B$7=""),"",Capa!$C$10))</f>
        <v/>
      </c>
      <c r="B306" s="14" t="str">
        <f>IF(I306="","",IF((OR('Identificação da EG'!$B$7=0,'Identificação da EG'!$B$7="")),"",'Identificação da EG'!$B$7))</f>
        <v/>
      </c>
      <c r="C306" s="14" t="str">
        <f>IF(I306="","",IF(B306="","",VLOOKUP(B306,Auxiliar!$BW$23:$BX$3130,2,0)))</f>
        <v/>
      </c>
      <c r="D306" s="14" t="str">
        <f>IF(I306="","",IF(OR('Identificação da EG'!$B$7=0,'Identificação da EG'!$B$7=""),"","Portugal"))</f>
        <v/>
      </c>
      <c r="E306" s="14" t="str">
        <f>IF(I306="","",IF(OR('Identificação da EG'!$B$7=0,'Identificação da EG'!$B$7=""),"",'Identificação da EG'!$C$7))</f>
        <v/>
      </c>
      <c r="F306" s="14" t="str">
        <f>IF(I306="","",IF(OR('Identificação da EG'!$B$7=0,'Identificação da EG'!$B$7=""),"",'Identificação da EG'!$F$7))</f>
        <v/>
      </c>
      <c r="G306" s="14" t="str">
        <f>IF(I306="","",IF((OR('Identificação da EG'!$B$7=0,'Identificação da EG'!$B$7="")),"",'Identificação da EG'!$D$7))</f>
        <v/>
      </c>
      <c r="H306" s="25" t="str">
        <f>IF(I306="","",IF(OR('Identificação da EG'!$B$7=0,'Identificação da EG'!$B$7=""),"",'Identificação da EG'!$E$7))</f>
        <v/>
      </c>
      <c r="I306" s="69" t="str">
        <f>IF(OR(J306="",'Campanhas C&amp;S'!$BA$6="",'Campanhas C&amp;S'!$BA$6="(Preencha o nome da campanha)"),"",'Campanhas C&amp;S'!$BA$6)</f>
        <v/>
      </c>
      <c r="J306" s="69" t="str">
        <v/>
      </c>
      <c r="K306" s="69" t="str">
        <v/>
      </c>
      <c r="L306" s="69" t="str">
        <v/>
      </c>
      <c r="M306" s="69" t="str">
        <v/>
      </c>
      <c r="N306" s="69" t="str">
        <v/>
      </c>
      <c r="O306" s="69" t="str">
        <v/>
      </c>
      <c r="P306" s="69" t="str">
        <f>IF(J306="","","População abrangida")</f>
        <v/>
      </c>
      <c r="Q306" s="69" t="str">
        <f t="shared" si="5"/>
        <v/>
      </c>
      <c r="R306" s="69" t="str" cm="1">
        <f t="array" ref="R306">IF(ISBLANK(INDEX('Campanhas C&amp;S'!$BF$20:$BG$48,INT((ROWS($A$1:A5)-1)/2)+1,MOD(ROWS($A$1:A5)-1,2)+1)),"",INDEX('Campanhas C&amp;S'!$BF$20:$BG$48,INT((ROWS($A$1:A5)-1)/2)+1,MOD(ROWS($A$1:A5)-1,2)+1))</f>
        <v/>
      </c>
      <c r="S306" s="69" t="str">
        <f>IF(OR(J306="",'Campanhas C&amp;S'!$BA$15="",'Campanhas C&amp;S'!$BA$15="(máximo 300 carateres)"),"",'Campanhas C&amp;S'!$BA$15)</f>
        <v/>
      </c>
    </row>
    <row r="307" spans="1:19" x14ac:dyDescent="0.15">
      <c r="A307" s="14" t="str">
        <f>IF(I307="","",IF(OR('Identificação da EG'!$B$7=0,'Identificação da EG'!$B$7=""),"",Capa!$C$10))</f>
        <v/>
      </c>
      <c r="B307" s="14" t="str">
        <f>IF(I307="","",IF((OR('Identificação da EG'!$B$7=0,'Identificação da EG'!$B$7="")),"",'Identificação da EG'!$B$7))</f>
        <v/>
      </c>
      <c r="C307" s="14" t="str">
        <f>IF(I307="","",IF(B307="","",VLOOKUP(B307,Auxiliar!$BW$23:$BX$3130,2,0)))</f>
        <v/>
      </c>
      <c r="D307" s="14" t="str">
        <f>IF(I307="","",IF(OR('Identificação da EG'!$B$7=0,'Identificação da EG'!$B$7=""),"","Portugal"))</f>
        <v/>
      </c>
      <c r="E307" s="14" t="str">
        <f>IF(I307="","",IF(OR('Identificação da EG'!$B$7=0,'Identificação da EG'!$B$7=""),"",'Identificação da EG'!$C$7))</f>
        <v/>
      </c>
      <c r="F307" s="14" t="str">
        <f>IF(I307="","",IF(OR('Identificação da EG'!$B$7=0,'Identificação da EG'!$B$7=""),"",'Identificação da EG'!$F$7))</f>
        <v/>
      </c>
      <c r="G307" s="14" t="str">
        <f>IF(I307="","",IF((OR('Identificação da EG'!$B$7=0,'Identificação da EG'!$B$7="")),"",'Identificação da EG'!$D$7))</f>
        <v/>
      </c>
      <c r="H307" s="25" t="str">
        <f>IF(I307="","",IF(OR('Identificação da EG'!$B$7=0,'Identificação da EG'!$B$7=""),"",'Identificação da EG'!$E$7))</f>
        <v/>
      </c>
      <c r="I307" s="69" t="str">
        <f>IF(OR(J307="",'Campanhas C&amp;S'!$BA$6="",'Campanhas C&amp;S'!$BA$6="(Preencha o nome da campanha)"),"",'Campanhas C&amp;S'!$BA$6)</f>
        <v/>
      </c>
      <c r="J307" s="69" t="str">
        <v/>
      </c>
      <c r="K307" s="69" t="str">
        <v/>
      </c>
      <c r="L307" s="69" t="str">
        <v/>
      </c>
      <c r="M307" s="69" t="str">
        <v/>
      </c>
      <c r="N307" s="69" t="str">
        <v/>
      </c>
      <c r="O307" s="69" t="str">
        <v/>
      </c>
      <c r="P307" s="69" t="str">
        <f>IF(J307="","","Materiais distribuidos")</f>
        <v/>
      </c>
      <c r="Q307" s="69" t="str">
        <f t="shared" si="5"/>
        <v/>
      </c>
      <c r="R307" s="69" t="str" cm="1">
        <f t="array" ref="R307">IF(ISBLANK(INDEX('Campanhas C&amp;S'!$BF$20:$BG$48,INT((ROWS($A$1:A6)-1)/2)+1,MOD(ROWS($A$1:A6)-1,2)+1)),"",INDEX('Campanhas C&amp;S'!$BF$20:$BG$48,INT((ROWS($A$1:A6)-1)/2)+1,MOD(ROWS($A$1:A6)-1,2)+1))</f>
        <v/>
      </c>
      <c r="S307" s="69" t="str">
        <f>IF(OR(J307="",'Campanhas C&amp;S'!$BA$15="",'Campanhas C&amp;S'!$BA$15="(máximo 300 carateres)"),"",'Campanhas C&amp;S'!$BA$15)</f>
        <v/>
      </c>
    </row>
    <row r="308" spans="1:19" x14ac:dyDescent="0.15">
      <c r="A308" s="14" t="str">
        <f>IF(I308="","",IF(OR('Identificação da EG'!$B$7=0,'Identificação da EG'!$B$7=""),"",Capa!$C$10))</f>
        <v/>
      </c>
      <c r="B308" s="14" t="str">
        <f>IF(I308="","",IF((OR('Identificação da EG'!$B$7=0,'Identificação da EG'!$B$7="")),"",'Identificação da EG'!$B$7))</f>
        <v/>
      </c>
      <c r="C308" s="14" t="str">
        <f>IF(I308="","",IF(B308="","",VLOOKUP(B308,Auxiliar!$BW$23:$BX$3130,2,0)))</f>
        <v/>
      </c>
      <c r="D308" s="14" t="str">
        <f>IF(I308="","",IF(OR('Identificação da EG'!$B$7=0,'Identificação da EG'!$B$7=""),"","Portugal"))</f>
        <v/>
      </c>
      <c r="E308" s="14" t="str">
        <f>IF(I308="","",IF(OR('Identificação da EG'!$B$7=0,'Identificação da EG'!$B$7=""),"",'Identificação da EG'!$C$7))</f>
        <v/>
      </c>
      <c r="F308" s="14" t="str">
        <f>IF(I308="","",IF(OR('Identificação da EG'!$B$7=0,'Identificação da EG'!$B$7=""),"",'Identificação da EG'!$F$7))</f>
        <v/>
      </c>
      <c r="G308" s="14" t="str">
        <f>IF(I308="","",IF((OR('Identificação da EG'!$B$7=0,'Identificação da EG'!$B$7="")),"",'Identificação da EG'!$D$7))</f>
        <v/>
      </c>
      <c r="H308" s="25" t="str">
        <f>IF(I308="","",IF(OR('Identificação da EG'!$B$7=0,'Identificação da EG'!$B$7=""),"",'Identificação da EG'!$E$7))</f>
        <v/>
      </c>
      <c r="I308" s="69" t="str">
        <f>IF(OR(J308="",'Campanhas C&amp;S'!$BA$6="",'Campanhas C&amp;S'!$BA$6="(Preencha o nome da campanha)"),"",'Campanhas C&amp;S'!$BA$6)</f>
        <v/>
      </c>
      <c r="J308" s="69" t="str">
        <v/>
      </c>
      <c r="K308" s="69" t="str">
        <v/>
      </c>
      <c r="L308" s="69" t="str">
        <v/>
      </c>
      <c r="M308" s="69" t="str">
        <v/>
      </c>
      <c r="N308" s="69" t="str">
        <v/>
      </c>
      <c r="O308" s="69" t="str">
        <v/>
      </c>
      <c r="P308" s="69" t="str">
        <f>IF(J308="","","População abrangida")</f>
        <v/>
      </c>
      <c r="Q308" s="69" t="str">
        <f t="shared" si="5"/>
        <v/>
      </c>
      <c r="R308" s="69" t="str" cm="1">
        <f t="array" ref="R308">IF(ISBLANK(INDEX('Campanhas C&amp;S'!$BF$20:$BG$48,INT((ROWS($A$1:A7)-1)/2)+1,MOD(ROWS($A$1:A7)-1,2)+1)),"",INDEX('Campanhas C&amp;S'!$BF$20:$BG$48,INT((ROWS($A$1:A7)-1)/2)+1,MOD(ROWS($A$1:A7)-1,2)+1))</f>
        <v/>
      </c>
      <c r="S308" s="69" t="str">
        <f>IF(OR(J308="",'Campanhas C&amp;S'!$BA$15="",'Campanhas C&amp;S'!$BA$15="(máximo 300 carateres)"),"",'Campanhas C&amp;S'!$BA$15)</f>
        <v/>
      </c>
    </row>
    <row r="309" spans="1:19" x14ac:dyDescent="0.15">
      <c r="A309" s="14" t="str">
        <f>IF(I309="","",IF(OR('Identificação da EG'!$B$7=0,'Identificação da EG'!$B$7=""),"",Capa!$C$10))</f>
        <v/>
      </c>
      <c r="B309" s="14" t="str">
        <f>IF(I309="","",IF((OR('Identificação da EG'!$B$7=0,'Identificação da EG'!$B$7="")),"",'Identificação da EG'!$B$7))</f>
        <v/>
      </c>
      <c r="C309" s="14" t="str">
        <f>IF(I309="","",IF(B309="","",VLOOKUP(B309,Auxiliar!$BW$23:$BX$3130,2,0)))</f>
        <v/>
      </c>
      <c r="D309" s="14" t="str">
        <f>IF(I309="","",IF(OR('Identificação da EG'!$B$7=0,'Identificação da EG'!$B$7=""),"","Portugal"))</f>
        <v/>
      </c>
      <c r="E309" s="14" t="str">
        <f>IF(I309="","",IF(OR('Identificação da EG'!$B$7=0,'Identificação da EG'!$B$7=""),"",'Identificação da EG'!$C$7))</f>
        <v/>
      </c>
      <c r="F309" s="14" t="str">
        <f>IF(I309="","",IF(OR('Identificação da EG'!$B$7=0,'Identificação da EG'!$B$7=""),"",'Identificação da EG'!$F$7))</f>
        <v/>
      </c>
      <c r="G309" s="14" t="str">
        <f>IF(I309="","",IF((OR('Identificação da EG'!$B$7=0,'Identificação da EG'!$B$7="")),"",'Identificação da EG'!$D$7))</f>
        <v/>
      </c>
      <c r="H309" s="25" t="str">
        <f>IF(I309="","",IF(OR('Identificação da EG'!$B$7=0,'Identificação da EG'!$B$7=""),"",'Identificação da EG'!$E$7))</f>
        <v/>
      </c>
      <c r="I309" s="69" t="str">
        <f>IF(OR(J309="",'Campanhas C&amp;S'!$BA$6="",'Campanhas C&amp;S'!$BA$6="(Preencha o nome da campanha)"),"",'Campanhas C&amp;S'!$BA$6)</f>
        <v/>
      </c>
      <c r="J309" s="69" t="str">
        <v/>
      </c>
      <c r="K309" s="69" t="str">
        <v/>
      </c>
      <c r="L309" s="69" t="str">
        <v/>
      </c>
      <c r="M309" s="69" t="str">
        <v/>
      </c>
      <c r="N309" s="69" t="str">
        <v/>
      </c>
      <c r="O309" s="69" t="str">
        <v/>
      </c>
      <c r="P309" s="69" t="str">
        <f>IF(J309="","","Materiais distribuidos")</f>
        <v/>
      </c>
      <c r="Q309" s="69" t="str">
        <f t="shared" si="5"/>
        <v/>
      </c>
      <c r="R309" s="69" t="str" cm="1">
        <f t="array" ref="R309">IF(ISBLANK(INDEX('Campanhas C&amp;S'!$BF$20:$BG$48,INT((ROWS($A$1:A8)-1)/2)+1,MOD(ROWS($A$1:A8)-1,2)+1)),"",INDEX('Campanhas C&amp;S'!$BF$20:$BG$48,INT((ROWS($A$1:A8)-1)/2)+1,MOD(ROWS($A$1:A8)-1,2)+1))</f>
        <v/>
      </c>
      <c r="S309" s="69" t="str">
        <f>IF(OR(J309="",'Campanhas C&amp;S'!$BA$15="",'Campanhas C&amp;S'!$BA$15="(máximo 300 carateres)"),"",'Campanhas C&amp;S'!$BA$15)</f>
        <v/>
      </c>
    </row>
    <row r="310" spans="1:19" x14ac:dyDescent="0.15">
      <c r="A310" s="14" t="str">
        <f>IF(I310="","",IF(OR('Identificação da EG'!$B$7=0,'Identificação da EG'!$B$7=""),"",Capa!$C$10))</f>
        <v/>
      </c>
      <c r="B310" s="14" t="str">
        <f>IF(I310="","",IF((OR('Identificação da EG'!$B$7=0,'Identificação da EG'!$B$7="")),"",'Identificação da EG'!$B$7))</f>
        <v/>
      </c>
      <c r="C310" s="14" t="str">
        <f>IF(I310="","",IF(B310="","",VLOOKUP(B310,Auxiliar!$BW$23:$BX$3130,2,0)))</f>
        <v/>
      </c>
      <c r="D310" s="14" t="str">
        <f>IF(I310="","",IF(OR('Identificação da EG'!$B$7=0,'Identificação da EG'!$B$7=""),"","Portugal"))</f>
        <v/>
      </c>
      <c r="E310" s="14" t="str">
        <f>IF(I310="","",IF(OR('Identificação da EG'!$B$7=0,'Identificação da EG'!$B$7=""),"",'Identificação da EG'!$C$7))</f>
        <v/>
      </c>
      <c r="F310" s="14" t="str">
        <f>IF(I310="","",IF(OR('Identificação da EG'!$B$7=0,'Identificação da EG'!$B$7=""),"",'Identificação da EG'!$F$7))</f>
        <v/>
      </c>
      <c r="G310" s="14" t="str">
        <f>IF(I310="","",IF((OR('Identificação da EG'!$B$7=0,'Identificação da EG'!$B$7="")),"",'Identificação da EG'!$D$7))</f>
        <v/>
      </c>
      <c r="H310" s="25" t="str">
        <f>IF(I310="","",IF(OR('Identificação da EG'!$B$7=0,'Identificação da EG'!$B$7=""),"",'Identificação da EG'!$E$7))</f>
        <v/>
      </c>
      <c r="I310" s="69" t="str">
        <f>IF(OR(J310="",'Campanhas C&amp;S'!$BA$6="",'Campanhas C&amp;S'!$BA$6="(Preencha o nome da campanha)"),"",'Campanhas C&amp;S'!$BA$6)</f>
        <v/>
      </c>
      <c r="J310" s="69" t="str">
        <v/>
      </c>
      <c r="K310" s="69" t="str">
        <v/>
      </c>
      <c r="L310" s="69" t="str">
        <v/>
      </c>
      <c r="M310" s="69" t="str">
        <v/>
      </c>
      <c r="N310" s="69" t="str">
        <v/>
      </c>
      <c r="O310" s="69" t="str">
        <v/>
      </c>
      <c r="P310" s="69" t="str">
        <f>IF(J310="","","População abrangida")</f>
        <v/>
      </c>
      <c r="Q310" s="69" t="str">
        <f t="shared" si="5"/>
        <v/>
      </c>
      <c r="R310" s="69" t="str" cm="1">
        <f t="array" ref="R310">IF(ISBLANK(INDEX('Campanhas C&amp;S'!$BF$20:$BG$48,INT((ROWS($A$1:A9)-1)/2)+1,MOD(ROWS($A$1:A9)-1,2)+1)),"",INDEX('Campanhas C&amp;S'!$BF$20:$BG$48,INT((ROWS($A$1:A9)-1)/2)+1,MOD(ROWS($A$1:A9)-1,2)+1))</f>
        <v/>
      </c>
      <c r="S310" s="69" t="str">
        <f>IF(OR(J310="",'Campanhas C&amp;S'!$BA$15="",'Campanhas C&amp;S'!$BA$15="(máximo 300 carateres)"),"",'Campanhas C&amp;S'!$BA$15)</f>
        <v/>
      </c>
    </row>
    <row r="311" spans="1:19" x14ac:dyDescent="0.15">
      <c r="A311" s="14" t="str">
        <f>IF(I311="","",IF(OR('Identificação da EG'!$B$7=0,'Identificação da EG'!$B$7=""),"",Capa!$C$10))</f>
        <v/>
      </c>
      <c r="B311" s="14" t="str">
        <f>IF(I311="","",IF((OR('Identificação da EG'!$B$7=0,'Identificação da EG'!$B$7="")),"",'Identificação da EG'!$B$7))</f>
        <v/>
      </c>
      <c r="C311" s="14" t="str">
        <f>IF(I311="","",IF(B311="","",VLOOKUP(B311,Auxiliar!$BW$23:$BX$3130,2,0)))</f>
        <v/>
      </c>
      <c r="D311" s="14" t="str">
        <f>IF(I311="","",IF(OR('Identificação da EG'!$B$7=0,'Identificação da EG'!$B$7=""),"","Portugal"))</f>
        <v/>
      </c>
      <c r="E311" s="14" t="str">
        <f>IF(I311="","",IF(OR('Identificação da EG'!$B$7=0,'Identificação da EG'!$B$7=""),"",'Identificação da EG'!$C$7))</f>
        <v/>
      </c>
      <c r="F311" s="14" t="str">
        <f>IF(I311="","",IF(OR('Identificação da EG'!$B$7=0,'Identificação da EG'!$B$7=""),"",'Identificação da EG'!$F$7))</f>
        <v/>
      </c>
      <c r="G311" s="14" t="str">
        <f>IF(I311="","",IF((OR('Identificação da EG'!$B$7=0,'Identificação da EG'!$B$7="")),"",'Identificação da EG'!$D$7))</f>
        <v/>
      </c>
      <c r="H311" s="25" t="str">
        <f>IF(I311="","",IF(OR('Identificação da EG'!$B$7=0,'Identificação da EG'!$B$7=""),"",'Identificação da EG'!$E$7))</f>
        <v/>
      </c>
      <c r="I311" s="69" t="str">
        <f>IF(OR(J311="",'Campanhas C&amp;S'!$BA$6="",'Campanhas C&amp;S'!$BA$6="(Preencha o nome da campanha)"),"",'Campanhas C&amp;S'!$BA$6)</f>
        <v/>
      </c>
      <c r="J311" s="69" t="str">
        <v/>
      </c>
      <c r="K311" s="69" t="str">
        <v/>
      </c>
      <c r="L311" s="69" t="str">
        <v/>
      </c>
      <c r="M311" s="69" t="str">
        <v/>
      </c>
      <c r="N311" s="69" t="str">
        <v/>
      </c>
      <c r="O311" s="69" t="str">
        <v/>
      </c>
      <c r="P311" s="69" t="str">
        <f>IF(J311="","","Materiais distribuidos")</f>
        <v/>
      </c>
      <c r="Q311" s="69" t="str">
        <f t="shared" si="5"/>
        <v/>
      </c>
      <c r="R311" s="69" t="str" cm="1">
        <f t="array" ref="R311">IF(ISBLANK(INDEX('Campanhas C&amp;S'!$BF$20:$BG$48,INT((ROWS($A$1:A10)-1)/2)+1,MOD(ROWS($A$1:A10)-1,2)+1)),"",INDEX('Campanhas C&amp;S'!$BF$20:$BG$48,INT((ROWS($A$1:A10)-1)/2)+1,MOD(ROWS($A$1:A10)-1,2)+1))</f>
        <v/>
      </c>
      <c r="S311" s="69" t="str">
        <f>IF(OR(J311="",'Campanhas C&amp;S'!$BA$15="",'Campanhas C&amp;S'!$BA$15="(máximo 300 carateres)"),"",'Campanhas C&amp;S'!$BA$15)</f>
        <v/>
      </c>
    </row>
    <row r="312" spans="1:19" x14ac:dyDescent="0.15">
      <c r="A312" s="14" t="str">
        <f>IF(I312="","",IF(OR('Identificação da EG'!$B$7=0,'Identificação da EG'!$B$7=""),"",Capa!$C$10))</f>
        <v/>
      </c>
      <c r="B312" s="14" t="str">
        <f>IF(I312="","",IF((OR('Identificação da EG'!$B$7=0,'Identificação da EG'!$B$7="")),"",'Identificação da EG'!$B$7))</f>
        <v/>
      </c>
      <c r="C312" s="14" t="str">
        <f>IF(I312="","",IF(B312="","",VLOOKUP(B312,Auxiliar!$BW$23:$BX$3130,2,0)))</f>
        <v/>
      </c>
      <c r="D312" s="14" t="str">
        <f>IF(I312="","",IF(OR('Identificação da EG'!$B$7=0,'Identificação da EG'!$B$7=""),"","Portugal"))</f>
        <v/>
      </c>
      <c r="E312" s="14" t="str">
        <f>IF(I312="","",IF(OR('Identificação da EG'!$B$7=0,'Identificação da EG'!$B$7=""),"",'Identificação da EG'!$C$7))</f>
        <v/>
      </c>
      <c r="F312" s="14" t="str">
        <f>IF(I312="","",IF(OR('Identificação da EG'!$B$7=0,'Identificação da EG'!$B$7=""),"",'Identificação da EG'!$F$7))</f>
        <v/>
      </c>
      <c r="G312" s="14" t="str">
        <f>IF(I312="","",IF((OR('Identificação da EG'!$B$7=0,'Identificação da EG'!$B$7="")),"",'Identificação da EG'!$D$7))</f>
        <v/>
      </c>
      <c r="H312" s="25" t="str">
        <f>IF(I312="","",IF(OR('Identificação da EG'!$B$7=0,'Identificação da EG'!$B$7=""),"",'Identificação da EG'!$E$7))</f>
        <v/>
      </c>
      <c r="I312" s="69" t="str">
        <f>IF(OR(J312="",'Campanhas C&amp;S'!$BA$6="",'Campanhas C&amp;S'!$BA$6="(Preencha o nome da campanha)"),"",'Campanhas C&amp;S'!$BA$6)</f>
        <v/>
      </c>
      <c r="J312" s="69" t="str">
        <v/>
      </c>
      <c r="K312" s="69" t="str">
        <v/>
      </c>
      <c r="L312" s="69" t="str">
        <v/>
      </c>
      <c r="M312" s="69" t="str">
        <v/>
      </c>
      <c r="N312" s="69" t="str">
        <v/>
      </c>
      <c r="O312" s="69" t="str">
        <v/>
      </c>
      <c r="P312" s="69" t="str">
        <f>IF(J312="","","População abrangida")</f>
        <v/>
      </c>
      <c r="Q312" s="69" t="str">
        <f t="shared" si="5"/>
        <v/>
      </c>
      <c r="R312" s="69" t="str" cm="1">
        <f t="array" ref="R312">IF(ISBLANK(INDEX('Campanhas C&amp;S'!$BF$20:$BG$48,INT((ROWS($A$1:A11)-1)/2)+1,MOD(ROWS($A$1:A11)-1,2)+1)),"",INDEX('Campanhas C&amp;S'!$BF$20:$BG$48,INT((ROWS($A$1:A11)-1)/2)+1,MOD(ROWS($A$1:A11)-1,2)+1))</f>
        <v/>
      </c>
      <c r="S312" s="69" t="str">
        <f>IF(OR(J312="",'Campanhas C&amp;S'!$BA$15="",'Campanhas C&amp;S'!$BA$15="(máximo 300 carateres)"),"",'Campanhas C&amp;S'!$BA$15)</f>
        <v/>
      </c>
    </row>
    <row r="313" spans="1:19" x14ac:dyDescent="0.15">
      <c r="A313" s="14" t="str">
        <f>IF(I313="","",IF(OR('Identificação da EG'!$B$7=0,'Identificação da EG'!$B$7=""),"",Capa!$C$10))</f>
        <v/>
      </c>
      <c r="B313" s="14" t="str">
        <f>IF(I313="","",IF((OR('Identificação da EG'!$B$7=0,'Identificação da EG'!$B$7="")),"",'Identificação da EG'!$B$7))</f>
        <v/>
      </c>
      <c r="C313" s="14" t="str">
        <f>IF(I313="","",IF(B313="","",VLOOKUP(B313,Auxiliar!$BW$23:$BX$3130,2,0)))</f>
        <v/>
      </c>
      <c r="D313" s="14" t="str">
        <f>IF(I313="","",IF(OR('Identificação da EG'!$B$7=0,'Identificação da EG'!$B$7=""),"","Portugal"))</f>
        <v/>
      </c>
      <c r="E313" s="14" t="str">
        <f>IF(I313="","",IF(OR('Identificação da EG'!$B$7=0,'Identificação da EG'!$B$7=""),"",'Identificação da EG'!$C$7))</f>
        <v/>
      </c>
      <c r="F313" s="14" t="str">
        <f>IF(I313="","",IF(OR('Identificação da EG'!$B$7=0,'Identificação da EG'!$B$7=""),"",'Identificação da EG'!$F$7))</f>
        <v/>
      </c>
      <c r="G313" s="14" t="str">
        <f>IF(I313="","",IF((OR('Identificação da EG'!$B$7=0,'Identificação da EG'!$B$7="")),"",'Identificação da EG'!$D$7))</f>
        <v/>
      </c>
      <c r="H313" s="25" t="str">
        <f>IF(I313="","",IF(OR('Identificação da EG'!$B$7=0,'Identificação da EG'!$B$7=""),"",'Identificação da EG'!$E$7))</f>
        <v/>
      </c>
      <c r="I313" s="69" t="str">
        <f>IF(OR(J313="",'Campanhas C&amp;S'!$BA$6="",'Campanhas C&amp;S'!$BA$6="(Preencha o nome da campanha)"),"",'Campanhas C&amp;S'!$BA$6)</f>
        <v/>
      </c>
      <c r="J313" s="69" t="str">
        <v/>
      </c>
      <c r="K313" s="69" t="str">
        <v/>
      </c>
      <c r="L313" s="69" t="str">
        <v/>
      </c>
      <c r="M313" s="69" t="str">
        <v/>
      </c>
      <c r="N313" s="69" t="str">
        <v/>
      </c>
      <c r="O313" s="69" t="str">
        <v/>
      </c>
      <c r="P313" s="69" t="str">
        <f>IF(J313="","","Materiais distribuidos")</f>
        <v/>
      </c>
      <c r="Q313" s="69" t="str">
        <f t="shared" si="5"/>
        <v/>
      </c>
      <c r="R313" s="69" t="str" cm="1">
        <f t="array" ref="R313">IF(ISBLANK(INDEX('Campanhas C&amp;S'!$BF$20:$BG$48,INT((ROWS($A$1:A12)-1)/2)+1,MOD(ROWS($A$1:A12)-1,2)+1)),"",INDEX('Campanhas C&amp;S'!$BF$20:$BG$48,INT((ROWS($A$1:A12)-1)/2)+1,MOD(ROWS($A$1:A12)-1,2)+1))</f>
        <v/>
      </c>
      <c r="S313" s="69" t="str">
        <f>IF(OR(J313="",'Campanhas C&amp;S'!$BA$15="",'Campanhas C&amp;S'!$BA$15="(máximo 300 carateres)"),"",'Campanhas C&amp;S'!$BA$15)</f>
        <v/>
      </c>
    </row>
    <row r="314" spans="1:19" x14ac:dyDescent="0.15">
      <c r="A314" s="14" t="str">
        <f>IF(I314="","",IF(OR('Identificação da EG'!$B$7=0,'Identificação da EG'!$B$7=""),"",Capa!$C$10))</f>
        <v/>
      </c>
      <c r="B314" s="14" t="str">
        <f>IF(I314="","",IF((OR('Identificação da EG'!$B$7=0,'Identificação da EG'!$B$7="")),"",'Identificação da EG'!$B$7))</f>
        <v/>
      </c>
      <c r="C314" s="14" t="str">
        <f>IF(I314="","",IF(B314="","",VLOOKUP(B314,Auxiliar!$BW$23:$BX$3130,2,0)))</f>
        <v/>
      </c>
      <c r="D314" s="14" t="str">
        <f>IF(I314="","",IF(OR('Identificação da EG'!$B$7=0,'Identificação da EG'!$B$7=""),"","Portugal"))</f>
        <v/>
      </c>
      <c r="E314" s="14" t="str">
        <f>IF(I314="","",IF(OR('Identificação da EG'!$B$7=0,'Identificação da EG'!$B$7=""),"",'Identificação da EG'!$C$7))</f>
        <v/>
      </c>
      <c r="F314" s="14" t="str">
        <f>IF(I314="","",IF(OR('Identificação da EG'!$B$7=0,'Identificação da EG'!$B$7=""),"",'Identificação da EG'!$F$7))</f>
        <v/>
      </c>
      <c r="G314" s="14" t="str">
        <f>IF(I314="","",IF((OR('Identificação da EG'!$B$7=0,'Identificação da EG'!$B$7="")),"",'Identificação da EG'!$D$7))</f>
        <v/>
      </c>
      <c r="H314" s="25" t="str">
        <f>IF(I314="","",IF(OR('Identificação da EG'!$B$7=0,'Identificação da EG'!$B$7=""),"",'Identificação da EG'!$E$7))</f>
        <v/>
      </c>
      <c r="I314" s="69" t="str">
        <f>IF(OR(J314="",'Campanhas C&amp;S'!$BA$6="",'Campanhas C&amp;S'!$BA$6="(Preencha o nome da campanha)"),"",'Campanhas C&amp;S'!$BA$6)</f>
        <v/>
      </c>
      <c r="J314" s="69" t="str">
        <v/>
      </c>
      <c r="K314" s="69" t="str">
        <v/>
      </c>
      <c r="L314" s="69" t="str">
        <v/>
      </c>
      <c r="M314" s="69" t="str">
        <v/>
      </c>
      <c r="N314" s="69" t="str">
        <v/>
      </c>
      <c r="O314" s="69" t="str">
        <v/>
      </c>
      <c r="P314" s="69" t="str">
        <f>IF(J314="","","População abrangida")</f>
        <v/>
      </c>
      <c r="Q314" s="69" t="str">
        <f t="shared" si="5"/>
        <v/>
      </c>
      <c r="R314" s="69" t="str" cm="1">
        <f t="array" ref="R314">IF(ISBLANK(INDEX('Campanhas C&amp;S'!$BF$20:$BG$48,INT((ROWS($A$1:A13)-1)/2)+1,MOD(ROWS($A$1:A13)-1,2)+1)),"",INDEX('Campanhas C&amp;S'!$BF$20:$BG$48,INT((ROWS($A$1:A13)-1)/2)+1,MOD(ROWS($A$1:A13)-1,2)+1))</f>
        <v/>
      </c>
      <c r="S314" s="69" t="str">
        <f>IF(OR(J314="",'Campanhas C&amp;S'!$BA$15="",'Campanhas C&amp;S'!$BA$15="(máximo 300 carateres)"),"",'Campanhas C&amp;S'!$BA$15)</f>
        <v/>
      </c>
    </row>
    <row r="315" spans="1:19" x14ac:dyDescent="0.15">
      <c r="A315" s="14" t="str">
        <f>IF(I315="","",IF(OR('Identificação da EG'!$B$7=0,'Identificação da EG'!$B$7=""),"",Capa!$C$10))</f>
        <v/>
      </c>
      <c r="B315" s="14" t="str">
        <f>IF(I315="","",IF((OR('Identificação da EG'!$B$7=0,'Identificação da EG'!$B$7="")),"",'Identificação da EG'!$B$7))</f>
        <v/>
      </c>
      <c r="C315" s="14" t="str">
        <f>IF(I315="","",IF(B315="","",VLOOKUP(B315,Auxiliar!$BW$23:$BX$3130,2,0)))</f>
        <v/>
      </c>
      <c r="D315" s="14" t="str">
        <f>IF(I315="","",IF(OR('Identificação da EG'!$B$7=0,'Identificação da EG'!$B$7=""),"","Portugal"))</f>
        <v/>
      </c>
      <c r="E315" s="14" t="str">
        <f>IF(I315="","",IF(OR('Identificação da EG'!$B$7=0,'Identificação da EG'!$B$7=""),"",'Identificação da EG'!$C$7))</f>
        <v/>
      </c>
      <c r="F315" s="14" t="str">
        <f>IF(I315="","",IF(OR('Identificação da EG'!$B$7=0,'Identificação da EG'!$B$7=""),"",'Identificação da EG'!$F$7))</f>
        <v/>
      </c>
      <c r="G315" s="14" t="str">
        <f>IF(I315="","",IF((OR('Identificação da EG'!$B$7=0,'Identificação da EG'!$B$7="")),"",'Identificação da EG'!$D$7))</f>
        <v/>
      </c>
      <c r="H315" s="25" t="str">
        <f>IF(I315="","",IF(OR('Identificação da EG'!$B$7=0,'Identificação da EG'!$B$7=""),"",'Identificação da EG'!$E$7))</f>
        <v/>
      </c>
      <c r="I315" s="69" t="str">
        <f>IF(OR(J315="",'Campanhas C&amp;S'!$BA$6="",'Campanhas C&amp;S'!$BA$6="(Preencha o nome da campanha)"),"",'Campanhas C&amp;S'!$BA$6)</f>
        <v/>
      </c>
      <c r="J315" s="69" t="str">
        <v/>
      </c>
      <c r="K315" s="69" t="str">
        <v/>
      </c>
      <c r="L315" s="69" t="str">
        <v/>
      </c>
      <c r="M315" s="69" t="str">
        <v/>
      </c>
      <c r="N315" s="69" t="str">
        <v/>
      </c>
      <c r="O315" s="69" t="str">
        <v/>
      </c>
      <c r="P315" s="69" t="str">
        <f>IF(J315="","","Materiais distribuidos")</f>
        <v/>
      </c>
      <c r="Q315" s="69" t="str">
        <f t="shared" si="5"/>
        <v/>
      </c>
      <c r="R315" s="69" t="str" cm="1">
        <f t="array" ref="R315">IF(ISBLANK(INDEX('Campanhas C&amp;S'!$BF$20:$BG$48,INT((ROWS($A$1:A14)-1)/2)+1,MOD(ROWS($A$1:A14)-1,2)+1)),"",INDEX('Campanhas C&amp;S'!$BF$20:$BG$48,INT((ROWS($A$1:A14)-1)/2)+1,MOD(ROWS($A$1:A14)-1,2)+1))</f>
        <v/>
      </c>
      <c r="S315" s="69" t="str">
        <f>IF(OR(J315="",'Campanhas C&amp;S'!$BA$15="",'Campanhas C&amp;S'!$BA$15="(máximo 300 carateres)"),"",'Campanhas C&amp;S'!$BA$15)</f>
        <v/>
      </c>
    </row>
    <row r="316" spans="1:19" x14ac:dyDescent="0.15">
      <c r="A316" s="14" t="str">
        <f>IF(I316="","",IF(OR('Identificação da EG'!$B$7=0,'Identificação da EG'!$B$7=""),"",Capa!$C$10))</f>
        <v/>
      </c>
      <c r="B316" s="14" t="str">
        <f>IF(I316="","",IF((OR('Identificação da EG'!$B$7=0,'Identificação da EG'!$B$7="")),"",'Identificação da EG'!$B$7))</f>
        <v/>
      </c>
      <c r="C316" s="14" t="str">
        <f>IF(I316="","",IF(B316="","",VLOOKUP(B316,Auxiliar!$BW$23:$BX$3130,2,0)))</f>
        <v/>
      </c>
      <c r="D316" s="14" t="str">
        <f>IF(I316="","",IF(OR('Identificação da EG'!$B$7=0,'Identificação da EG'!$B$7=""),"","Portugal"))</f>
        <v/>
      </c>
      <c r="E316" s="14" t="str">
        <f>IF(I316="","",IF(OR('Identificação da EG'!$B$7=0,'Identificação da EG'!$B$7=""),"",'Identificação da EG'!$C$7))</f>
        <v/>
      </c>
      <c r="F316" s="14" t="str">
        <f>IF(I316="","",IF(OR('Identificação da EG'!$B$7=0,'Identificação da EG'!$B$7=""),"",'Identificação da EG'!$F$7))</f>
        <v/>
      </c>
      <c r="G316" s="14" t="str">
        <f>IF(I316="","",IF((OR('Identificação da EG'!$B$7=0,'Identificação da EG'!$B$7="")),"",'Identificação da EG'!$D$7))</f>
        <v/>
      </c>
      <c r="H316" s="25" t="str">
        <f>IF(I316="","",IF(OR('Identificação da EG'!$B$7=0,'Identificação da EG'!$B$7=""),"",'Identificação da EG'!$E$7))</f>
        <v/>
      </c>
      <c r="I316" s="69" t="str">
        <f>IF(OR(J316="",'Campanhas C&amp;S'!$BA$6="",'Campanhas C&amp;S'!$BA$6="(Preencha o nome da campanha)"),"",'Campanhas C&amp;S'!$BA$6)</f>
        <v/>
      </c>
      <c r="J316" s="69" t="str">
        <v/>
      </c>
      <c r="K316" s="69" t="str">
        <v/>
      </c>
      <c r="L316" s="69" t="str">
        <v/>
      </c>
      <c r="M316" s="69" t="str">
        <v/>
      </c>
      <c r="N316" s="69" t="str">
        <v/>
      </c>
      <c r="O316" s="69" t="str">
        <v/>
      </c>
      <c r="P316" s="69" t="str">
        <f>IF(J316="","","População abrangida")</f>
        <v/>
      </c>
      <c r="Q316" s="69" t="str">
        <f t="shared" si="5"/>
        <v/>
      </c>
      <c r="R316" s="69" t="str" cm="1">
        <f t="array" ref="R316">IF(ISBLANK(INDEX('Campanhas C&amp;S'!$BF$20:$BG$48,INT((ROWS($A$1:A15)-1)/2)+1,MOD(ROWS($A$1:A15)-1,2)+1)),"",INDEX('Campanhas C&amp;S'!$BF$20:$BG$48,INT((ROWS($A$1:A15)-1)/2)+1,MOD(ROWS($A$1:A15)-1,2)+1))</f>
        <v/>
      </c>
      <c r="S316" s="69" t="str">
        <f>IF(OR(J316="",'Campanhas C&amp;S'!$BA$15="",'Campanhas C&amp;S'!$BA$15="(máximo 300 carateres)"),"",'Campanhas C&amp;S'!$BA$15)</f>
        <v/>
      </c>
    </row>
    <row r="317" spans="1:19" x14ac:dyDescent="0.15">
      <c r="A317" s="14" t="str">
        <f>IF(I317="","",IF(OR('Identificação da EG'!$B$7=0,'Identificação da EG'!$B$7=""),"",Capa!$C$10))</f>
        <v/>
      </c>
      <c r="B317" s="14" t="str">
        <f>IF(I317="","",IF((OR('Identificação da EG'!$B$7=0,'Identificação da EG'!$B$7="")),"",'Identificação da EG'!$B$7))</f>
        <v/>
      </c>
      <c r="C317" s="14" t="str">
        <f>IF(I317="","",IF(B317="","",VLOOKUP(B317,Auxiliar!$BW$23:$BX$3130,2,0)))</f>
        <v/>
      </c>
      <c r="D317" s="14" t="str">
        <f>IF(I317="","",IF(OR('Identificação da EG'!$B$7=0,'Identificação da EG'!$B$7=""),"","Portugal"))</f>
        <v/>
      </c>
      <c r="E317" s="14" t="str">
        <f>IF(I317="","",IF(OR('Identificação da EG'!$B$7=0,'Identificação da EG'!$B$7=""),"",'Identificação da EG'!$C$7))</f>
        <v/>
      </c>
      <c r="F317" s="14" t="str">
        <f>IF(I317="","",IF(OR('Identificação da EG'!$B$7=0,'Identificação da EG'!$B$7=""),"",'Identificação da EG'!$F$7))</f>
        <v/>
      </c>
      <c r="G317" s="14" t="str">
        <f>IF(I317="","",IF((OR('Identificação da EG'!$B$7=0,'Identificação da EG'!$B$7="")),"",'Identificação da EG'!$D$7))</f>
        <v/>
      </c>
      <c r="H317" s="25" t="str">
        <f>IF(I317="","",IF(OR('Identificação da EG'!$B$7=0,'Identificação da EG'!$B$7=""),"",'Identificação da EG'!$E$7))</f>
        <v/>
      </c>
      <c r="I317" s="69" t="str">
        <f>IF(OR(J317="",'Campanhas C&amp;S'!$BA$6="",'Campanhas C&amp;S'!$BA$6="(Preencha o nome da campanha)"),"",'Campanhas C&amp;S'!$BA$6)</f>
        <v/>
      </c>
      <c r="J317" s="69" t="str">
        <v/>
      </c>
      <c r="K317" s="69" t="str">
        <v/>
      </c>
      <c r="L317" s="69" t="str">
        <v/>
      </c>
      <c r="M317" s="69" t="str">
        <v/>
      </c>
      <c r="N317" s="69" t="str">
        <v/>
      </c>
      <c r="O317" s="69" t="str">
        <v/>
      </c>
      <c r="P317" s="69" t="str">
        <f>IF(J317="","","Materiais distribuidos")</f>
        <v/>
      </c>
      <c r="Q317" s="69" t="str">
        <f t="shared" si="5"/>
        <v/>
      </c>
      <c r="R317" s="69" t="str" cm="1">
        <f t="array" ref="R317">IF(ISBLANK(INDEX('Campanhas C&amp;S'!$BF$20:$BG$48,INT((ROWS($A$1:A16)-1)/2)+1,MOD(ROWS($A$1:A16)-1,2)+1)),"",INDEX('Campanhas C&amp;S'!$BF$20:$BG$48,INT((ROWS($A$1:A16)-1)/2)+1,MOD(ROWS($A$1:A16)-1,2)+1))</f>
        <v/>
      </c>
      <c r="S317" s="69" t="str">
        <f>IF(OR(J317="",'Campanhas C&amp;S'!$BA$15="",'Campanhas C&amp;S'!$BA$15="(máximo 300 carateres)"),"",'Campanhas C&amp;S'!$BA$15)</f>
        <v/>
      </c>
    </row>
    <row r="318" spans="1:19" x14ac:dyDescent="0.15">
      <c r="A318" s="14" t="str">
        <f>IF(I318="","",IF(OR('Identificação da EG'!$B$7=0,'Identificação da EG'!$B$7=""),"",Capa!$C$10))</f>
        <v/>
      </c>
      <c r="B318" s="14" t="str">
        <f>IF(I318="","",IF((OR('Identificação da EG'!$B$7=0,'Identificação da EG'!$B$7="")),"",'Identificação da EG'!$B$7))</f>
        <v/>
      </c>
      <c r="C318" s="14" t="str">
        <f>IF(I318="","",IF(B318="","",VLOOKUP(B318,Auxiliar!$BW$23:$BX$3130,2,0)))</f>
        <v/>
      </c>
      <c r="D318" s="14" t="str">
        <f>IF(I318="","",IF(OR('Identificação da EG'!$B$7=0,'Identificação da EG'!$B$7=""),"","Portugal"))</f>
        <v/>
      </c>
      <c r="E318" s="14" t="str">
        <f>IF(I318="","",IF(OR('Identificação da EG'!$B$7=0,'Identificação da EG'!$B$7=""),"",'Identificação da EG'!$C$7))</f>
        <v/>
      </c>
      <c r="F318" s="14" t="str">
        <f>IF(I318="","",IF(OR('Identificação da EG'!$B$7=0,'Identificação da EG'!$B$7=""),"",'Identificação da EG'!$F$7))</f>
        <v/>
      </c>
      <c r="G318" s="14" t="str">
        <f>IF(I318="","",IF((OR('Identificação da EG'!$B$7=0,'Identificação da EG'!$B$7="")),"",'Identificação da EG'!$D$7))</f>
        <v/>
      </c>
      <c r="H318" s="25" t="str">
        <f>IF(I318="","",IF(OR('Identificação da EG'!$B$7=0,'Identificação da EG'!$B$7=""),"",'Identificação da EG'!$E$7))</f>
        <v/>
      </c>
      <c r="I318" s="69" t="str">
        <f>IF(OR(J318="",'Campanhas C&amp;S'!$BA$6="",'Campanhas C&amp;S'!$BA$6="(Preencha o nome da campanha)"),"",'Campanhas C&amp;S'!$BA$6)</f>
        <v/>
      </c>
      <c r="J318" s="69" t="str">
        <v/>
      </c>
      <c r="K318" s="69" t="str">
        <v/>
      </c>
      <c r="L318" s="69" t="str">
        <v/>
      </c>
      <c r="M318" s="69" t="str">
        <v/>
      </c>
      <c r="N318" s="69" t="str">
        <v/>
      </c>
      <c r="O318" s="69" t="str">
        <v/>
      </c>
      <c r="P318" s="69" t="str">
        <f>IF(J318="","","População abrangida")</f>
        <v/>
      </c>
      <c r="Q318" s="69" t="str">
        <f t="shared" si="5"/>
        <v/>
      </c>
      <c r="R318" s="69" t="str" cm="1">
        <f t="array" ref="R318">IF(ISBLANK(INDEX('Campanhas C&amp;S'!$BF$20:$BG$48,INT((ROWS($A$1:A17)-1)/2)+1,MOD(ROWS($A$1:A17)-1,2)+1)),"",INDEX('Campanhas C&amp;S'!$BF$20:$BG$48,INT((ROWS($A$1:A17)-1)/2)+1,MOD(ROWS($A$1:A17)-1,2)+1))</f>
        <v/>
      </c>
      <c r="S318" s="69" t="str">
        <f>IF(OR(J318="",'Campanhas C&amp;S'!$BA$15="",'Campanhas C&amp;S'!$BA$15="(máximo 300 carateres)"),"",'Campanhas C&amp;S'!$BA$15)</f>
        <v/>
      </c>
    </row>
    <row r="319" spans="1:19" x14ac:dyDescent="0.15">
      <c r="A319" s="14" t="str">
        <f>IF(I319="","",IF(OR('Identificação da EG'!$B$7=0,'Identificação da EG'!$B$7=""),"",Capa!$C$10))</f>
        <v/>
      </c>
      <c r="B319" s="14" t="str">
        <f>IF(I319="","",IF((OR('Identificação da EG'!$B$7=0,'Identificação da EG'!$B$7="")),"",'Identificação da EG'!$B$7))</f>
        <v/>
      </c>
      <c r="C319" s="14" t="str">
        <f>IF(I319="","",IF(B319="","",VLOOKUP(B319,Auxiliar!$BW$23:$BX$3130,2,0)))</f>
        <v/>
      </c>
      <c r="D319" s="14" t="str">
        <f>IF(I319="","",IF(OR('Identificação da EG'!$B$7=0,'Identificação da EG'!$B$7=""),"","Portugal"))</f>
        <v/>
      </c>
      <c r="E319" s="14" t="str">
        <f>IF(I319="","",IF(OR('Identificação da EG'!$B$7=0,'Identificação da EG'!$B$7=""),"",'Identificação da EG'!$C$7))</f>
        <v/>
      </c>
      <c r="F319" s="14" t="str">
        <f>IF(I319="","",IF(OR('Identificação da EG'!$B$7=0,'Identificação da EG'!$B$7=""),"",'Identificação da EG'!$F$7))</f>
        <v/>
      </c>
      <c r="G319" s="14" t="str">
        <f>IF(I319="","",IF((OR('Identificação da EG'!$B$7=0,'Identificação da EG'!$B$7="")),"",'Identificação da EG'!$D$7))</f>
        <v/>
      </c>
      <c r="H319" s="25" t="str">
        <f>IF(I319="","",IF(OR('Identificação da EG'!$B$7=0,'Identificação da EG'!$B$7=""),"",'Identificação da EG'!$E$7))</f>
        <v/>
      </c>
      <c r="I319" s="69" t="str">
        <f>IF(OR(J319="",'Campanhas C&amp;S'!$BA$6="",'Campanhas C&amp;S'!$BA$6="(Preencha o nome da campanha)"),"",'Campanhas C&amp;S'!$BA$6)</f>
        <v/>
      </c>
      <c r="J319" s="69" t="str">
        <v/>
      </c>
      <c r="K319" s="69" t="str">
        <v/>
      </c>
      <c r="L319" s="69" t="str">
        <v/>
      </c>
      <c r="M319" s="69" t="str">
        <v/>
      </c>
      <c r="N319" s="69" t="str">
        <v/>
      </c>
      <c r="O319" s="69" t="str">
        <v/>
      </c>
      <c r="P319" s="69" t="str">
        <f>IF(J319="","","Materiais distribuidos")</f>
        <v/>
      </c>
      <c r="Q319" s="69" t="str">
        <f t="shared" si="5"/>
        <v/>
      </c>
      <c r="R319" s="69" t="str" cm="1">
        <f t="array" ref="R319">IF(ISBLANK(INDEX('Campanhas C&amp;S'!$BF$20:$BG$48,INT((ROWS($A$1:A18)-1)/2)+1,MOD(ROWS($A$1:A18)-1,2)+1)),"",INDEX('Campanhas C&amp;S'!$BF$20:$BG$48,INT((ROWS($A$1:A18)-1)/2)+1,MOD(ROWS($A$1:A18)-1,2)+1))</f>
        <v/>
      </c>
      <c r="S319" s="69" t="str">
        <f>IF(OR(J319="",'Campanhas C&amp;S'!$BA$15="",'Campanhas C&amp;S'!$BA$15="(máximo 300 carateres)"),"",'Campanhas C&amp;S'!$BA$15)</f>
        <v/>
      </c>
    </row>
    <row r="320" spans="1:19" x14ac:dyDescent="0.15">
      <c r="A320" s="14" t="str">
        <f>IF(I320="","",IF(OR('Identificação da EG'!$B$7=0,'Identificação da EG'!$B$7=""),"",Capa!$C$10))</f>
        <v/>
      </c>
      <c r="B320" s="14" t="str">
        <f>IF(I320="","",IF((OR('Identificação da EG'!$B$7=0,'Identificação da EG'!$B$7="")),"",'Identificação da EG'!$B$7))</f>
        <v/>
      </c>
      <c r="C320" s="14" t="str">
        <f>IF(I320="","",IF(B320="","",VLOOKUP(B320,Auxiliar!$BW$23:$BX$3130,2,0)))</f>
        <v/>
      </c>
      <c r="D320" s="14" t="str">
        <f>IF(I320="","",IF(OR('Identificação da EG'!$B$7=0,'Identificação da EG'!$B$7=""),"","Portugal"))</f>
        <v/>
      </c>
      <c r="E320" s="14" t="str">
        <f>IF(I320="","",IF(OR('Identificação da EG'!$B$7=0,'Identificação da EG'!$B$7=""),"",'Identificação da EG'!$C$7))</f>
        <v/>
      </c>
      <c r="F320" s="14" t="str">
        <f>IF(I320="","",IF(OR('Identificação da EG'!$B$7=0,'Identificação da EG'!$B$7=""),"",'Identificação da EG'!$F$7))</f>
        <v/>
      </c>
      <c r="G320" s="14" t="str">
        <f>IF(I320="","",IF((OR('Identificação da EG'!$B$7=0,'Identificação da EG'!$B$7="")),"",'Identificação da EG'!$D$7))</f>
        <v/>
      </c>
      <c r="H320" s="25" t="str">
        <f>IF(I320="","",IF(OR('Identificação da EG'!$B$7=0,'Identificação da EG'!$B$7=""),"",'Identificação da EG'!$E$7))</f>
        <v/>
      </c>
      <c r="I320" s="69" t="str">
        <f>IF(OR(J320="",'Campanhas C&amp;S'!$BA$6="",'Campanhas C&amp;S'!$BA$6="(Preencha o nome da campanha)"),"",'Campanhas C&amp;S'!$BA$6)</f>
        <v/>
      </c>
      <c r="J320" s="69" t="str">
        <v/>
      </c>
      <c r="K320" s="69" t="str">
        <v/>
      </c>
      <c r="L320" s="69" t="str">
        <v/>
      </c>
      <c r="M320" s="69" t="str">
        <v/>
      </c>
      <c r="N320" s="69" t="str">
        <v/>
      </c>
      <c r="O320" s="69" t="str">
        <v/>
      </c>
      <c r="P320" s="69" t="str">
        <f>IF(J320="","","População abrangida")</f>
        <v/>
      </c>
      <c r="Q320" s="69" t="str">
        <f t="shared" si="5"/>
        <v/>
      </c>
      <c r="R320" s="69" t="str" cm="1">
        <f t="array" ref="R320">IF(ISBLANK(INDEX('Campanhas C&amp;S'!$BF$20:$BG$48,INT((ROWS($A$1:A19)-1)/2)+1,MOD(ROWS($A$1:A19)-1,2)+1)),"",INDEX('Campanhas C&amp;S'!$BF$20:$BG$48,INT((ROWS($A$1:A19)-1)/2)+1,MOD(ROWS($A$1:A19)-1,2)+1))</f>
        <v/>
      </c>
      <c r="S320" s="69" t="str">
        <f>IF(OR(J320="",'Campanhas C&amp;S'!$BA$15="",'Campanhas C&amp;S'!$BA$15="(máximo 300 carateres)"),"",'Campanhas C&amp;S'!$BA$15)</f>
        <v/>
      </c>
    </row>
    <row r="321" spans="1:19" x14ac:dyDescent="0.15">
      <c r="A321" s="14" t="str">
        <f>IF(I321="","",IF(OR('Identificação da EG'!$B$7=0,'Identificação da EG'!$B$7=""),"",Capa!$C$10))</f>
        <v/>
      </c>
      <c r="B321" s="14" t="str">
        <f>IF(I321="","",IF((OR('Identificação da EG'!$B$7=0,'Identificação da EG'!$B$7="")),"",'Identificação da EG'!$B$7))</f>
        <v/>
      </c>
      <c r="C321" s="14" t="str">
        <f>IF(I321="","",IF(B321="","",VLOOKUP(B321,Auxiliar!$BW$23:$BX$3130,2,0)))</f>
        <v/>
      </c>
      <c r="D321" s="14" t="str">
        <f>IF(I321="","",IF(OR('Identificação da EG'!$B$7=0,'Identificação da EG'!$B$7=""),"","Portugal"))</f>
        <v/>
      </c>
      <c r="E321" s="14" t="str">
        <f>IF(I321="","",IF(OR('Identificação da EG'!$B$7=0,'Identificação da EG'!$B$7=""),"",'Identificação da EG'!$C$7))</f>
        <v/>
      </c>
      <c r="F321" s="14" t="str">
        <f>IF(I321="","",IF(OR('Identificação da EG'!$B$7=0,'Identificação da EG'!$B$7=""),"",'Identificação da EG'!$F$7))</f>
        <v/>
      </c>
      <c r="G321" s="14" t="str">
        <f>IF(I321="","",IF((OR('Identificação da EG'!$B$7=0,'Identificação da EG'!$B$7="")),"",'Identificação da EG'!$D$7))</f>
        <v/>
      </c>
      <c r="H321" s="25" t="str">
        <f>IF(I321="","",IF(OR('Identificação da EG'!$B$7=0,'Identificação da EG'!$B$7=""),"",'Identificação da EG'!$E$7))</f>
        <v/>
      </c>
      <c r="I321" s="69" t="str">
        <f>IF(OR(J321="",'Campanhas C&amp;S'!$BA$6="",'Campanhas C&amp;S'!$BA$6="(Preencha o nome da campanha)"),"",'Campanhas C&amp;S'!$BA$6)</f>
        <v/>
      </c>
      <c r="J321" s="69" t="str">
        <v/>
      </c>
      <c r="K321" s="69" t="str">
        <v/>
      </c>
      <c r="L321" s="69" t="str">
        <v/>
      </c>
      <c r="M321" s="69" t="str">
        <v/>
      </c>
      <c r="N321" s="69" t="str">
        <v/>
      </c>
      <c r="O321" s="69" t="str">
        <v/>
      </c>
      <c r="P321" s="69" t="str">
        <f>IF(J321="","","Materiais distribuidos")</f>
        <v/>
      </c>
      <c r="Q321" s="69" t="str">
        <f t="shared" si="5"/>
        <v/>
      </c>
      <c r="R321" s="69" t="str" cm="1">
        <f t="array" ref="R321">IF(ISBLANK(INDEX('Campanhas C&amp;S'!$BF$20:$BG$48,INT((ROWS($A$1:A20)-1)/2)+1,MOD(ROWS($A$1:A20)-1,2)+1)),"",INDEX('Campanhas C&amp;S'!$BF$20:$BG$48,INT((ROWS($A$1:A20)-1)/2)+1,MOD(ROWS($A$1:A20)-1,2)+1))</f>
        <v/>
      </c>
      <c r="S321" s="69" t="str">
        <f>IF(OR(J321="",'Campanhas C&amp;S'!$BA$15="",'Campanhas C&amp;S'!$BA$15="(máximo 300 carateres)"),"",'Campanhas C&amp;S'!$BA$15)</f>
        <v/>
      </c>
    </row>
    <row r="322" spans="1:19" x14ac:dyDescent="0.15">
      <c r="A322" s="14" t="str">
        <f>IF(I322="","",IF(OR('Identificação da EG'!$B$7=0,'Identificação da EG'!$B$7=""),"",Capa!$C$10))</f>
        <v/>
      </c>
      <c r="B322" s="14" t="str">
        <f>IF(I322="","",IF((OR('Identificação da EG'!$B$7=0,'Identificação da EG'!$B$7="")),"",'Identificação da EG'!$B$7))</f>
        <v/>
      </c>
      <c r="C322" s="14" t="str">
        <f>IF(I322="","",IF(B322="","",VLOOKUP(B322,Auxiliar!$BW$23:$BX$3130,2,0)))</f>
        <v/>
      </c>
      <c r="D322" s="14" t="str">
        <f>IF(I322="","",IF(OR('Identificação da EG'!$B$7=0,'Identificação da EG'!$B$7=""),"","Portugal"))</f>
        <v/>
      </c>
      <c r="E322" s="14" t="str">
        <f>IF(I322="","",IF(OR('Identificação da EG'!$B$7=0,'Identificação da EG'!$B$7=""),"",'Identificação da EG'!$C$7))</f>
        <v/>
      </c>
      <c r="F322" s="14" t="str">
        <f>IF(I322="","",IF(OR('Identificação da EG'!$B$7=0,'Identificação da EG'!$B$7=""),"",'Identificação da EG'!$F$7))</f>
        <v/>
      </c>
      <c r="G322" s="14" t="str">
        <f>IF(I322="","",IF((OR('Identificação da EG'!$B$7=0,'Identificação da EG'!$B$7="")),"",'Identificação da EG'!$D$7))</f>
        <v/>
      </c>
      <c r="H322" s="25" t="str">
        <f>IF(I322="","",IF(OR('Identificação da EG'!$B$7=0,'Identificação da EG'!$B$7=""),"",'Identificação da EG'!$E$7))</f>
        <v/>
      </c>
      <c r="I322" s="69" t="str">
        <f>IF(OR(J322="",'Campanhas C&amp;S'!$BA$6="",'Campanhas C&amp;S'!$BA$6="(Preencha o nome da campanha)"),"",'Campanhas C&amp;S'!$BA$6)</f>
        <v/>
      </c>
      <c r="J322" s="69" t="str">
        <v/>
      </c>
      <c r="K322" s="69" t="str">
        <v/>
      </c>
      <c r="L322" s="69" t="str">
        <v/>
      </c>
      <c r="M322" s="69" t="str">
        <v/>
      </c>
      <c r="N322" s="69" t="str">
        <v/>
      </c>
      <c r="O322" s="69" t="str">
        <v/>
      </c>
      <c r="P322" s="69" t="str">
        <f>IF(J322="","","População abrangida")</f>
        <v/>
      </c>
      <c r="Q322" s="69" t="str">
        <f t="shared" si="5"/>
        <v/>
      </c>
      <c r="R322" s="69" t="str" cm="1">
        <f t="array" ref="R322">IF(ISBLANK(INDEX('Campanhas C&amp;S'!$BF$20:$BG$48,INT((ROWS($A$1:A21)-1)/2)+1,MOD(ROWS($A$1:A21)-1,2)+1)),"",INDEX('Campanhas C&amp;S'!$BF$20:$BG$48,INT((ROWS($A$1:A21)-1)/2)+1,MOD(ROWS($A$1:A21)-1,2)+1))</f>
        <v/>
      </c>
      <c r="S322" s="69" t="str">
        <f>IF(OR(J322="",'Campanhas C&amp;S'!$BA$15="",'Campanhas C&amp;S'!$BA$15="(máximo 300 carateres)"),"",'Campanhas C&amp;S'!$BA$15)</f>
        <v/>
      </c>
    </row>
    <row r="323" spans="1:19" x14ac:dyDescent="0.15">
      <c r="A323" s="14" t="str">
        <f>IF(I323="","",IF(OR('Identificação da EG'!$B$7=0,'Identificação da EG'!$B$7=""),"",Capa!$C$10))</f>
        <v/>
      </c>
      <c r="B323" s="14" t="str">
        <f>IF(I323="","",IF((OR('Identificação da EG'!$B$7=0,'Identificação da EG'!$B$7="")),"",'Identificação da EG'!$B$7))</f>
        <v/>
      </c>
      <c r="C323" s="14" t="str">
        <f>IF(I323="","",IF(B323="","",VLOOKUP(B323,Auxiliar!$BW$23:$BX$3130,2,0)))</f>
        <v/>
      </c>
      <c r="D323" s="14" t="str">
        <f>IF(I323="","",IF(OR('Identificação da EG'!$B$7=0,'Identificação da EG'!$B$7=""),"","Portugal"))</f>
        <v/>
      </c>
      <c r="E323" s="14" t="str">
        <f>IF(I323="","",IF(OR('Identificação da EG'!$B$7=0,'Identificação da EG'!$B$7=""),"",'Identificação da EG'!$C$7))</f>
        <v/>
      </c>
      <c r="F323" s="14" t="str">
        <f>IF(I323="","",IF(OR('Identificação da EG'!$B$7=0,'Identificação da EG'!$B$7=""),"",'Identificação da EG'!$F$7))</f>
        <v/>
      </c>
      <c r="G323" s="14" t="str">
        <f>IF(I323="","",IF((OR('Identificação da EG'!$B$7=0,'Identificação da EG'!$B$7="")),"",'Identificação da EG'!$D$7))</f>
        <v/>
      </c>
      <c r="H323" s="25" t="str">
        <f>IF(I323="","",IF(OR('Identificação da EG'!$B$7=0,'Identificação da EG'!$B$7=""),"",'Identificação da EG'!$E$7))</f>
        <v/>
      </c>
      <c r="I323" s="69" t="str">
        <f>IF(OR(J323="",'Campanhas C&amp;S'!$BA$6="",'Campanhas C&amp;S'!$BA$6="(Preencha o nome da campanha)"),"",'Campanhas C&amp;S'!$BA$6)</f>
        <v/>
      </c>
      <c r="J323" s="69" t="str">
        <v/>
      </c>
      <c r="K323" s="69" t="str">
        <v/>
      </c>
      <c r="L323" s="69" t="str">
        <v/>
      </c>
      <c r="M323" s="69" t="str">
        <v/>
      </c>
      <c r="N323" s="69" t="str">
        <v/>
      </c>
      <c r="O323" s="69" t="str">
        <v/>
      </c>
      <c r="P323" s="69" t="str">
        <f>IF(J323="","","Materiais distribuidos")</f>
        <v/>
      </c>
      <c r="Q323" s="69" t="str">
        <f t="shared" si="5"/>
        <v/>
      </c>
      <c r="R323" s="69" t="str" cm="1">
        <f t="array" ref="R323">IF(ISBLANK(INDEX('Campanhas C&amp;S'!$BF$20:$BG$48,INT((ROWS($A$1:A22)-1)/2)+1,MOD(ROWS($A$1:A22)-1,2)+1)),"",INDEX('Campanhas C&amp;S'!$BF$20:$BG$48,INT((ROWS($A$1:A22)-1)/2)+1,MOD(ROWS($A$1:A22)-1,2)+1))</f>
        <v/>
      </c>
      <c r="S323" s="69" t="str">
        <f>IF(OR(J323="",'Campanhas C&amp;S'!$BA$15="",'Campanhas C&amp;S'!$BA$15="(máximo 300 carateres)"),"",'Campanhas C&amp;S'!$BA$15)</f>
        <v/>
      </c>
    </row>
    <row r="324" spans="1:19" x14ac:dyDescent="0.15">
      <c r="A324" s="14" t="str">
        <f>IF(I324="","",IF(OR('Identificação da EG'!$B$7=0,'Identificação da EG'!$B$7=""),"",Capa!$C$10))</f>
        <v/>
      </c>
      <c r="B324" s="14" t="str">
        <f>IF(I324="","",IF((OR('Identificação da EG'!$B$7=0,'Identificação da EG'!$B$7="")),"",'Identificação da EG'!$B$7))</f>
        <v/>
      </c>
      <c r="C324" s="14" t="str">
        <f>IF(I324="","",IF(B324="","",VLOOKUP(B324,Auxiliar!$BW$23:$BX$3130,2,0)))</f>
        <v/>
      </c>
      <c r="D324" s="14" t="str">
        <f>IF(I324="","",IF(OR('Identificação da EG'!$B$7=0,'Identificação da EG'!$B$7=""),"","Portugal"))</f>
        <v/>
      </c>
      <c r="E324" s="14" t="str">
        <f>IF(I324="","",IF(OR('Identificação da EG'!$B$7=0,'Identificação da EG'!$B$7=""),"",'Identificação da EG'!$C$7))</f>
        <v/>
      </c>
      <c r="F324" s="14" t="str">
        <f>IF(I324="","",IF(OR('Identificação da EG'!$B$7=0,'Identificação da EG'!$B$7=""),"",'Identificação da EG'!$F$7))</f>
        <v/>
      </c>
      <c r="G324" s="14" t="str">
        <f>IF(I324="","",IF((OR('Identificação da EG'!$B$7=0,'Identificação da EG'!$B$7="")),"",'Identificação da EG'!$D$7))</f>
        <v/>
      </c>
      <c r="H324" s="25" t="str">
        <f>IF(I324="","",IF(OR('Identificação da EG'!$B$7=0,'Identificação da EG'!$B$7=""),"",'Identificação da EG'!$E$7))</f>
        <v/>
      </c>
      <c r="I324" s="69" t="str">
        <f>IF(OR(J324="",'Campanhas C&amp;S'!$BA$6="",'Campanhas C&amp;S'!$BA$6="(Preencha o nome da campanha)"),"",'Campanhas C&amp;S'!$BA$6)</f>
        <v/>
      </c>
      <c r="J324" s="69" t="str">
        <v/>
      </c>
      <c r="K324" s="69" t="str">
        <v/>
      </c>
      <c r="L324" s="69" t="str">
        <v/>
      </c>
      <c r="M324" s="69" t="str">
        <v/>
      </c>
      <c r="N324" s="69" t="str">
        <v/>
      </c>
      <c r="O324" s="69" t="str">
        <v/>
      </c>
      <c r="P324" s="69" t="str">
        <f>IF(J324="","","População abrangida")</f>
        <v/>
      </c>
      <c r="Q324" s="69" t="str">
        <f t="shared" si="5"/>
        <v/>
      </c>
      <c r="R324" s="69" t="str" cm="1">
        <f t="array" ref="R324">IF(ISBLANK(INDEX('Campanhas C&amp;S'!$BF$20:$BG$48,INT((ROWS($A$1:A23)-1)/2)+1,MOD(ROWS($A$1:A23)-1,2)+1)),"",INDEX('Campanhas C&amp;S'!$BF$20:$BG$48,INT((ROWS($A$1:A23)-1)/2)+1,MOD(ROWS($A$1:A23)-1,2)+1))</f>
        <v/>
      </c>
      <c r="S324" s="69" t="str">
        <f>IF(OR(J324="",'Campanhas C&amp;S'!$BA$15="",'Campanhas C&amp;S'!$BA$15="(máximo 300 carateres)"),"",'Campanhas C&amp;S'!$BA$15)</f>
        <v/>
      </c>
    </row>
    <row r="325" spans="1:19" x14ac:dyDescent="0.15">
      <c r="A325" s="14" t="str">
        <f>IF(I325="","",IF(OR('Identificação da EG'!$B$7=0,'Identificação da EG'!$B$7=""),"",Capa!$C$10))</f>
        <v/>
      </c>
      <c r="B325" s="14" t="str">
        <f>IF(I325="","",IF((OR('Identificação da EG'!$B$7=0,'Identificação da EG'!$B$7="")),"",'Identificação da EG'!$B$7))</f>
        <v/>
      </c>
      <c r="C325" s="14" t="str">
        <f>IF(I325="","",IF(B325="","",VLOOKUP(B325,Auxiliar!$BW$23:$BX$3130,2,0)))</f>
        <v/>
      </c>
      <c r="D325" s="14" t="str">
        <f>IF(I325="","",IF(OR('Identificação da EG'!$B$7=0,'Identificação da EG'!$B$7=""),"","Portugal"))</f>
        <v/>
      </c>
      <c r="E325" s="14" t="str">
        <f>IF(I325="","",IF(OR('Identificação da EG'!$B$7=0,'Identificação da EG'!$B$7=""),"",'Identificação da EG'!$C$7))</f>
        <v/>
      </c>
      <c r="F325" s="14" t="str">
        <f>IF(I325="","",IF(OR('Identificação da EG'!$B$7=0,'Identificação da EG'!$B$7=""),"",'Identificação da EG'!$F$7))</f>
        <v/>
      </c>
      <c r="G325" s="14" t="str">
        <f>IF(I325="","",IF((OR('Identificação da EG'!$B$7=0,'Identificação da EG'!$B$7="")),"",'Identificação da EG'!$D$7))</f>
        <v/>
      </c>
      <c r="H325" s="25" t="str">
        <f>IF(I325="","",IF(OR('Identificação da EG'!$B$7=0,'Identificação da EG'!$B$7=""),"",'Identificação da EG'!$E$7))</f>
        <v/>
      </c>
      <c r="I325" s="69" t="str">
        <f>IF(OR(J325="",'Campanhas C&amp;S'!$BA$6="",'Campanhas C&amp;S'!$BA$6="(Preencha o nome da campanha)"),"",'Campanhas C&amp;S'!$BA$6)</f>
        <v/>
      </c>
      <c r="J325" s="69" t="str">
        <v/>
      </c>
      <c r="K325" s="69" t="str">
        <v/>
      </c>
      <c r="L325" s="69" t="str">
        <v/>
      </c>
      <c r="M325" s="69" t="str">
        <v/>
      </c>
      <c r="N325" s="69" t="str">
        <v/>
      </c>
      <c r="O325" s="69" t="str">
        <v/>
      </c>
      <c r="P325" s="69" t="str">
        <f>IF(J325="","","Materiais distribuidos")</f>
        <v/>
      </c>
      <c r="Q325" s="69" t="str">
        <f t="shared" si="5"/>
        <v/>
      </c>
      <c r="R325" s="69" t="str" cm="1">
        <f t="array" ref="R325">IF(ISBLANK(INDEX('Campanhas C&amp;S'!$BF$20:$BG$48,INT((ROWS($A$1:A24)-1)/2)+1,MOD(ROWS($A$1:A24)-1,2)+1)),"",INDEX('Campanhas C&amp;S'!$BF$20:$BG$48,INT((ROWS($A$1:A24)-1)/2)+1,MOD(ROWS($A$1:A24)-1,2)+1))</f>
        <v/>
      </c>
      <c r="S325" s="69" t="str">
        <f>IF(OR(J325="",'Campanhas C&amp;S'!$BA$15="",'Campanhas C&amp;S'!$BA$15="(máximo 300 carateres)"),"",'Campanhas C&amp;S'!$BA$15)</f>
        <v/>
      </c>
    </row>
    <row r="326" spans="1:19" x14ac:dyDescent="0.15">
      <c r="A326" s="14" t="str">
        <f>IF(I326="","",IF(OR('Identificação da EG'!$B$7=0,'Identificação da EG'!$B$7=""),"",Capa!$C$10))</f>
        <v/>
      </c>
      <c r="B326" s="14" t="str">
        <f>IF(I326="","",IF((OR('Identificação da EG'!$B$7=0,'Identificação da EG'!$B$7="")),"",'Identificação da EG'!$B$7))</f>
        <v/>
      </c>
      <c r="C326" s="14" t="str">
        <f>IF(I326="","",IF(B326="","",VLOOKUP(B326,Auxiliar!$BW$23:$BX$3130,2,0)))</f>
        <v/>
      </c>
      <c r="D326" s="14" t="str">
        <f>IF(I326="","",IF(OR('Identificação da EG'!$B$7=0,'Identificação da EG'!$B$7=""),"","Portugal"))</f>
        <v/>
      </c>
      <c r="E326" s="14" t="str">
        <f>IF(I326="","",IF(OR('Identificação da EG'!$B$7=0,'Identificação da EG'!$B$7=""),"",'Identificação da EG'!$C$7))</f>
        <v/>
      </c>
      <c r="F326" s="14" t="str">
        <f>IF(I326="","",IF(OR('Identificação da EG'!$B$7=0,'Identificação da EG'!$B$7=""),"",'Identificação da EG'!$F$7))</f>
        <v/>
      </c>
      <c r="G326" s="14" t="str">
        <f>IF(I326="","",IF((OR('Identificação da EG'!$B$7=0,'Identificação da EG'!$B$7="")),"",'Identificação da EG'!$D$7))</f>
        <v/>
      </c>
      <c r="H326" s="25" t="str">
        <f>IF(I326="","",IF(OR('Identificação da EG'!$B$7=0,'Identificação da EG'!$B$7=""),"",'Identificação da EG'!$E$7))</f>
        <v/>
      </c>
      <c r="I326" s="69" t="str">
        <f>IF(OR(J326="",'Campanhas C&amp;S'!$BA$6="",'Campanhas C&amp;S'!$BA$6="(Preencha o nome da campanha)"),"",'Campanhas C&amp;S'!$BA$6)</f>
        <v/>
      </c>
      <c r="J326" s="69" t="str">
        <v/>
      </c>
      <c r="K326" s="69" t="str">
        <v/>
      </c>
      <c r="L326" s="69" t="str">
        <v/>
      </c>
      <c r="M326" s="69" t="str">
        <v/>
      </c>
      <c r="N326" s="69" t="str">
        <v/>
      </c>
      <c r="O326" s="69" t="str">
        <v/>
      </c>
      <c r="P326" s="69" t="str">
        <f>IF(J326="","","População abrangida")</f>
        <v/>
      </c>
      <c r="Q326" s="69" t="str">
        <f t="shared" si="5"/>
        <v/>
      </c>
      <c r="R326" s="69" t="str" cm="1">
        <f t="array" ref="R326">IF(ISBLANK(INDEX('Campanhas C&amp;S'!$BF$20:$BG$48,INT((ROWS($A$1:A25)-1)/2)+1,MOD(ROWS($A$1:A25)-1,2)+1)),"",INDEX('Campanhas C&amp;S'!$BF$20:$BG$48,INT((ROWS($A$1:A25)-1)/2)+1,MOD(ROWS($A$1:A25)-1,2)+1))</f>
        <v/>
      </c>
      <c r="S326" s="69" t="str">
        <f>IF(OR(J326="",'Campanhas C&amp;S'!$BA$15="",'Campanhas C&amp;S'!$BA$15="(máximo 300 carateres)"),"",'Campanhas C&amp;S'!$BA$15)</f>
        <v/>
      </c>
    </row>
    <row r="327" spans="1:19" x14ac:dyDescent="0.15">
      <c r="A327" s="14" t="str">
        <f>IF(I327="","",IF(OR('Identificação da EG'!$B$7=0,'Identificação da EG'!$B$7=""),"",Capa!$C$10))</f>
        <v/>
      </c>
      <c r="B327" s="14" t="str">
        <f>IF(I327="","",IF((OR('Identificação da EG'!$B$7=0,'Identificação da EG'!$B$7="")),"",'Identificação da EG'!$B$7))</f>
        <v/>
      </c>
      <c r="C327" s="14" t="str">
        <f>IF(I327="","",IF(B327="","",VLOOKUP(B327,Auxiliar!$BW$23:$BX$3130,2,0)))</f>
        <v/>
      </c>
      <c r="D327" s="14" t="str">
        <f>IF(I327="","",IF(OR('Identificação da EG'!$B$7=0,'Identificação da EG'!$B$7=""),"","Portugal"))</f>
        <v/>
      </c>
      <c r="E327" s="14" t="str">
        <f>IF(I327="","",IF(OR('Identificação da EG'!$B$7=0,'Identificação da EG'!$B$7=""),"",'Identificação da EG'!$C$7))</f>
        <v/>
      </c>
      <c r="F327" s="14" t="str">
        <f>IF(I327="","",IF(OR('Identificação da EG'!$B$7=0,'Identificação da EG'!$B$7=""),"",'Identificação da EG'!$F$7))</f>
        <v/>
      </c>
      <c r="G327" s="14" t="str">
        <f>IF(I327="","",IF((OR('Identificação da EG'!$B$7=0,'Identificação da EG'!$B$7="")),"",'Identificação da EG'!$D$7))</f>
        <v/>
      </c>
      <c r="H327" s="25" t="str">
        <f>IF(I327="","",IF(OR('Identificação da EG'!$B$7=0,'Identificação da EG'!$B$7=""),"",'Identificação da EG'!$E$7))</f>
        <v/>
      </c>
      <c r="I327" s="69" t="str">
        <f>IF(OR(J327="",'Campanhas C&amp;S'!$BA$6="",'Campanhas C&amp;S'!$BA$6="(Preencha o nome da campanha)"),"",'Campanhas C&amp;S'!$BA$6)</f>
        <v/>
      </c>
      <c r="J327" s="69" t="str">
        <v/>
      </c>
      <c r="K327" s="69" t="str">
        <v/>
      </c>
      <c r="L327" s="69" t="str">
        <v/>
      </c>
      <c r="M327" s="69" t="str">
        <v/>
      </c>
      <c r="N327" s="69" t="str">
        <v/>
      </c>
      <c r="O327" s="69" t="str">
        <v/>
      </c>
      <c r="P327" s="69" t="str">
        <f>IF(J327="","","Materiais distribuidos")</f>
        <v/>
      </c>
      <c r="Q327" s="69" t="str">
        <f t="shared" si="5"/>
        <v/>
      </c>
      <c r="R327" s="69" t="str" cm="1">
        <f t="array" ref="R327">IF(ISBLANK(INDEX('Campanhas C&amp;S'!$BF$20:$BG$48,INT((ROWS($A$1:A26)-1)/2)+1,MOD(ROWS($A$1:A26)-1,2)+1)),"",INDEX('Campanhas C&amp;S'!$BF$20:$BG$48,INT((ROWS($A$1:A26)-1)/2)+1,MOD(ROWS($A$1:A26)-1,2)+1))</f>
        <v/>
      </c>
      <c r="S327" s="69" t="str">
        <f>IF(OR(J327="",'Campanhas C&amp;S'!$BA$15="",'Campanhas C&amp;S'!$BA$15="(máximo 300 carateres)"),"",'Campanhas C&amp;S'!$BA$15)</f>
        <v/>
      </c>
    </row>
    <row r="328" spans="1:19" x14ac:dyDescent="0.15">
      <c r="A328" s="14" t="str">
        <f>IF(I328="","",IF(OR('Identificação da EG'!$B$7=0,'Identificação da EG'!$B$7=""),"",Capa!$C$10))</f>
        <v/>
      </c>
      <c r="B328" s="14" t="str">
        <f>IF(I328="","",IF((OR('Identificação da EG'!$B$7=0,'Identificação da EG'!$B$7="")),"",'Identificação da EG'!$B$7))</f>
        <v/>
      </c>
      <c r="C328" s="14" t="str">
        <f>IF(I328="","",IF(B328="","",VLOOKUP(B328,Auxiliar!$BW$23:$BX$3130,2,0)))</f>
        <v/>
      </c>
      <c r="D328" s="14" t="str">
        <f>IF(I328="","",IF(OR('Identificação da EG'!$B$7=0,'Identificação da EG'!$B$7=""),"","Portugal"))</f>
        <v/>
      </c>
      <c r="E328" s="14" t="str">
        <f>IF(I328="","",IF(OR('Identificação da EG'!$B$7=0,'Identificação da EG'!$B$7=""),"",'Identificação da EG'!$C$7))</f>
        <v/>
      </c>
      <c r="F328" s="14" t="str">
        <f>IF(I328="","",IF(OR('Identificação da EG'!$B$7=0,'Identificação da EG'!$B$7=""),"",'Identificação da EG'!$F$7))</f>
        <v/>
      </c>
      <c r="G328" s="14" t="str">
        <f>IF(I328="","",IF((OR('Identificação da EG'!$B$7=0,'Identificação da EG'!$B$7="")),"",'Identificação da EG'!$D$7))</f>
        <v/>
      </c>
      <c r="H328" s="25" t="str">
        <f>IF(I328="","",IF(OR('Identificação da EG'!$B$7=0,'Identificação da EG'!$B$7=""),"",'Identificação da EG'!$E$7))</f>
        <v/>
      </c>
      <c r="I328" s="69" t="str">
        <f>IF(OR(J328="",'Campanhas C&amp;S'!$BA$6="",'Campanhas C&amp;S'!$BA$6="(Preencha o nome da campanha)"),"",'Campanhas C&amp;S'!$BA$6)</f>
        <v/>
      </c>
      <c r="J328" s="69" t="str">
        <v/>
      </c>
      <c r="K328" s="69" t="str">
        <v/>
      </c>
      <c r="L328" s="69" t="str">
        <v/>
      </c>
      <c r="M328" s="69" t="str">
        <v/>
      </c>
      <c r="N328" s="69" t="str">
        <v/>
      </c>
      <c r="O328" s="69" t="str">
        <v/>
      </c>
      <c r="P328" s="69" t="str">
        <f>IF(J328="","","População abrangida")</f>
        <v/>
      </c>
      <c r="Q328" s="69" t="str">
        <f t="shared" si="5"/>
        <v/>
      </c>
      <c r="R328" s="69" t="str" cm="1">
        <f t="array" ref="R328">IF(ISBLANK(INDEX('Campanhas C&amp;S'!$BF$20:$BG$48,INT((ROWS($A$1:A27)-1)/2)+1,MOD(ROWS($A$1:A27)-1,2)+1)),"",INDEX('Campanhas C&amp;S'!$BF$20:$BG$48,INT((ROWS($A$1:A27)-1)/2)+1,MOD(ROWS($A$1:A27)-1,2)+1))</f>
        <v/>
      </c>
      <c r="S328" s="69" t="str">
        <f>IF(OR(J328="",'Campanhas C&amp;S'!$BA$15="",'Campanhas C&amp;S'!$BA$15="(máximo 300 carateres)"),"",'Campanhas C&amp;S'!$BA$15)</f>
        <v/>
      </c>
    </row>
    <row r="329" spans="1:19" x14ac:dyDescent="0.15">
      <c r="A329" s="14" t="str">
        <f>IF(I329="","",IF(OR('Identificação da EG'!$B$7=0,'Identificação da EG'!$B$7=""),"",Capa!$C$10))</f>
        <v/>
      </c>
      <c r="B329" s="14" t="str">
        <f>IF(I329="","",IF((OR('Identificação da EG'!$B$7=0,'Identificação da EG'!$B$7="")),"",'Identificação da EG'!$B$7))</f>
        <v/>
      </c>
      <c r="C329" s="14" t="str">
        <f>IF(I329="","",IF(B329="","",VLOOKUP(B329,Auxiliar!$BW$23:$BX$3130,2,0)))</f>
        <v/>
      </c>
      <c r="D329" s="14" t="str">
        <f>IF(I329="","",IF(OR('Identificação da EG'!$B$7=0,'Identificação da EG'!$B$7=""),"","Portugal"))</f>
        <v/>
      </c>
      <c r="E329" s="14" t="str">
        <f>IF(I329="","",IF(OR('Identificação da EG'!$B$7=0,'Identificação da EG'!$B$7=""),"",'Identificação da EG'!$C$7))</f>
        <v/>
      </c>
      <c r="F329" s="14" t="str">
        <f>IF(I329="","",IF(OR('Identificação da EG'!$B$7=0,'Identificação da EG'!$B$7=""),"",'Identificação da EG'!$F$7))</f>
        <v/>
      </c>
      <c r="G329" s="14" t="str">
        <f>IF(I329="","",IF((OR('Identificação da EG'!$B$7=0,'Identificação da EG'!$B$7="")),"",'Identificação da EG'!$D$7))</f>
        <v/>
      </c>
      <c r="H329" s="25" t="str">
        <f>IF(I329="","",IF(OR('Identificação da EG'!$B$7=0,'Identificação da EG'!$B$7=""),"",'Identificação da EG'!$E$7))</f>
        <v/>
      </c>
      <c r="I329" s="69" t="str">
        <f>IF(OR(J329="",'Campanhas C&amp;S'!$BA$6="",'Campanhas C&amp;S'!$BA$6="(Preencha o nome da campanha)"),"",'Campanhas C&amp;S'!$BA$6)</f>
        <v/>
      </c>
      <c r="J329" s="69" t="str">
        <v/>
      </c>
      <c r="K329" s="69" t="str">
        <v/>
      </c>
      <c r="L329" s="69" t="str">
        <v/>
      </c>
      <c r="M329" s="69" t="str">
        <v/>
      </c>
      <c r="N329" s="69" t="str">
        <v/>
      </c>
      <c r="O329" s="69" t="str">
        <v/>
      </c>
      <c r="P329" s="69" t="str">
        <f>IF(J329="","","Materiais distribuidos")</f>
        <v/>
      </c>
      <c r="Q329" s="69" t="str">
        <f t="shared" si="5"/>
        <v/>
      </c>
      <c r="R329" s="69" t="str" cm="1">
        <f t="array" ref="R329">IF(ISBLANK(INDEX('Campanhas C&amp;S'!$BF$20:$BG$48,INT((ROWS($A$1:A28)-1)/2)+1,MOD(ROWS($A$1:A28)-1,2)+1)),"",INDEX('Campanhas C&amp;S'!$BF$20:$BG$48,INT((ROWS($A$1:A28)-1)/2)+1,MOD(ROWS($A$1:A28)-1,2)+1))</f>
        <v/>
      </c>
      <c r="S329" s="69" t="str">
        <f>IF(OR(J329="",'Campanhas C&amp;S'!$BA$15="",'Campanhas C&amp;S'!$BA$15="(máximo 300 carateres)"),"",'Campanhas C&amp;S'!$BA$15)</f>
        <v/>
      </c>
    </row>
    <row r="330" spans="1:19" x14ac:dyDescent="0.15">
      <c r="A330" s="14" t="str">
        <f>IF(I330="","",IF(OR('Identificação da EG'!$B$7=0,'Identificação da EG'!$B$7=""),"",Capa!$C$10))</f>
        <v/>
      </c>
      <c r="B330" s="14" t="str">
        <f>IF(I330="","",IF((OR('Identificação da EG'!$B$7=0,'Identificação da EG'!$B$7="")),"",'Identificação da EG'!$B$7))</f>
        <v/>
      </c>
      <c r="C330" s="14" t="str">
        <f>IF(I330="","",IF(B330="","",VLOOKUP(B330,Auxiliar!$BW$23:$BX$3130,2,0)))</f>
        <v/>
      </c>
      <c r="D330" s="14" t="str">
        <f>IF(I330="","",IF(OR('Identificação da EG'!$B$7=0,'Identificação da EG'!$B$7=""),"","Portugal"))</f>
        <v/>
      </c>
      <c r="E330" s="14" t="str">
        <f>IF(I330="","",IF(OR('Identificação da EG'!$B$7=0,'Identificação da EG'!$B$7=""),"",'Identificação da EG'!$C$7))</f>
        <v/>
      </c>
      <c r="F330" s="14" t="str">
        <f>IF(I330="","",IF(OR('Identificação da EG'!$B$7=0,'Identificação da EG'!$B$7=""),"",'Identificação da EG'!$F$7))</f>
        <v/>
      </c>
      <c r="G330" s="14" t="str">
        <f>IF(I330="","",IF((OR('Identificação da EG'!$B$7=0,'Identificação da EG'!$B$7="")),"",'Identificação da EG'!$D$7))</f>
        <v/>
      </c>
      <c r="H330" s="25" t="str">
        <f>IF(I330="","",IF(OR('Identificação da EG'!$B$7=0,'Identificação da EG'!$B$7=""),"",'Identificação da EG'!$E$7))</f>
        <v/>
      </c>
      <c r="I330" s="69" t="str">
        <f>IF(OR(J330="",'Campanhas C&amp;S'!$BA$6="",'Campanhas C&amp;S'!$BA$6="(Preencha o nome da campanha)"),"",'Campanhas C&amp;S'!$BA$6)</f>
        <v/>
      </c>
      <c r="J330" s="69" t="str">
        <v/>
      </c>
      <c r="K330" s="69" t="str">
        <v/>
      </c>
      <c r="L330" s="69" t="str">
        <v/>
      </c>
      <c r="M330" s="69" t="str">
        <v/>
      </c>
      <c r="N330" s="69" t="str">
        <v/>
      </c>
      <c r="O330" s="69" t="str">
        <v/>
      </c>
      <c r="P330" s="69" t="str">
        <f>IF(J330="","","População abrangida")</f>
        <v/>
      </c>
      <c r="Q330" s="69" t="str">
        <f t="shared" si="5"/>
        <v/>
      </c>
      <c r="R330" s="69" t="str" cm="1">
        <f t="array" ref="R330">IF(ISBLANK(INDEX('Campanhas C&amp;S'!$BF$20:$BG$48,INT((ROWS($A$1:A29)-1)/2)+1,MOD(ROWS($A$1:A29)-1,2)+1)),"",INDEX('Campanhas C&amp;S'!$BF$20:$BG$48,INT((ROWS($A$1:A29)-1)/2)+1,MOD(ROWS($A$1:A29)-1,2)+1))</f>
        <v/>
      </c>
      <c r="S330" s="69" t="str">
        <f>IF(OR(J330="",'Campanhas C&amp;S'!$BA$15="",'Campanhas C&amp;S'!$BA$15="(máximo 300 carateres)"),"",'Campanhas C&amp;S'!$BA$15)</f>
        <v/>
      </c>
    </row>
    <row r="331" spans="1:19" x14ac:dyDescent="0.15">
      <c r="A331" s="14" t="str">
        <f>IF(I331="","",IF(OR('Identificação da EG'!$B$7=0,'Identificação da EG'!$B$7=""),"",Capa!$C$10))</f>
        <v/>
      </c>
      <c r="B331" s="14" t="str">
        <f>IF(I331="","",IF((OR('Identificação da EG'!$B$7=0,'Identificação da EG'!$B$7="")),"",'Identificação da EG'!$B$7))</f>
        <v/>
      </c>
      <c r="C331" s="14" t="str">
        <f>IF(I331="","",IF(B331="","",VLOOKUP(B331,Auxiliar!$BW$23:$BX$3130,2,0)))</f>
        <v/>
      </c>
      <c r="D331" s="14" t="str">
        <f>IF(I331="","",IF(OR('Identificação da EG'!$B$7=0,'Identificação da EG'!$B$7=""),"","Portugal"))</f>
        <v/>
      </c>
      <c r="E331" s="14" t="str">
        <f>IF(I331="","",IF(OR('Identificação da EG'!$B$7=0,'Identificação da EG'!$B$7=""),"",'Identificação da EG'!$C$7))</f>
        <v/>
      </c>
      <c r="F331" s="14" t="str">
        <f>IF(I331="","",IF(OR('Identificação da EG'!$B$7=0,'Identificação da EG'!$B$7=""),"",'Identificação da EG'!$F$7))</f>
        <v/>
      </c>
      <c r="G331" s="14" t="str">
        <f>IF(I331="","",IF((OR('Identificação da EG'!$B$7=0,'Identificação da EG'!$B$7="")),"",'Identificação da EG'!$D$7))</f>
        <v/>
      </c>
      <c r="H331" s="25" t="str">
        <f>IF(I331="","",IF(OR('Identificação da EG'!$B$7=0,'Identificação da EG'!$B$7=""),"",'Identificação da EG'!$E$7))</f>
        <v/>
      </c>
      <c r="I331" s="69" t="str">
        <f>IF(OR(J331="",'Campanhas C&amp;S'!$BA$6="",'Campanhas C&amp;S'!$BA$6="(Preencha o nome da campanha)"),"",'Campanhas C&amp;S'!$BA$6)</f>
        <v/>
      </c>
      <c r="J331" s="69" t="str">
        <v/>
      </c>
      <c r="K331" s="69" t="str">
        <v/>
      </c>
      <c r="L331" s="69" t="str">
        <v/>
      </c>
      <c r="M331" s="69" t="str">
        <v/>
      </c>
      <c r="N331" s="69" t="str">
        <v/>
      </c>
      <c r="O331" s="69" t="str">
        <v/>
      </c>
      <c r="P331" s="69" t="str">
        <f>IF(J331="","","Materiais distribuidos")</f>
        <v/>
      </c>
      <c r="Q331" s="69" t="str">
        <f t="shared" si="5"/>
        <v/>
      </c>
      <c r="R331" s="69" t="str" cm="1">
        <f t="array" ref="R331">IF(ISBLANK(INDEX('Campanhas C&amp;S'!$BF$20:$BG$48,INT((ROWS($A$1:A30)-1)/2)+1,MOD(ROWS($A$1:A30)-1,2)+1)),"",INDEX('Campanhas C&amp;S'!$BF$20:$BG$48,INT((ROWS($A$1:A30)-1)/2)+1,MOD(ROWS($A$1:A30)-1,2)+1))</f>
        <v/>
      </c>
      <c r="S331" s="69" t="str">
        <f>IF(OR(J331="",'Campanhas C&amp;S'!$BA$15="",'Campanhas C&amp;S'!$BA$15="(máximo 300 carateres)"),"",'Campanhas C&amp;S'!$BA$15)</f>
        <v/>
      </c>
    </row>
    <row r="332" spans="1:19" x14ac:dyDescent="0.15">
      <c r="A332" s="14" t="str">
        <f>IF(I332="","",IF(OR('Identificação da EG'!$B$7=0,'Identificação da EG'!$B$7=""),"",Capa!$C$10))</f>
        <v/>
      </c>
      <c r="B332" s="14" t="str">
        <f>IF(I332="","",IF((OR('Identificação da EG'!$B$7=0,'Identificação da EG'!$B$7="")),"",'Identificação da EG'!$B$7))</f>
        <v/>
      </c>
      <c r="C332" s="14" t="str">
        <f>IF(I332="","",IF(B332="","",VLOOKUP(B332,Auxiliar!$BW$23:$BX$3130,2,0)))</f>
        <v/>
      </c>
      <c r="D332" s="14" t="str">
        <f>IF(I332="","",IF(OR('Identificação da EG'!$B$7=0,'Identificação da EG'!$B$7=""),"","Portugal"))</f>
        <v/>
      </c>
      <c r="E332" s="14" t="str">
        <f>IF(I332="","",IF(OR('Identificação da EG'!$B$7=0,'Identificação da EG'!$B$7=""),"",'Identificação da EG'!$C$7))</f>
        <v/>
      </c>
      <c r="F332" s="14" t="str">
        <f>IF(I332="","",IF(OR('Identificação da EG'!$B$7=0,'Identificação da EG'!$B$7=""),"",'Identificação da EG'!$F$7))</f>
        <v/>
      </c>
      <c r="G332" s="14" t="str">
        <f>IF(I332="","",IF((OR('Identificação da EG'!$B$7=0,'Identificação da EG'!$B$7="")),"",'Identificação da EG'!$D$7))</f>
        <v/>
      </c>
      <c r="H332" s="25" t="str">
        <f>IF(I332="","",IF(OR('Identificação da EG'!$B$7=0,'Identificação da EG'!$B$7=""),"",'Identificação da EG'!$E$7))</f>
        <v/>
      </c>
      <c r="I332" s="69" t="str">
        <f>IF(OR(J332="",'Campanhas C&amp;S'!$BA$6="",'Campanhas C&amp;S'!$BA$6="(Preencha o nome da campanha)"),"",'Campanhas C&amp;S'!$BA$6)</f>
        <v/>
      </c>
      <c r="J332" s="69" t="str">
        <v/>
      </c>
      <c r="K332" s="69" t="str">
        <v/>
      </c>
      <c r="L332" s="69" t="str">
        <v/>
      </c>
      <c r="M332" s="69" t="str">
        <v/>
      </c>
      <c r="N332" s="69" t="str">
        <v/>
      </c>
      <c r="O332" s="69" t="str">
        <v/>
      </c>
      <c r="P332" s="69" t="str">
        <f>IF(J332="","","População abrangida")</f>
        <v/>
      </c>
      <c r="Q332" s="69" t="str">
        <f t="shared" si="5"/>
        <v/>
      </c>
      <c r="R332" s="69" t="str" cm="1">
        <f t="array" ref="R332">IF(ISBLANK(INDEX('Campanhas C&amp;S'!$BF$20:$BG$48,INT((ROWS($A$1:A31)-1)/2)+1,MOD(ROWS($A$1:A31)-1,2)+1)),"",INDEX('Campanhas C&amp;S'!$BF$20:$BG$48,INT((ROWS($A$1:A31)-1)/2)+1,MOD(ROWS($A$1:A31)-1,2)+1))</f>
        <v/>
      </c>
      <c r="S332" s="69" t="str">
        <f>IF(OR(J332="",'Campanhas C&amp;S'!$BA$15="",'Campanhas C&amp;S'!$BA$15="(máximo 300 carateres)"),"",'Campanhas C&amp;S'!$BA$15)</f>
        <v/>
      </c>
    </row>
    <row r="333" spans="1:19" x14ac:dyDescent="0.15">
      <c r="A333" s="14" t="str">
        <f>IF(I333="","",IF(OR('Identificação da EG'!$B$7=0,'Identificação da EG'!$B$7=""),"",Capa!$C$10))</f>
        <v/>
      </c>
      <c r="B333" s="14" t="str">
        <f>IF(I333="","",IF((OR('Identificação da EG'!$B$7=0,'Identificação da EG'!$B$7="")),"",'Identificação da EG'!$B$7))</f>
        <v/>
      </c>
      <c r="C333" s="14" t="str">
        <f>IF(I333="","",IF(B333="","",VLOOKUP(B333,Auxiliar!$BW$23:$BX$3130,2,0)))</f>
        <v/>
      </c>
      <c r="D333" s="14" t="str">
        <f>IF(I333="","",IF(OR('Identificação da EG'!$B$7=0,'Identificação da EG'!$B$7=""),"","Portugal"))</f>
        <v/>
      </c>
      <c r="E333" s="14" t="str">
        <f>IF(I333="","",IF(OR('Identificação da EG'!$B$7=0,'Identificação da EG'!$B$7=""),"",'Identificação da EG'!$C$7))</f>
        <v/>
      </c>
      <c r="F333" s="14" t="str">
        <f>IF(I333="","",IF(OR('Identificação da EG'!$B$7=0,'Identificação da EG'!$B$7=""),"",'Identificação da EG'!$F$7))</f>
        <v/>
      </c>
      <c r="G333" s="14" t="str">
        <f>IF(I333="","",IF((OR('Identificação da EG'!$B$7=0,'Identificação da EG'!$B$7="")),"",'Identificação da EG'!$D$7))</f>
        <v/>
      </c>
      <c r="H333" s="25" t="str">
        <f>IF(I333="","",IF(OR('Identificação da EG'!$B$7=0,'Identificação da EG'!$B$7=""),"",'Identificação da EG'!$E$7))</f>
        <v/>
      </c>
      <c r="I333" s="69" t="str">
        <f>IF(OR(J333="",'Campanhas C&amp;S'!$BA$6="",'Campanhas C&amp;S'!$BA$6="(Preencha o nome da campanha)"),"",'Campanhas C&amp;S'!$BA$6)</f>
        <v/>
      </c>
      <c r="J333" s="69" t="str">
        <v/>
      </c>
      <c r="K333" s="69" t="str">
        <v/>
      </c>
      <c r="L333" s="69" t="str">
        <v/>
      </c>
      <c r="M333" s="69" t="str">
        <v/>
      </c>
      <c r="N333" s="69" t="str">
        <v/>
      </c>
      <c r="O333" s="69" t="str">
        <v/>
      </c>
      <c r="P333" s="69" t="str">
        <f>IF(J333="","","Materiais distribuidos")</f>
        <v/>
      </c>
      <c r="Q333" s="69" t="str">
        <f t="shared" si="5"/>
        <v/>
      </c>
      <c r="R333" s="69" t="str" cm="1">
        <f t="array" ref="R333">IF(ISBLANK(INDEX('Campanhas C&amp;S'!$BF$20:$BG$48,INT((ROWS($A$1:A32)-1)/2)+1,MOD(ROWS($A$1:A32)-1,2)+1)),"",INDEX('Campanhas C&amp;S'!$BF$20:$BG$48,INT((ROWS($A$1:A32)-1)/2)+1,MOD(ROWS($A$1:A32)-1,2)+1))</f>
        <v/>
      </c>
      <c r="S333" s="69" t="str">
        <f>IF(OR(J333="",'Campanhas C&amp;S'!$BA$15="",'Campanhas C&amp;S'!$BA$15="(máximo 300 carateres)"),"",'Campanhas C&amp;S'!$BA$15)</f>
        <v/>
      </c>
    </row>
    <row r="334" spans="1:19" x14ac:dyDescent="0.15">
      <c r="A334" s="14" t="str">
        <f>IF(I334="","",IF(OR('Identificação da EG'!$B$7=0,'Identificação da EG'!$B$7=""),"",Capa!$C$10))</f>
        <v/>
      </c>
      <c r="B334" s="14" t="str">
        <f>IF(I334="","",IF((OR('Identificação da EG'!$B$7=0,'Identificação da EG'!$B$7="")),"",'Identificação da EG'!$B$7))</f>
        <v/>
      </c>
      <c r="C334" s="14" t="str">
        <f>IF(I334="","",IF(B334="","",VLOOKUP(B334,Auxiliar!$BW$23:$BX$3130,2,0)))</f>
        <v/>
      </c>
      <c r="D334" s="14" t="str">
        <f>IF(I334="","",IF(OR('Identificação da EG'!$B$7=0,'Identificação da EG'!$B$7=""),"","Portugal"))</f>
        <v/>
      </c>
      <c r="E334" s="14" t="str">
        <f>IF(I334="","",IF(OR('Identificação da EG'!$B$7=0,'Identificação da EG'!$B$7=""),"",'Identificação da EG'!$C$7))</f>
        <v/>
      </c>
      <c r="F334" s="14" t="str">
        <f>IF(I334="","",IF(OR('Identificação da EG'!$B$7=0,'Identificação da EG'!$B$7=""),"",'Identificação da EG'!$F$7))</f>
        <v/>
      </c>
      <c r="G334" s="14" t="str">
        <f>IF(I334="","",IF((OR('Identificação da EG'!$B$7=0,'Identificação da EG'!$B$7="")),"",'Identificação da EG'!$D$7))</f>
        <v/>
      </c>
      <c r="H334" s="25" t="str">
        <f>IF(I334="","",IF(OR('Identificação da EG'!$B$7=0,'Identificação da EG'!$B$7=""),"",'Identificação da EG'!$E$7))</f>
        <v/>
      </c>
      <c r="I334" s="69" t="str">
        <f>IF(OR(J334="",'Campanhas C&amp;S'!$BA$6="",'Campanhas C&amp;S'!$BA$6="(Preencha o nome da campanha)"),"",'Campanhas C&amp;S'!$BA$6)</f>
        <v/>
      </c>
      <c r="J334" s="69" t="str">
        <v/>
      </c>
      <c r="K334" s="69" t="str">
        <v/>
      </c>
      <c r="L334" s="69" t="str">
        <v/>
      </c>
      <c r="M334" s="69" t="str">
        <v/>
      </c>
      <c r="N334" s="69" t="str">
        <v/>
      </c>
      <c r="O334" s="69" t="str">
        <v/>
      </c>
      <c r="P334" s="69" t="str">
        <f>IF(J334="","","População abrangida")</f>
        <v/>
      </c>
      <c r="Q334" s="69" t="str">
        <f t="shared" si="5"/>
        <v/>
      </c>
      <c r="R334" s="69" t="str" cm="1">
        <f t="array" ref="R334">IF(ISBLANK(INDEX('Campanhas C&amp;S'!$BF$20:$BG$48,INT((ROWS($A$1:A33)-1)/2)+1,MOD(ROWS($A$1:A33)-1,2)+1)),"",INDEX('Campanhas C&amp;S'!$BF$20:$BG$48,INT((ROWS($A$1:A33)-1)/2)+1,MOD(ROWS($A$1:A33)-1,2)+1))</f>
        <v/>
      </c>
      <c r="S334" s="69" t="str">
        <f>IF(OR(J334="",'Campanhas C&amp;S'!$BA$15="",'Campanhas C&amp;S'!$BA$15="(máximo 300 carateres)"),"",'Campanhas C&amp;S'!$BA$15)</f>
        <v/>
      </c>
    </row>
    <row r="335" spans="1:19" x14ac:dyDescent="0.15">
      <c r="A335" s="14" t="str">
        <f>IF(I335="","",IF(OR('Identificação da EG'!$B$7=0,'Identificação da EG'!$B$7=""),"",Capa!$C$10))</f>
        <v/>
      </c>
      <c r="B335" s="14" t="str">
        <f>IF(I335="","",IF((OR('Identificação da EG'!$B$7=0,'Identificação da EG'!$B$7="")),"",'Identificação da EG'!$B$7))</f>
        <v/>
      </c>
      <c r="C335" s="14" t="str">
        <f>IF(I335="","",IF(B335="","",VLOOKUP(B335,Auxiliar!$BW$23:$BX$3130,2,0)))</f>
        <v/>
      </c>
      <c r="D335" s="14" t="str">
        <f>IF(I335="","",IF(OR('Identificação da EG'!$B$7=0,'Identificação da EG'!$B$7=""),"","Portugal"))</f>
        <v/>
      </c>
      <c r="E335" s="14" t="str">
        <f>IF(I335="","",IF(OR('Identificação da EG'!$B$7=0,'Identificação da EG'!$B$7=""),"",'Identificação da EG'!$C$7))</f>
        <v/>
      </c>
      <c r="F335" s="14" t="str">
        <f>IF(I335="","",IF(OR('Identificação da EG'!$B$7=0,'Identificação da EG'!$B$7=""),"",'Identificação da EG'!$F$7))</f>
        <v/>
      </c>
      <c r="G335" s="14" t="str">
        <f>IF(I335="","",IF((OR('Identificação da EG'!$B$7=0,'Identificação da EG'!$B$7="")),"",'Identificação da EG'!$D$7))</f>
        <v/>
      </c>
      <c r="H335" s="25" t="str">
        <f>IF(I335="","",IF(OR('Identificação da EG'!$B$7=0,'Identificação da EG'!$B$7=""),"",'Identificação da EG'!$E$7))</f>
        <v/>
      </c>
      <c r="I335" s="69" t="str">
        <f>IF(OR(J335="",'Campanhas C&amp;S'!$BA$6="",'Campanhas C&amp;S'!$BA$6="(Preencha o nome da campanha)"),"",'Campanhas C&amp;S'!$BA$6)</f>
        <v/>
      </c>
      <c r="J335" s="69" t="str">
        <v/>
      </c>
      <c r="K335" s="69" t="str">
        <v/>
      </c>
      <c r="L335" s="69" t="str">
        <v/>
      </c>
      <c r="M335" s="69" t="str">
        <v/>
      </c>
      <c r="N335" s="69" t="str">
        <v/>
      </c>
      <c r="O335" s="69" t="str">
        <v/>
      </c>
      <c r="P335" s="69" t="str">
        <f>IF(J335="","","Materiais distribuidos")</f>
        <v/>
      </c>
      <c r="Q335" s="69" t="str">
        <f t="shared" si="5"/>
        <v/>
      </c>
      <c r="R335" s="69" t="str" cm="1">
        <f t="array" ref="R335">IF(ISBLANK(INDEX('Campanhas C&amp;S'!$BF$20:$BG$48,INT((ROWS($A$1:A34)-1)/2)+1,MOD(ROWS($A$1:A34)-1,2)+1)),"",INDEX('Campanhas C&amp;S'!$BF$20:$BG$48,INT((ROWS($A$1:A34)-1)/2)+1,MOD(ROWS($A$1:A34)-1,2)+1))</f>
        <v/>
      </c>
      <c r="S335" s="69" t="str">
        <f>IF(OR(J335="",'Campanhas C&amp;S'!$BA$15="",'Campanhas C&amp;S'!$BA$15="(máximo 300 carateres)"),"",'Campanhas C&amp;S'!$BA$15)</f>
        <v/>
      </c>
    </row>
    <row r="336" spans="1:19" x14ac:dyDescent="0.15">
      <c r="A336" s="14" t="str">
        <f>IF(I336="","",IF(OR('Identificação da EG'!$B$7=0,'Identificação da EG'!$B$7=""),"",Capa!$C$10))</f>
        <v/>
      </c>
      <c r="B336" s="14" t="str">
        <f>IF(I336="","",IF((OR('Identificação da EG'!$B$7=0,'Identificação da EG'!$B$7="")),"",'Identificação da EG'!$B$7))</f>
        <v/>
      </c>
      <c r="C336" s="14" t="str">
        <f>IF(I336="","",IF(B336="","",VLOOKUP(B336,Auxiliar!$BW$23:$BX$3130,2,0)))</f>
        <v/>
      </c>
      <c r="D336" s="14" t="str">
        <f>IF(I336="","",IF(OR('Identificação da EG'!$B$7=0,'Identificação da EG'!$B$7=""),"","Portugal"))</f>
        <v/>
      </c>
      <c r="E336" s="14" t="str">
        <f>IF(I336="","",IF(OR('Identificação da EG'!$B$7=0,'Identificação da EG'!$B$7=""),"",'Identificação da EG'!$C$7))</f>
        <v/>
      </c>
      <c r="F336" s="14" t="str">
        <f>IF(I336="","",IF(OR('Identificação da EG'!$B$7=0,'Identificação da EG'!$B$7=""),"",'Identificação da EG'!$F$7))</f>
        <v/>
      </c>
      <c r="G336" s="14" t="str">
        <f>IF(I336="","",IF((OR('Identificação da EG'!$B$7=0,'Identificação da EG'!$B$7="")),"",'Identificação da EG'!$D$7))</f>
        <v/>
      </c>
      <c r="H336" s="25" t="str">
        <f>IF(I336="","",IF(OR('Identificação da EG'!$B$7=0,'Identificação da EG'!$B$7=""),"",'Identificação da EG'!$E$7))</f>
        <v/>
      </c>
      <c r="I336" s="69" t="str">
        <f>IF(OR(J336="",'Campanhas C&amp;S'!$BA$6="",'Campanhas C&amp;S'!$BA$6="(Preencha o nome da campanha)"),"",'Campanhas C&amp;S'!$BA$6)</f>
        <v/>
      </c>
      <c r="J336" s="69" t="str">
        <v/>
      </c>
      <c r="K336" s="69" t="str">
        <v/>
      </c>
      <c r="L336" s="69" t="str">
        <v/>
      </c>
      <c r="M336" s="69" t="str">
        <v/>
      </c>
      <c r="N336" s="69" t="str">
        <v/>
      </c>
      <c r="O336" s="69" t="str">
        <v/>
      </c>
      <c r="P336" s="69" t="str">
        <f>IF(J336="","","População abrangida")</f>
        <v/>
      </c>
      <c r="Q336" s="69" t="str">
        <f t="shared" si="5"/>
        <v/>
      </c>
      <c r="R336" s="69" t="str" cm="1">
        <f t="array" ref="R336">IF(ISBLANK(INDEX('Campanhas C&amp;S'!$BF$20:$BG$48,INT((ROWS($A$1:A35)-1)/2)+1,MOD(ROWS($A$1:A35)-1,2)+1)),"",INDEX('Campanhas C&amp;S'!$BF$20:$BG$48,INT((ROWS($A$1:A35)-1)/2)+1,MOD(ROWS($A$1:A35)-1,2)+1))</f>
        <v/>
      </c>
      <c r="S336" s="69" t="str">
        <f>IF(OR(J336="",'Campanhas C&amp;S'!$BA$15="",'Campanhas C&amp;S'!$BA$15="(máximo 300 carateres)"),"",'Campanhas C&amp;S'!$BA$15)</f>
        <v/>
      </c>
    </row>
    <row r="337" spans="1:19" x14ac:dyDescent="0.15">
      <c r="A337" s="14" t="str">
        <f>IF(I337="","",IF(OR('Identificação da EG'!$B$7=0,'Identificação da EG'!$B$7=""),"",Capa!$C$10))</f>
        <v/>
      </c>
      <c r="B337" s="14" t="str">
        <f>IF(I337="","",IF((OR('Identificação da EG'!$B$7=0,'Identificação da EG'!$B$7="")),"",'Identificação da EG'!$B$7))</f>
        <v/>
      </c>
      <c r="C337" s="14" t="str">
        <f>IF(I337="","",IF(B337="","",VLOOKUP(B337,Auxiliar!$BW$23:$BX$3130,2,0)))</f>
        <v/>
      </c>
      <c r="D337" s="14" t="str">
        <f>IF(I337="","",IF(OR('Identificação da EG'!$B$7=0,'Identificação da EG'!$B$7=""),"","Portugal"))</f>
        <v/>
      </c>
      <c r="E337" s="14" t="str">
        <f>IF(I337="","",IF(OR('Identificação da EG'!$B$7=0,'Identificação da EG'!$B$7=""),"",'Identificação da EG'!$C$7))</f>
        <v/>
      </c>
      <c r="F337" s="14" t="str">
        <f>IF(I337="","",IF(OR('Identificação da EG'!$B$7=0,'Identificação da EG'!$B$7=""),"",'Identificação da EG'!$F$7))</f>
        <v/>
      </c>
      <c r="G337" s="14" t="str">
        <f>IF(I337="","",IF((OR('Identificação da EG'!$B$7=0,'Identificação da EG'!$B$7="")),"",'Identificação da EG'!$D$7))</f>
        <v/>
      </c>
      <c r="H337" s="25" t="str">
        <f>IF(I337="","",IF(OR('Identificação da EG'!$B$7=0,'Identificação da EG'!$B$7=""),"",'Identificação da EG'!$E$7))</f>
        <v/>
      </c>
      <c r="I337" s="69" t="str">
        <f>IF(OR(J337="",'Campanhas C&amp;S'!$BA$6="",'Campanhas C&amp;S'!$BA$6="(Preencha o nome da campanha)"),"",'Campanhas C&amp;S'!$BA$6)</f>
        <v/>
      </c>
      <c r="J337" s="69" t="str">
        <v/>
      </c>
      <c r="K337" s="69" t="str">
        <v/>
      </c>
      <c r="L337" s="69" t="str">
        <v/>
      </c>
      <c r="M337" s="69" t="str">
        <v/>
      </c>
      <c r="N337" s="69" t="str">
        <v/>
      </c>
      <c r="O337" s="69" t="str">
        <v/>
      </c>
      <c r="P337" s="69" t="str">
        <f>IF(J337="","","Materiais distribuidos")</f>
        <v/>
      </c>
      <c r="Q337" s="69" t="str">
        <f t="shared" si="5"/>
        <v/>
      </c>
      <c r="R337" s="69" t="str" cm="1">
        <f t="array" ref="R337">IF(ISBLANK(INDEX('Campanhas C&amp;S'!$BF$20:$BG$48,INT((ROWS($A$1:A36)-1)/2)+1,MOD(ROWS($A$1:A36)-1,2)+1)),"",INDEX('Campanhas C&amp;S'!$BF$20:$BG$48,INT((ROWS($A$1:A36)-1)/2)+1,MOD(ROWS($A$1:A36)-1,2)+1))</f>
        <v/>
      </c>
      <c r="S337" s="69" t="str">
        <f>IF(OR(J337="",'Campanhas C&amp;S'!$BA$15="",'Campanhas C&amp;S'!$BA$15="(máximo 300 carateres)"),"",'Campanhas C&amp;S'!$BA$15)</f>
        <v/>
      </c>
    </row>
    <row r="338" spans="1:19" x14ac:dyDescent="0.15">
      <c r="A338" s="14" t="str">
        <f>IF(I338="","",IF(OR('Identificação da EG'!$B$7=0,'Identificação da EG'!$B$7=""),"",Capa!$C$10))</f>
        <v/>
      </c>
      <c r="B338" s="14" t="str">
        <f>IF(I338="","",IF((OR('Identificação da EG'!$B$7=0,'Identificação da EG'!$B$7="")),"",'Identificação da EG'!$B$7))</f>
        <v/>
      </c>
      <c r="C338" s="14" t="str">
        <f>IF(I338="","",IF(B338="","",VLOOKUP(B338,Auxiliar!$BW$23:$BX$3130,2,0)))</f>
        <v/>
      </c>
      <c r="D338" s="14" t="str">
        <f>IF(I338="","",IF(OR('Identificação da EG'!$B$7=0,'Identificação da EG'!$B$7=""),"","Portugal"))</f>
        <v/>
      </c>
      <c r="E338" s="14" t="str">
        <f>IF(I338="","",IF(OR('Identificação da EG'!$B$7=0,'Identificação da EG'!$B$7=""),"",'Identificação da EG'!$C$7))</f>
        <v/>
      </c>
      <c r="F338" s="14" t="str">
        <f>IF(I338="","",IF(OR('Identificação da EG'!$B$7=0,'Identificação da EG'!$B$7=""),"",'Identificação da EG'!$F$7))</f>
        <v/>
      </c>
      <c r="G338" s="14" t="str">
        <f>IF(I338="","",IF((OR('Identificação da EG'!$B$7=0,'Identificação da EG'!$B$7="")),"",'Identificação da EG'!$D$7))</f>
        <v/>
      </c>
      <c r="H338" s="25" t="str">
        <f>IF(I338="","",IF(OR('Identificação da EG'!$B$7=0,'Identificação da EG'!$B$7=""),"",'Identificação da EG'!$E$7))</f>
        <v/>
      </c>
      <c r="I338" s="69" t="str">
        <f>IF(OR(J338="",'Campanhas C&amp;S'!$BA$6="",'Campanhas C&amp;S'!$BA$6="(Preencha o nome da campanha)"),"",'Campanhas C&amp;S'!$BA$6)</f>
        <v/>
      </c>
      <c r="J338" s="69" t="str">
        <v/>
      </c>
      <c r="K338" s="69" t="str">
        <v/>
      </c>
      <c r="L338" s="69" t="str">
        <v/>
      </c>
      <c r="M338" s="69" t="str">
        <v/>
      </c>
      <c r="N338" s="69" t="str">
        <v/>
      </c>
      <c r="O338" s="69" t="str">
        <v/>
      </c>
      <c r="P338" s="69" t="str">
        <f>IF(J338="","","População abrangida")</f>
        <v/>
      </c>
      <c r="Q338" s="69" t="str">
        <f t="shared" si="5"/>
        <v/>
      </c>
      <c r="R338" s="69" t="str" cm="1">
        <f t="array" ref="R338">IF(ISBLANK(INDEX('Campanhas C&amp;S'!$BF$20:$BG$48,INT((ROWS($A$1:A37)-1)/2)+1,MOD(ROWS($A$1:A37)-1,2)+1)),"",INDEX('Campanhas C&amp;S'!$BF$20:$BG$48,INT((ROWS($A$1:A37)-1)/2)+1,MOD(ROWS($A$1:A37)-1,2)+1))</f>
        <v/>
      </c>
      <c r="S338" s="69" t="str">
        <f>IF(OR(J338="",'Campanhas C&amp;S'!$BA$15="",'Campanhas C&amp;S'!$BA$15="(máximo 300 carateres)"),"",'Campanhas C&amp;S'!$BA$15)</f>
        <v/>
      </c>
    </row>
    <row r="339" spans="1:19" x14ac:dyDescent="0.15">
      <c r="A339" s="14" t="str">
        <f>IF(I339="","",IF(OR('Identificação da EG'!$B$7=0,'Identificação da EG'!$B$7=""),"",Capa!$C$10))</f>
        <v/>
      </c>
      <c r="B339" s="14" t="str">
        <f>IF(I339="","",IF((OR('Identificação da EG'!$B$7=0,'Identificação da EG'!$B$7="")),"",'Identificação da EG'!$B$7))</f>
        <v/>
      </c>
      <c r="C339" s="14" t="str">
        <f>IF(I339="","",IF(B339="","",VLOOKUP(B339,Auxiliar!$BW$23:$BX$3130,2,0)))</f>
        <v/>
      </c>
      <c r="D339" s="14" t="str">
        <f>IF(I339="","",IF(OR('Identificação da EG'!$B$7=0,'Identificação da EG'!$B$7=""),"","Portugal"))</f>
        <v/>
      </c>
      <c r="E339" s="14" t="str">
        <f>IF(I339="","",IF(OR('Identificação da EG'!$B$7=0,'Identificação da EG'!$B$7=""),"",'Identificação da EG'!$C$7))</f>
        <v/>
      </c>
      <c r="F339" s="14" t="str">
        <f>IF(I339="","",IF(OR('Identificação da EG'!$B$7=0,'Identificação da EG'!$B$7=""),"",'Identificação da EG'!$F$7))</f>
        <v/>
      </c>
      <c r="G339" s="14" t="str">
        <f>IF(I339="","",IF((OR('Identificação da EG'!$B$7=0,'Identificação da EG'!$B$7="")),"",'Identificação da EG'!$D$7))</f>
        <v/>
      </c>
      <c r="H339" s="25" t="str">
        <f>IF(I339="","",IF(OR('Identificação da EG'!$B$7=0,'Identificação da EG'!$B$7=""),"",'Identificação da EG'!$E$7))</f>
        <v/>
      </c>
      <c r="I339" s="69" t="str">
        <f>IF(OR(J339="",'Campanhas C&amp;S'!$BA$6="",'Campanhas C&amp;S'!$BA$6="(Preencha o nome da campanha)"),"",'Campanhas C&amp;S'!$BA$6)</f>
        <v/>
      </c>
      <c r="J339" s="69" t="str">
        <v/>
      </c>
      <c r="K339" s="69" t="str">
        <v/>
      </c>
      <c r="L339" s="69" t="str">
        <v/>
      </c>
      <c r="M339" s="69" t="str">
        <v/>
      </c>
      <c r="N339" s="69" t="str">
        <v/>
      </c>
      <c r="O339" s="69" t="str">
        <v/>
      </c>
      <c r="P339" s="69" t="str">
        <f>IF(J339="","","Materiais distribuidos")</f>
        <v/>
      </c>
      <c r="Q339" s="69" t="str">
        <f t="shared" si="5"/>
        <v/>
      </c>
      <c r="R339" s="69" t="str" cm="1">
        <f t="array" ref="R339">IF(ISBLANK(INDEX('Campanhas C&amp;S'!$BF$20:$BG$48,INT((ROWS($A$1:A38)-1)/2)+1,MOD(ROWS($A$1:A38)-1,2)+1)),"",INDEX('Campanhas C&amp;S'!$BF$20:$BG$48,INT((ROWS($A$1:A38)-1)/2)+1,MOD(ROWS($A$1:A38)-1,2)+1))</f>
        <v/>
      </c>
      <c r="S339" s="69" t="str">
        <f>IF(OR(J339="",'Campanhas C&amp;S'!$BA$15="",'Campanhas C&amp;S'!$BA$15="(máximo 300 carateres)"),"",'Campanhas C&amp;S'!$BA$15)</f>
        <v/>
      </c>
    </row>
    <row r="340" spans="1:19" x14ac:dyDescent="0.15">
      <c r="A340" s="14" t="str">
        <f>IF(I340="","",IF(OR('Identificação da EG'!$B$7=0,'Identificação da EG'!$B$7=""),"",Capa!$C$10))</f>
        <v/>
      </c>
      <c r="B340" s="14" t="str">
        <f>IF(I340="","",IF((OR('Identificação da EG'!$B$7=0,'Identificação da EG'!$B$7="")),"",'Identificação da EG'!$B$7))</f>
        <v/>
      </c>
      <c r="C340" s="14" t="str">
        <f>IF(I340="","",IF(B340="","",VLOOKUP(B340,Auxiliar!$BW$23:$BX$3130,2,0)))</f>
        <v/>
      </c>
      <c r="D340" s="14" t="str">
        <f>IF(I340="","",IF(OR('Identificação da EG'!$B$7=0,'Identificação da EG'!$B$7=""),"","Portugal"))</f>
        <v/>
      </c>
      <c r="E340" s="14" t="str">
        <f>IF(I340="","",IF(OR('Identificação da EG'!$B$7=0,'Identificação da EG'!$B$7=""),"",'Identificação da EG'!$C$7))</f>
        <v/>
      </c>
      <c r="F340" s="14" t="str">
        <f>IF(I340="","",IF(OR('Identificação da EG'!$B$7=0,'Identificação da EG'!$B$7=""),"",'Identificação da EG'!$F$7))</f>
        <v/>
      </c>
      <c r="G340" s="14" t="str">
        <f>IF(I340="","",IF((OR('Identificação da EG'!$B$7=0,'Identificação da EG'!$B$7="")),"",'Identificação da EG'!$D$7))</f>
        <v/>
      </c>
      <c r="H340" s="25" t="str">
        <f>IF(I340="","",IF(OR('Identificação da EG'!$B$7=0,'Identificação da EG'!$B$7=""),"",'Identificação da EG'!$E$7))</f>
        <v/>
      </c>
      <c r="I340" s="69" t="str">
        <f>IF(OR(J340="",'Campanhas C&amp;S'!$BA$6="",'Campanhas C&amp;S'!$BA$6="(Preencha o nome da campanha)"),"",'Campanhas C&amp;S'!$BA$6)</f>
        <v/>
      </c>
      <c r="J340" s="69" t="str">
        <v/>
      </c>
      <c r="K340" s="69" t="str">
        <v/>
      </c>
      <c r="L340" s="69" t="str">
        <v/>
      </c>
      <c r="M340" s="69" t="str">
        <v/>
      </c>
      <c r="N340" s="69" t="str">
        <v/>
      </c>
      <c r="O340" s="69" t="str">
        <v/>
      </c>
      <c r="P340" s="69" t="str">
        <f>IF(J340="","","População abrangida")</f>
        <v/>
      </c>
      <c r="Q340" s="69" t="str">
        <f t="shared" si="5"/>
        <v/>
      </c>
      <c r="R340" s="69" t="str" cm="1">
        <f t="array" ref="R340">IF(ISBLANK(INDEX('Campanhas C&amp;S'!$BF$20:$BG$48,INT((ROWS($A$1:A39)-1)/2)+1,MOD(ROWS($A$1:A39)-1,2)+1)),"",INDEX('Campanhas C&amp;S'!$BF$20:$BG$48,INT((ROWS($A$1:A39)-1)/2)+1,MOD(ROWS($A$1:A39)-1,2)+1))</f>
        <v/>
      </c>
      <c r="S340" s="69" t="str">
        <f>IF(OR(J340="",'Campanhas C&amp;S'!$BA$15="",'Campanhas C&amp;S'!$BA$15="(máximo 300 carateres)"),"",'Campanhas C&amp;S'!$BA$15)</f>
        <v/>
      </c>
    </row>
    <row r="341" spans="1:19" x14ac:dyDescent="0.15">
      <c r="A341" s="14" t="str">
        <f>IF(I341="","",IF(OR('Identificação da EG'!$B$7=0,'Identificação da EG'!$B$7=""),"",Capa!$C$10))</f>
        <v/>
      </c>
      <c r="B341" s="14" t="str">
        <f>IF(I341="","",IF((OR('Identificação da EG'!$B$7=0,'Identificação da EG'!$B$7="")),"",'Identificação da EG'!$B$7))</f>
        <v/>
      </c>
      <c r="C341" s="14" t="str">
        <f>IF(I341="","",IF(B341="","",VLOOKUP(B341,Auxiliar!$BW$23:$BX$3130,2,0)))</f>
        <v/>
      </c>
      <c r="D341" s="14" t="str">
        <f>IF(I341="","",IF(OR('Identificação da EG'!$B$7=0,'Identificação da EG'!$B$7=""),"","Portugal"))</f>
        <v/>
      </c>
      <c r="E341" s="14" t="str">
        <f>IF(I341="","",IF(OR('Identificação da EG'!$B$7=0,'Identificação da EG'!$B$7=""),"",'Identificação da EG'!$C$7))</f>
        <v/>
      </c>
      <c r="F341" s="14" t="str">
        <f>IF(I341="","",IF(OR('Identificação da EG'!$B$7=0,'Identificação da EG'!$B$7=""),"",'Identificação da EG'!$F$7))</f>
        <v/>
      </c>
      <c r="G341" s="14" t="str">
        <f>IF(I341="","",IF((OR('Identificação da EG'!$B$7=0,'Identificação da EG'!$B$7="")),"",'Identificação da EG'!$D$7))</f>
        <v/>
      </c>
      <c r="H341" s="25" t="str">
        <f>IF(I341="","",IF(OR('Identificação da EG'!$B$7=0,'Identificação da EG'!$B$7=""),"",'Identificação da EG'!$E$7))</f>
        <v/>
      </c>
      <c r="I341" s="69" t="str">
        <f>IF(OR(J341="",'Campanhas C&amp;S'!$BA$6="",'Campanhas C&amp;S'!$BA$6="(Preencha o nome da campanha)"),"",'Campanhas C&amp;S'!$BA$6)</f>
        <v/>
      </c>
      <c r="J341" s="69" t="str">
        <v/>
      </c>
      <c r="K341" s="69" t="str">
        <v/>
      </c>
      <c r="L341" s="69" t="str">
        <v/>
      </c>
      <c r="M341" s="69" t="str">
        <v/>
      </c>
      <c r="N341" s="69" t="str">
        <v/>
      </c>
      <c r="O341" s="69" t="str">
        <v/>
      </c>
      <c r="P341" s="69" t="str">
        <f>IF(J341="","","Materiais distribuidos")</f>
        <v/>
      </c>
      <c r="Q341" s="69" t="str">
        <f t="shared" si="5"/>
        <v/>
      </c>
      <c r="R341" s="69" t="str" cm="1">
        <f t="array" ref="R341">IF(ISBLANK(INDEX('Campanhas C&amp;S'!$BF$20:$BG$48,INT((ROWS($A$1:A40)-1)/2)+1,MOD(ROWS($A$1:A40)-1,2)+1)),"",INDEX('Campanhas C&amp;S'!$BF$20:$BG$48,INT((ROWS($A$1:A40)-1)/2)+1,MOD(ROWS($A$1:A40)-1,2)+1))</f>
        <v/>
      </c>
      <c r="S341" s="69" t="str">
        <f>IF(OR(J341="",'Campanhas C&amp;S'!$BA$15="",'Campanhas C&amp;S'!$BA$15="(máximo 300 carateres)"),"",'Campanhas C&amp;S'!$BA$15)</f>
        <v/>
      </c>
    </row>
    <row r="342" spans="1:19" x14ac:dyDescent="0.15">
      <c r="A342" s="14" t="str">
        <f>IF(I342="","",IF(OR('Identificação da EG'!$B$7=0,'Identificação da EG'!$B$7=""),"",Capa!$C$10))</f>
        <v/>
      </c>
      <c r="B342" s="14" t="str">
        <f>IF(I342="","",IF((OR('Identificação da EG'!$B$7=0,'Identificação da EG'!$B$7="")),"",'Identificação da EG'!$B$7))</f>
        <v/>
      </c>
      <c r="C342" s="14" t="str">
        <f>IF(I342="","",IF(B342="","",VLOOKUP(B342,Auxiliar!$BW$23:$BX$3130,2,0)))</f>
        <v/>
      </c>
      <c r="D342" s="14" t="str">
        <f>IF(I342="","",IF(OR('Identificação da EG'!$B$7=0,'Identificação da EG'!$B$7=""),"","Portugal"))</f>
        <v/>
      </c>
      <c r="E342" s="14" t="str">
        <f>IF(I342="","",IF(OR('Identificação da EG'!$B$7=0,'Identificação da EG'!$B$7=""),"",'Identificação da EG'!$C$7))</f>
        <v/>
      </c>
      <c r="F342" s="14" t="str">
        <f>IF(I342="","",IF(OR('Identificação da EG'!$B$7=0,'Identificação da EG'!$B$7=""),"",'Identificação da EG'!$F$7))</f>
        <v/>
      </c>
      <c r="G342" s="14" t="str">
        <f>IF(I342="","",IF((OR('Identificação da EG'!$B$7=0,'Identificação da EG'!$B$7="")),"",'Identificação da EG'!$D$7))</f>
        <v/>
      </c>
      <c r="H342" s="25" t="str">
        <f>IF(I342="","",IF(OR('Identificação da EG'!$B$7=0,'Identificação da EG'!$B$7=""),"",'Identificação da EG'!$E$7))</f>
        <v/>
      </c>
      <c r="I342" s="69" t="str">
        <f>IF(OR(J342="",'Campanhas C&amp;S'!$BA$6="",'Campanhas C&amp;S'!$BA$6="(Preencha o nome da campanha)"),"",'Campanhas C&amp;S'!$BA$6)</f>
        <v/>
      </c>
      <c r="J342" s="69" t="str">
        <v/>
      </c>
      <c r="K342" s="69" t="str">
        <v/>
      </c>
      <c r="L342" s="69" t="str">
        <v/>
      </c>
      <c r="M342" s="69" t="str">
        <v/>
      </c>
      <c r="N342" s="69" t="str">
        <v/>
      </c>
      <c r="O342" s="69" t="str">
        <v/>
      </c>
      <c r="P342" s="69" t="str">
        <f>IF(J342="","","População abrangida")</f>
        <v/>
      </c>
      <c r="Q342" s="69" t="str">
        <f t="shared" si="5"/>
        <v/>
      </c>
      <c r="R342" s="69" t="str" cm="1">
        <f t="array" ref="R342">IF(ISBLANK(INDEX('Campanhas C&amp;S'!$BF$20:$BG$48,INT((ROWS($A$1:A41)-1)/2)+1,MOD(ROWS($A$1:A41)-1,2)+1)),"",INDEX('Campanhas C&amp;S'!$BF$20:$BG$48,INT((ROWS($A$1:A41)-1)/2)+1,MOD(ROWS($A$1:A41)-1,2)+1))</f>
        <v/>
      </c>
      <c r="S342" s="69" t="str">
        <f>IF(OR(J342="",'Campanhas C&amp;S'!$BA$15="",'Campanhas C&amp;S'!$BA$15="(máximo 300 carateres)"),"",'Campanhas C&amp;S'!$BA$15)</f>
        <v/>
      </c>
    </row>
    <row r="343" spans="1:19" x14ac:dyDescent="0.15">
      <c r="A343" s="14" t="str">
        <f>IF(I343="","",IF(OR('Identificação da EG'!$B$7=0,'Identificação da EG'!$B$7=""),"",Capa!$C$10))</f>
        <v/>
      </c>
      <c r="B343" s="14" t="str">
        <f>IF(I343="","",IF((OR('Identificação da EG'!$B$7=0,'Identificação da EG'!$B$7="")),"",'Identificação da EG'!$B$7))</f>
        <v/>
      </c>
      <c r="C343" s="14" t="str">
        <f>IF(I343="","",IF(B343="","",VLOOKUP(B343,Auxiliar!$BW$23:$BX$3130,2,0)))</f>
        <v/>
      </c>
      <c r="D343" s="14" t="str">
        <f>IF(I343="","",IF(OR('Identificação da EG'!$B$7=0,'Identificação da EG'!$B$7=""),"","Portugal"))</f>
        <v/>
      </c>
      <c r="E343" s="14" t="str">
        <f>IF(I343="","",IF(OR('Identificação da EG'!$B$7=0,'Identificação da EG'!$B$7=""),"",'Identificação da EG'!$C$7))</f>
        <v/>
      </c>
      <c r="F343" s="14" t="str">
        <f>IF(I343="","",IF(OR('Identificação da EG'!$B$7=0,'Identificação da EG'!$B$7=""),"",'Identificação da EG'!$F$7))</f>
        <v/>
      </c>
      <c r="G343" s="14" t="str">
        <f>IF(I343="","",IF((OR('Identificação da EG'!$B$7=0,'Identificação da EG'!$B$7="")),"",'Identificação da EG'!$D$7))</f>
        <v/>
      </c>
      <c r="H343" s="25" t="str">
        <f>IF(I343="","",IF(OR('Identificação da EG'!$B$7=0,'Identificação da EG'!$B$7=""),"",'Identificação da EG'!$E$7))</f>
        <v/>
      </c>
      <c r="I343" s="69" t="str">
        <f>IF(OR(J343="",'Campanhas C&amp;S'!$BA$6="",'Campanhas C&amp;S'!$BA$6="(Preencha o nome da campanha)"),"",'Campanhas C&amp;S'!$BA$6)</f>
        <v/>
      </c>
      <c r="J343" s="69" t="str">
        <v/>
      </c>
      <c r="K343" s="69" t="str">
        <v/>
      </c>
      <c r="L343" s="69" t="str">
        <v/>
      </c>
      <c r="M343" s="69" t="str">
        <v/>
      </c>
      <c r="N343" s="69" t="str">
        <v/>
      </c>
      <c r="O343" s="69" t="str">
        <v/>
      </c>
      <c r="P343" s="69" t="str">
        <f>IF(J343="","","Materiais distribuidos")</f>
        <v/>
      </c>
      <c r="Q343" s="69" t="str">
        <f t="shared" si="5"/>
        <v/>
      </c>
      <c r="R343" s="69" t="str" cm="1">
        <f t="array" ref="R343">IF(ISBLANK(INDEX('Campanhas C&amp;S'!$BF$20:$BG$48,INT((ROWS($A$1:A42)-1)/2)+1,MOD(ROWS($A$1:A42)-1,2)+1)),"",INDEX('Campanhas C&amp;S'!$BF$20:$BG$48,INT((ROWS($A$1:A42)-1)/2)+1,MOD(ROWS($A$1:A42)-1,2)+1))</f>
        <v/>
      </c>
      <c r="S343" s="69" t="str">
        <f>IF(OR(J343="",'Campanhas C&amp;S'!$BA$15="",'Campanhas C&amp;S'!$BA$15="(máximo 300 carateres)"),"",'Campanhas C&amp;S'!$BA$15)</f>
        <v/>
      </c>
    </row>
    <row r="344" spans="1:19" x14ac:dyDescent="0.15">
      <c r="A344" s="14" t="str">
        <f>IF(I344="","",IF(OR('Identificação da EG'!$B$7=0,'Identificação da EG'!$B$7=""),"",Capa!$C$10))</f>
        <v/>
      </c>
      <c r="B344" s="14" t="str">
        <f>IF(I344="","",IF((OR('Identificação da EG'!$B$7=0,'Identificação da EG'!$B$7="")),"",'Identificação da EG'!$B$7))</f>
        <v/>
      </c>
      <c r="C344" s="14" t="str">
        <f>IF(I344="","",IF(B344="","",VLOOKUP(B344,Auxiliar!$BW$23:$BX$3130,2,0)))</f>
        <v/>
      </c>
      <c r="D344" s="14" t="str">
        <f>IF(I344="","",IF(OR('Identificação da EG'!$B$7=0,'Identificação da EG'!$B$7=""),"","Portugal"))</f>
        <v/>
      </c>
      <c r="E344" s="14" t="str">
        <f>IF(I344="","",IF(OR('Identificação da EG'!$B$7=0,'Identificação da EG'!$B$7=""),"",'Identificação da EG'!$C$7))</f>
        <v/>
      </c>
      <c r="F344" s="14" t="str">
        <f>IF(I344="","",IF(OR('Identificação da EG'!$B$7=0,'Identificação da EG'!$B$7=""),"",'Identificação da EG'!$F$7))</f>
        <v/>
      </c>
      <c r="G344" s="14" t="str">
        <f>IF(I344="","",IF((OR('Identificação da EG'!$B$7=0,'Identificação da EG'!$B$7="")),"",'Identificação da EG'!$D$7))</f>
        <v/>
      </c>
      <c r="H344" s="25" t="str">
        <f>IF(I344="","",IF(OR('Identificação da EG'!$B$7=0,'Identificação da EG'!$B$7=""),"",'Identificação da EG'!$E$7))</f>
        <v/>
      </c>
      <c r="I344" s="69" t="str">
        <f>IF(OR(J344="",'Campanhas C&amp;S'!$BA$6="",'Campanhas C&amp;S'!$BA$6="(Preencha o nome da campanha)"),"",'Campanhas C&amp;S'!$BA$6)</f>
        <v/>
      </c>
      <c r="J344" s="69" t="str">
        <v/>
      </c>
      <c r="K344" s="69" t="str">
        <v/>
      </c>
      <c r="L344" s="69" t="str">
        <v/>
      </c>
      <c r="M344" s="69" t="str">
        <v/>
      </c>
      <c r="N344" s="69" t="str">
        <v/>
      </c>
      <c r="O344" s="69" t="str">
        <v/>
      </c>
      <c r="P344" s="69" t="str">
        <f>IF(J344="","","População abrangida")</f>
        <v/>
      </c>
      <c r="Q344" s="69" t="str">
        <f t="shared" si="5"/>
        <v/>
      </c>
      <c r="R344" s="69" t="str" cm="1">
        <f t="array" ref="R344">IF(ISBLANK(INDEX('Campanhas C&amp;S'!$BF$20:$BG$48,INT((ROWS($A$1:A43)-1)/2)+1,MOD(ROWS($A$1:A43)-1,2)+1)),"",INDEX('Campanhas C&amp;S'!$BF$20:$BG$48,INT((ROWS($A$1:A43)-1)/2)+1,MOD(ROWS($A$1:A43)-1,2)+1))</f>
        <v/>
      </c>
      <c r="S344" s="69" t="str">
        <f>IF(OR(J344="",'Campanhas C&amp;S'!$BA$15="",'Campanhas C&amp;S'!$BA$15="(máximo 300 carateres)"),"",'Campanhas C&amp;S'!$BA$15)</f>
        <v/>
      </c>
    </row>
    <row r="345" spans="1:19" x14ac:dyDescent="0.15">
      <c r="A345" s="14" t="str">
        <f>IF(I345="","",IF(OR('Identificação da EG'!$B$7=0,'Identificação da EG'!$B$7=""),"",Capa!$C$10))</f>
        <v/>
      </c>
      <c r="B345" s="14" t="str">
        <f>IF(I345="","",IF((OR('Identificação da EG'!$B$7=0,'Identificação da EG'!$B$7="")),"",'Identificação da EG'!$B$7))</f>
        <v/>
      </c>
      <c r="C345" s="14" t="str">
        <f>IF(I345="","",IF(B345="","",VLOOKUP(B345,Auxiliar!$BW$23:$BX$3130,2,0)))</f>
        <v/>
      </c>
      <c r="D345" s="14" t="str">
        <f>IF(I345="","",IF(OR('Identificação da EG'!$B$7=0,'Identificação da EG'!$B$7=""),"","Portugal"))</f>
        <v/>
      </c>
      <c r="E345" s="14" t="str">
        <f>IF(I345="","",IF(OR('Identificação da EG'!$B$7=0,'Identificação da EG'!$B$7=""),"",'Identificação da EG'!$C$7))</f>
        <v/>
      </c>
      <c r="F345" s="14" t="str">
        <f>IF(I345="","",IF(OR('Identificação da EG'!$B$7=0,'Identificação da EG'!$B$7=""),"",'Identificação da EG'!$F$7))</f>
        <v/>
      </c>
      <c r="G345" s="14" t="str">
        <f>IF(I345="","",IF((OR('Identificação da EG'!$B$7=0,'Identificação da EG'!$B$7="")),"",'Identificação da EG'!$D$7))</f>
        <v/>
      </c>
      <c r="H345" s="25" t="str">
        <f>IF(I345="","",IF(OR('Identificação da EG'!$B$7=0,'Identificação da EG'!$B$7=""),"",'Identificação da EG'!$E$7))</f>
        <v/>
      </c>
      <c r="I345" s="69" t="str">
        <f>IF(OR(J345="",'Campanhas C&amp;S'!$BA$6="",'Campanhas C&amp;S'!$BA$6="(Preencha o nome da campanha)"),"",'Campanhas C&amp;S'!$BA$6)</f>
        <v/>
      </c>
      <c r="J345" s="69" t="str">
        <v/>
      </c>
      <c r="K345" s="69" t="str">
        <v/>
      </c>
      <c r="L345" s="69" t="str">
        <v/>
      </c>
      <c r="M345" s="69" t="str">
        <v/>
      </c>
      <c r="N345" s="69" t="str">
        <v/>
      </c>
      <c r="O345" s="69" t="str">
        <v/>
      </c>
      <c r="P345" s="69" t="str">
        <f>IF(J345="","","Materiais distribuidos")</f>
        <v/>
      </c>
      <c r="Q345" s="69" t="str">
        <f t="shared" si="5"/>
        <v/>
      </c>
      <c r="R345" s="69" t="str" cm="1">
        <f t="array" ref="R345">IF(ISBLANK(INDEX('Campanhas C&amp;S'!$BF$20:$BG$48,INT((ROWS($A$1:A44)-1)/2)+1,MOD(ROWS($A$1:A44)-1,2)+1)),"",INDEX('Campanhas C&amp;S'!$BF$20:$BG$48,INT((ROWS($A$1:A44)-1)/2)+1,MOD(ROWS($A$1:A44)-1,2)+1))</f>
        <v/>
      </c>
      <c r="S345" s="69" t="str">
        <f>IF(OR(J345="",'Campanhas C&amp;S'!$BA$15="",'Campanhas C&amp;S'!$BA$15="(máximo 300 carateres)"),"",'Campanhas C&amp;S'!$BA$15)</f>
        <v/>
      </c>
    </row>
    <row r="346" spans="1:19" x14ac:dyDescent="0.15">
      <c r="A346" s="14" t="str">
        <f>IF(I346="","",IF(OR('Identificação da EG'!$B$7=0,'Identificação da EG'!$B$7=""),"",Capa!$C$10))</f>
        <v/>
      </c>
      <c r="B346" s="14" t="str">
        <f>IF(I346="","",IF((OR('Identificação da EG'!$B$7=0,'Identificação da EG'!$B$7="")),"",'Identificação da EG'!$B$7))</f>
        <v/>
      </c>
      <c r="C346" s="14" t="str">
        <f>IF(I346="","",IF(B346="","",VLOOKUP(B346,Auxiliar!$BW$23:$BX$3130,2,0)))</f>
        <v/>
      </c>
      <c r="D346" s="14" t="str">
        <f>IF(I346="","",IF(OR('Identificação da EG'!$B$7=0,'Identificação da EG'!$B$7=""),"","Portugal"))</f>
        <v/>
      </c>
      <c r="E346" s="14" t="str">
        <f>IF(I346="","",IF(OR('Identificação da EG'!$B$7=0,'Identificação da EG'!$B$7=""),"",'Identificação da EG'!$C$7))</f>
        <v/>
      </c>
      <c r="F346" s="14" t="str">
        <f>IF(I346="","",IF(OR('Identificação da EG'!$B$7=0,'Identificação da EG'!$B$7=""),"",'Identificação da EG'!$F$7))</f>
        <v/>
      </c>
      <c r="G346" s="14" t="str">
        <f>IF(I346="","",IF((OR('Identificação da EG'!$B$7=0,'Identificação da EG'!$B$7="")),"",'Identificação da EG'!$D$7))</f>
        <v/>
      </c>
      <c r="H346" s="25" t="str">
        <f>IF(I346="","",IF(OR('Identificação da EG'!$B$7=0,'Identificação da EG'!$B$7=""),"",'Identificação da EG'!$E$7))</f>
        <v/>
      </c>
      <c r="I346" s="69" t="str">
        <f>IF(OR(J346="",'Campanhas C&amp;S'!$BA$6="",'Campanhas C&amp;S'!$BA$6="(Preencha o nome da campanha)"),"",'Campanhas C&amp;S'!$BA$6)</f>
        <v/>
      </c>
      <c r="J346" s="69" t="str">
        <v/>
      </c>
      <c r="K346" s="69" t="str">
        <v/>
      </c>
      <c r="L346" s="69" t="str">
        <v/>
      </c>
      <c r="M346" s="69" t="str">
        <v/>
      </c>
      <c r="N346" s="69" t="str">
        <v/>
      </c>
      <c r="O346" s="69" t="str">
        <v/>
      </c>
      <c r="P346" s="69" t="str">
        <f>IF(J346="","","População abrangida")</f>
        <v/>
      </c>
      <c r="Q346" s="69" t="str">
        <f t="shared" si="5"/>
        <v/>
      </c>
      <c r="R346" s="69" t="str" cm="1">
        <f t="array" ref="R346">IF(ISBLANK(INDEX('Campanhas C&amp;S'!$BF$20:$BG$48,INT((ROWS($A$1:A45)-1)/2)+1,MOD(ROWS($A$1:A45)-1,2)+1)),"",INDEX('Campanhas C&amp;S'!$BF$20:$BG$48,INT((ROWS($A$1:A45)-1)/2)+1,MOD(ROWS($A$1:A45)-1,2)+1))</f>
        <v/>
      </c>
      <c r="S346" s="69" t="str">
        <f>IF(OR(J346="",'Campanhas C&amp;S'!$BA$15="",'Campanhas C&amp;S'!$BA$15="(máximo 300 carateres)"),"",'Campanhas C&amp;S'!$BA$15)</f>
        <v/>
      </c>
    </row>
    <row r="347" spans="1:19" x14ac:dyDescent="0.15">
      <c r="A347" s="14" t="str">
        <f>IF(I347="","",IF(OR('Identificação da EG'!$B$7=0,'Identificação da EG'!$B$7=""),"",Capa!$C$10))</f>
        <v/>
      </c>
      <c r="B347" s="14" t="str">
        <f>IF(I347="","",IF((OR('Identificação da EG'!$B$7=0,'Identificação da EG'!$B$7="")),"",'Identificação da EG'!$B$7))</f>
        <v/>
      </c>
      <c r="C347" s="14" t="str">
        <f>IF(I347="","",IF(B347="","",VLOOKUP(B347,Auxiliar!$BW$23:$BX$3130,2,0)))</f>
        <v/>
      </c>
      <c r="D347" s="14" t="str">
        <f>IF(I347="","",IF(OR('Identificação da EG'!$B$7=0,'Identificação da EG'!$B$7=""),"","Portugal"))</f>
        <v/>
      </c>
      <c r="E347" s="14" t="str">
        <f>IF(I347="","",IF(OR('Identificação da EG'!$B$7=0,'Identificação da EG'!$B$7=""),"",'Identificação da EG'!$C$7))</f>
        <v/>
      </c>
      <c r="F347" s="14" t="str">
        <f>IF(I347="","",IF(OR('Identificação da EG'!$B$7=0,'Identificação da EG'!$B$7=""),"",'Identificação da EG'!$F$7))</f>
        <v/>
      </c>
      <c r="G347" s="14" t="str">
        <f>IF(I347="","",IF((OR('Identificação da EG'!$B$7=0,'Identificação da EG'!$B$7="")),"",'Identificação da EG'!$D$7))</f>
        <v/>
      </c>
      <c r="H347" s="25" t="str">
        <f>IF(I347="","",IF(OR('Identificação da EG'!$B$7=0,'Identificação da EG'!$B$7=""),"",'Identificação da EG'!$E$7))</f>
        <v/>
      </c>
      <c r="I347" s="69" t="str">
        <f>IF(OR(J347="",'Campanhas C&amp;S'!$BA$6="",'Campanhas C&amp;S'!$BA$6="(Preencha o nome da campanha)"),"",'Campanhas C&amp;S'!$BA$6)</f>
        <v/>
      </c>
      <c r="J347" s="69" t="str">
        <v/>
      </c>
      <c r="K347" s="69" t="str">
        <v/>
      </c>
      <c r="L347" s="69" t="str">
        <v/>
      </c>
      <c r="M347" s="69" t="str">
        <v/>
      </c>
      <c r="N347" s="69" t="str">
        <v/>
      </c>
      <c r="O347" s="69" t="str">
        <v/>
      </c>
      <c r="P347" s="69" t="str">
        <f>IF(J347="","","Materiais distribuidos")</f>
        <v/>
      </c>
      <c r="Q347" s="69" t="str">
        <f t="shared" si="5"/>
        <v/>
      </c>
      <c r="R347" s="69" t="str" cm="1">
        <f t="array" ref="R347">IF(ISBLANK(INDEX('Campanhas C&amp;S'!$BF$20:$BG$48,INT((ROWS($A$1:A46)-1)/2)+1,MOD(ROWS($A$1:A46)-1,2)+1)),"",INDEX('Campanhas C&amp;S'!$BF$20:$BG$48,INT((ROWS($A$1:A46)-1)/2)+1,MOD(ROWS($A$1:A46)-1,2)+1))</f>
        <v/>
      </c>
      <c r="S347" s="69" t="str">
        <f>IF(OR(J347="",'Campanhas C&amp;S'!$BA$15="",'Campanhas C&amp;S'!$BA$15="(máximo 300 carateres)"),"",'Campanhas C&amp;S'!$BA$15)</f>
        <v/>
      </c>
    </row>
    <row r="348" spans="1:19" x14ac:dyDescent="0.15">
      <c r="A348" s="14" t="str">
        <f>IF(I348="","",IF(OR('Identificação da EG'!$B$7=0,'Identificação da EG'!$B$7=""),"",Capa!$C$10))</f>
        <v/>
      </c>
      <c r="B348" s="14" t="str">
        <f>IF(I348="","",IF((OR('Identificação da EG'!$B$7=0,'Identificação da EG'!$B$7="")),"",'Identificação da EG'!$B$7))</f>
        <v/>
      </c>
      <c r="C348" s="14" t="str">
        <f>IF(I348="","",IF(B348="","",VLOOKUP(B348,Auxiliar!$BW$23:$BX$3130,2,0)))</f>
        <v/>
      </c>
      <c r="D348" s="14" t="str">
        <f>IF(I348="","",IF(OR('Identificação da EG'!$B$7=0,'Identificação da EG'!$B$7=""),"","Portugal"))</f>
        <v/>
      </c>
      <c r="E348" s="14" t="str">
        <f>IF(I348="","",IF(OR('Identificação da EG'!$B$7=0,'Identificação da EG'!$B$7=""),"",'Identificação da EG'!$C$7))</f>
        <v/>
      </c>
      <c r="F348" s="14" t="str">
        <f>IF(I348="","",IF(OR('Identificação da EG'!$B$7=0,'Identificação da EG'!$B$7=""),"",'Identificação da EG'!$F$7))</f>
        <v/>
      </c>
      <c r="G348" s="14" t="str">
        <f>IF(I348="","",IF((OR('Identificação da EG'!$B$7=0,'Identificação da EG'!$B$7="")),"",'Identificação da EG'!$D$7))</f>
        <v/>
      </c>
      <c r="H348" s="25" t="str">
        <f>IF(I348="","",IF(OR('Identificação da EG'!$B$7=0,'Identificação da EG'!$B$7=""),"",'Identificação da EG'!$E$7))</f>
        <v/>
      </c>
      <c r="I348" s="69" t="str">
        <f>IF(OR(J348="",'Campanhas C&amp;S'!$BA$6="",'Campanhas C&amp;S'!$BA$6="(Preencha o nome da campanha)"),"",'Campanhas C&amp;S'!$BA$6)</f>
        <v/>
      </c>
      <c r="J348" s="69" t="str">
        <v/>
      </c>
      <c r="K348" s="69" t="str">
        <v/>
      </c>
      <c r="L348" s="69" t="str">
        <v/>
      </c>
      <c r="M348" s="69" t="str">
        <v/>
      </c>
      <c r="N348" s="69" t="str">
        <v/>
      </c>
      <c r="O348" s="69" t="str">
        <v/>
      </c>
      <c r="P348" s="69" t="str">
        <f>IF(J348="","","População abrangida")</f>
        <v/>
      </c>
      <c r="Q348" s="69" t="str">
        <f t="shared" si="5"/>
        <v/>
      </c>
      <c r="R348" s="69" t="str" cm="1">
        <f t="array" ref="R348">IF(ISBLANK(INDEX('Campanhas C&amp;S'!$BF$20:$BG$48,INT((ROWS($A$1:A47)-1)/2)+1,MOD(ROWS($A$1:A47)-1,2)+1)),"",INDEX('Campanhas C&amp;S'!$BF$20:$BG$48,INT((ROWS($A$1:A47)-1)/2)+1,MOD(ROWS($A$1:A47)-1,2)+1))</f>
        <v/>
      </c>
      <c r="S348" s="69" t="str">
        <f>IF(OR(J348="",'Campanhas C&amp;S'!$BA$15="",'Campanhas C&amp;S'!$BA$15="(máximo 300 carateres)"),"",'Campanhas C&amp;S'!$BA$15)</f>
        <v/>
      </c>
    </row>
    <row r="349" spans="1:19" x14ac:dyDescent="0.15">
      <c r="A349" s="14" t="str">
        <f>IF(I349="","",IF(OR('Identificação da EG'!$B$7=0,'Identificação da EG'!$B$7=""),"",Capa!$C$10))</f>
        <v/>
      </c>
      <c r="B349" s="14" t="str">
        <f>IF(I349="","",IF((OR('Identificação da EG'!$B$7=0,'Identificação da EG'!$B$7="")),"",'Identificação da EG'!$B$7))</f>
        <v/>
      </c>
      <c r="C349" s="14" t="str">
        <f>IF(I349="","",IF(B349="","",VLOOKUP(B349,Auxiliar!$BW$23:$BX$3130,2,0)))</f>
        <v/>
      </c>
      <c r="D349" s="14" t="str">
        <f>IF(I349="","",IF(OR('Identificação da EG'!$B$7=0,'Identificação da EG'!$B$7=""),"","Portugal"))</f>
        <v/>
      </c>
      <c r="E349" s="14" t="str">
        <f>IF(I349="","",IF(OR('Identificação da EG'!$B$7=0,'Identificação da EG'!$B$7=""),"",'Identificação da EG'!$C$7))</f>
        <v/>
      </c>
      <c r="F349" s="14" t="str">
        <f>IF(I349="","",IF(OR('Identificação da EG'!$B$7=0,'Identificação da EG'!$B$7=""),"",'Identificação da EG'!$F$7))</f>
        <v/>
      </c>
      <c r="G349" s="14" t="str">
        <f>IF(I349="","",IF((OR('Identificação da EG'!$B$7=0,'Identificação da EG'!$B$7="")),"",'Identificação da EG'!$D$7))</f>
        <v/>
      </c>
      <c r="H349" s="25" t="str">
        <f>IF(I349="","",IF(OR('Identificação da EG'!$B$7=0,'Identificação da EG'!$B$7=""),"",'Identificação da EG'!$E$7))</f>
        <v/>
      </c>
      <c r="I349" s="69" t="str">
        <f>IF(OR(J349="",'Campanhas C&amp;S'!$BA$6="",'Campanhas C&amp;S'!$BA$6="(Preencha o nome da campanha)"),"",'Campanhas C&amp;S'!$BA$6)</f>
        <v/>
      </c>
      <c r="J349" s="69" t="str">
        <v/>
      </c>
      <c r="K349" s="69" t="str">
        <v/>
      </c>
      <c r="L349" s="69" t="str">
        <v/>
      </c>
      <c r="M349" s="69" t="str">
        <v/>
      </c>
      <c r="N349" s="69" t="str">
        <v/>
      </c>
      <c r="O349" s="69" t="str">
        <v/>
      </c>
      <c r="P349" s="69" t="str">
        <f>IF(J349="","","Materiais distribuidos")</f>
        <v/>
      </c>
      <c r="Q349" s="69" t="str">
        <f t="shared" si="5"/>
        <v/>
      </c>
      <c r="R349" s="69" t="str" cm="1">
        <f t="array" ref="R349">IF(ISBLANK(INDEX('Campanhas C&amp;S'!$BF$20:$BG$48,INT((ROWS($A$1:A48)-1)/2)+1,MOD(ROWS($A$1:A48)-1,2)+1)),"",INDEX('Campanhas C&amp;S'!$BF$20:$BG$48,INT((ROWS($A$1:A48)-1)/2)+1,MOD(ROWS($A$1:A48)-1,2)+1))</f>
        <v/>
      </c>
      <c r="S349" s="69" t="str">
        <f>IF(OR(J349="",'Campanhas C&amp;S'!$BA$15="",'Campanhas C&amp;S'!$BA$15="(máximo 300 carateres)"),"",'Campanhas C&amp;S'!$BA$15)</f>
        <v/>
      </c>
    </row>
    <row r="350" spans="1:19" x14ac:dyDescent="0.15">
      <c r="A350" s="14" t="str">
        <f>IF(I350="","",IF(OR('Identificação da EG'!$B$7=0,'Identificação da EG'!$B$7=""),"",Capa!$C$10))</f>
        <v/>
      </c>
      <c r="B350" s="14" t="str">
        <f>IF(I350="","",IF((OR('Identificação da EG'!$B$7=0,'Identificação da EG'!$B$7="")),"",'Identificação da EG'!$B$7))</f>
        <v/>
      </c>
      <c r="C350" s="14" t="str">
        <f>IF(I350="","",IF(B350="","",VLOOKUP(B350,Auxiliar!$BW$23:$BX$3130,2,0)))</f>
        <v/>
      </c>
      <c r="D350" s="14" t="str">
        <f>IF(I350="","",IF(OR('Identificação da EG'!$B$7=0,'Identificação da EG'!$B$7=""),"","Portugal"))</f>
        <v/>
      </c>
      <c r="E350" s="14" t="str">
        <f>IF(I350="","",IF(OR('Identificação da EG'!$B$7=0,'Identificação da EG'!$B$7=""),"",'Identificação da EG'!$C$7))</f>
        <v/>
      </c>
      <c r="F350" s="14" t="str">
        <f>IF(I350="","",IF(OR('Identificação da EG'!$B$7=0,'Identificação da EG'!$B$7=""),"",'Identificação da EG'!$F$7))</f>
        <v/>
      </c>
      <c r="G350" s="14" t="str">
        <f>IF(I350="","",IF((OR('Identificação da EG'!$B$7=0,'Identificação da EG'!$B$7="")),"",'Identificação da EG'!$D$7))</f>
        <v/>
      </c>
      <c r="H350" s="25" t="str">
        <f>IF(I350="","",IF(OR('Identificação da EG'!$B$7=0,'Identificação da EG'!$B$7=""),"",'Identificação da EG'!$E$7))</f>
        <v/>
      </c>
      <c r="I350" s="69" t="str">
        <f>IF(OR(J350="",'Campanhas C&amp;S'!$BA$6="",'Campanhas C&amp;S'!$BA$6="(Preencha o nome da campanha)"),"",'Campanhas C&amp;S'!$BA$6)</f>
        <v/>
      </c>
      <c r="J350" s="69" t="str">
        <v/>
      </c>
      <c r="K350" s="69" t="str">
        <v/>
      </c>
      <c r="L350" s="69" t="str">
        <v/>
      </c>
      <c r="M350" s="69" t="str">
        <v/>
      </c>
      <c r="N350" s="69" t="str">
        <v/>
      </c>
      <c r="O350" s="69" t="str">
        <v/>
      </c>
      <c r="P350" s="69" t="str">
        <f>IF(J350="","","População abrangida")</f>
        <v/>
      </c>
      <c r="Q350" s="69" t="str">
        <f t="shared" si="5"/>
        <v/>
      </c>
      <c r="R350" s="69" t="str" cm="1">
        <f t="array" ref="R350">IF(ISBLANK(INDEX('Campanhas C&amp;S'!$BF$20:$BG$48,INT((ROWS($A$1:A49)-1)/2)+1,MOD(ROWS($A$1:A49)-1,2)+1)),"",INDEX('Campanhas C&amp;S'!$BF$20:$BG$48,INT((ROWS($A$1:A49)-1)/2)+1,MOD(ROWS($A$1:A49)-1,2)+1))</f>
        <v/>
      </c>
      <c r="S350" s="69" t="str">
        <f>IF(OR(J350="",'Campanhas C&amp;S'!$BA$15="",'Campanhas C&amp;S'!$BA$15="(máximo 300 carateres)"),"",'Campanhas C&amp;S'!$BA$15)</f>
        <v/>
      </c>
    </row>
    <row r="351" spans="1:19" x14ac:dyDescent="0.15">
      <c r="A351" s="14" t="str">
        <f>IF(I351="","",IF(OR('Identificação da EG'!$B$7=0,'Identificação da EG'!$B$7=""),"",Capa!$C$10))</f>
        <v/>
      </c>
      <c r="B351" s="14" t="str">
        <f>IF(I351="","",IF((OR('Identificação da EG'!$B$7=0,'Identificação da EG'!$B$7="")),"",'Identificação da EG'!$B$7))</f>
        <v/>
      </c>
      <c r="C351" s="14" t="str">
        <f>IF(I351="","",IF(B351="","",VLOOKUP(B351,Auxiliar!$BW$23:$BX$3130,2,0)))</f>
        <v/>
      </c>
      <c r="D351" s="14" t="str">
        <f>IF(I351="","",IF(OR('Identificação da EG'!$B$7=0,'Identificação da EG'!$B$7=""),"","Portugal"))</f>
        <v/>
      </c>
      <c r="E351" s="14" t="str">
        <f>IF(I351="","",IF(OR('Identificação da EG'!$B$7=0,'Identificação da EG'!$B$7=""),"",'Identificação da EG'!$C$7))</f>
        <v/>
      </c>
      <c r="F351" s="14" t="str">
        <f>IF(I351="","",IF(OR('Identificação da EG'!$B$7=0,'Identificação da EG'!$B$7=""),"",'Identificação da EG'!$F$7))</f>
        <v/>
      </c>
      <c r="G351" s="14" t="str">
        <f>IF(I351="","",IF((OR('Identificação da EG'!$B$7=0,'Identificação da EG'!$B$7="")),"",'Identificação da EG'!$D$7))</f>
        <v/>
      </c>
      <c r="H351" s="25" t="str">
        <f>IF(I351="","",IF(OR('Identificação da EG'!$B$7=0,'Identificação da EG'!$B$7=""),"",'Identificação da EG'!$E$7))</f>
        <v/>
      </c>
      <c r="I351" s="69" t="str">
        <f>IF(OR(J351="",'Campanhas C&amp;S'!$BA$6="",'Campanhas C&amp;S'!$BA$6="(Preencha o nome da campanha)"),"",'Campanhas C&amp;S'!$BA$6)</f>
        <v/>
      </c>
      <c r="J351" s="69" t="str">
        <v/>
      </c>
      <c r="K351" s="69" t="str">
        <v/>
      </c>
      <c r="L351" s="69" t="str">
        <v/>
      </c>
      <c r="M351" s="69" t="str">
        <v/>
      </c>
      <c r="N351" s="69" t="str">
        <v/>
      </c>
      <c r="O351" s="69" t="str">
        <v/>
      </c>
      <c r="P351" s="69" t="str">
        <f>IF(J351="","","Materiais distribuidos")</f>
        <v/>
      </c>
      <c r="Q351" s="69" t="str">
        <f t="shared" si="5"/>
        <v/>
      </c>
      <c r="R351" s="69" t="str" cm="1">
        <f t="array" ref="R351">IF(ISBLANK(INDEX('Campanhas C&amp;S'!$BF$20:$BG$48,INT((ROWS($A$1:A50)-1)/2)+1,MOD(ROWS($A$1:A50)-1,2)+1)),"",INDEX('Campanhas C&amp;S'!$BF$20:$BG$48,INT((ROWS($A$1:A50)-1)/2)+1,MOD(ROWS($A$1:A50)-1,2)+1))</f>
        <v/>
      </c>
      <c r="S351" s="69" t="str">
        <f>IF(OR(J351="",'Campanhas C&amp;S'!$BA$15="",'Campanhas C&amp;S'!$BA$15="(máximo 300 carateres)"),"",'Campanhas C&amp;S'!$BA$15)</f>
        <v/>
      </c>
    </row>
    <row r="352" spans="1:19" x14ac:dyDescent="0.15">
      <c r="A352" s="14" t="str">
        <f>IF(I352="","",IF(OR('Identificação da EG'!$B$7=0,'Identificação da EG'!$B$7=""),"",Capa!$C$10))</f>
        <v/>
      </c>
      <c r="B352" s="14" t="str">
        <f>IF(I352="","",IF((OR('Identificação da EG'!$B$7=0,'Identificação da EG'!$B$7="")),"",'Identificação da EG'!$B$7))</f>
        <v/>
      </c>
      <c r="C352" s="14" t="str">
        <f>IF(I352="","",IF(B352="","",VLOOKUP(B352,Auxiliar!$BW$23:$BX$3130,2,0)))</f>
        <v/>
      </c>
      <c r="D352" s="14" t="str">
        <f>IF(I352="","",IF(OR('Identificação da EG'!$B$7=0,'Identificação da EG'!$B$7=""),"","Portugal"))</f>
        <v/>
      </c>
      <c r="E352" s="14" t="str">
        <f>IF(I352="","",IF(OR('Identificação da EG'!$B$7=0,'Identificação da EG'!$B$7=""),"",'Identificação da EG'!$C$7))</f>
        <v/>
      </c>
      <c r="F352" s="14" t="str">
        <f>IF(I352="","",IF(OR('Identificação da EG'!$B$7=0,'Identificação da EG'!$B$7=""),"",'Identificação da EG'!$F$7))</f>
        <v/>
      </c>
      <c r="G352" s="14" t="str">
        <f>IF(I352="","",IF((OR('Identificação da EG'!$B$7=0,'Identificação da EG'!$B$7="")),"",'Identificação da EG'!$D$7))</f>
        <v/>
      </c>
      <c r="H352" s="25" t="str">
        <f>IF(I352="","",IF(OR('Identificação da EG'!$B$7=0,'Identificação da EG'!$B$7=""),"",'Identificação da EG'!$E$7))</f>
        <v/>
      </c>
      <c r="I352" s="69" t="str">
        <f>IF(OR(J352="",'Campanhas C&amp;S'!$BA$6="",'Campanhas C&amp;S'!$BA$6="(Preencha o nome da campanha)"),"",'Campanhas C&amp;S'!$BA$6)</f>
        <v/>
      </c>
      <c r="J352" s="69" t="str">
        <v/>
      </c>
      <c r="K352" s="69" t="str">
        <v/>
      </c>
      <c r="L352" s="69" t="str">
        <v/>
      </c>
      <c r="M352" s="69" t="str">
        <v/>
      </c>
      <c r="N352" s="69" t="str">
        <v/>
      </c>
      <c r="O352" s="69" t="str">
        <v/>
      </c>
      <c r="P352" s="69" t="str">
        <f>IF(J352="","","População abrangida")</f>
        <v/>
      </c>
      <c r="Q352" s="69" t="str">
        <f t="shared" si="5"/>
        <v/>
      </c>
      <c r="R352" s="69" t="str" cm="1">
        <f t="array" ref="R352">IF(ISBLANK(INDEX('Campanhas C&amp;S'!$BF$20:$BG$48,INT((ROWS($A$1:A51)-1)/2)+1,MOD(ROWS($A$1:A51)-1,2)+1)),"",INDEX('Campanhas C&amp;S'!$BF$20:$BG$48,INT((ROWS($A$1:A51)-1)/2)+1,MOD(ROWS($A$1:A51)-1,2)+1))</f>
        <v/>
      </c>
      <c r="S352" s="69" t="str">
        <f>IF(OR(J352="",'Campanhas C&amp;S'!$BA$15="",'Campanhas C&amp;S'!$BA$15="(máximo 300 carateres)"),"",'Campanhas C&amp;S'!$BA$15)</f>
        <v/>
      </c>
    </row>
    <row r="353" spans="1:19" x14ac:dyDescent="0.15">
      <c r="A353" s="14" t="str">
        <f>IF(I353="","",IF(OR('Identificação da EG'!$B$7=0,'Identificação da EG'!$B$7=""),"",Capa!$C$10))</f>
        <v/>
      </c>
      <c r="B353" s="14" t="str">
        <f>IF(I353="","",IF((OR('Identificação da EG'!$B$7=0,'Identificação da EG'!$B$7="")),"",'Identificação da EG'!$B$7))</f>
        <v/>
      </c>
      <c r="C353" s="14" t="str">
        <f>IF(I353="","",IF(B353="","",VLOOKUP(B353,Auxiliar!$BW$23:$BX$3130,2,0)))</f>
        <v/>
      </c>
      <c r="D353" s="14" t="str">
        <f>IF(I353="","",IF(OR('Identificação da EG'!$B$7=0,'Identificação da EG'!$B$7=""),"","Portugal"))</f>
        <v/>
      </c>
      <c r="E353" s="14" t="str">
        <f>IF(I353="","",IF(OR('Identificação da EG'!$B$7=0,'Identificação da EG'!$B$7=""),"",'Identificação da EG'!$C$7))</f>
        <v/>
      </c>
      <c r="F353" s="14" t="str">
        <f>IF(I353="","",IF(OR('Identificação da EG'!$B$7=0,'Identificação da EG'!$B$7=""),"",'Identificação da EG'!$F$7))</f>
        <v/>
      </c>
      <c r="G353" s="14" t="str">
        <f>IF(I353="","",IF((OR('Identificação da EG'!$B$7=0,'Identificação da EG'!$B$7="")),"",'Identificação da EG'!$D$7))</f>
        <v/>
      </c>
      <c r="H353" s="25" t="str">
        <f>IF(I353="","",IF(OR('Identificação da EG'!$B$7=0,'Identificação da EG'!$B$7=""),"",'Identificação da EG'!$E$7))</f>
        <v/>
      </c>
      <c r="I353" s="69" t="str">
        <f>IF(OR(J353="",'Campanhas C&amp;S'!$BA$6="",'Campanhas C&amp;S'!$BA$6="(Preencha o nome da campanha)"),"",'Campanhas C&amp;S'!$BA$6)</f>
        <v/>
      </c>
      <c r="J353" s="69" t="str">
        <v/>
      </c>
      <c r="K353" s="69" t="str">
        <v/>
      </c>
      <c r="L353" s="69" t="str">
        <v/>
      </c>
      <c r="M353" s="69" t="str">
        <v/>
      </c>
      <c r="N353" s="69" t="str">
        <v/>
      </c>
      <c r="O353" s="69" t="str">
        <v/>
      </c>
      <c r="P353" s="69" t="str">
        <f>IF(J353="","","Materiais distribuidos")</f>
        <v/>
      </c>
      <c r="Q353" s="69" t="str">
        <f t="shared" si="5"/>
        <v/>
      </c>
      <c r="R353" s="69" t="str" cm="1">
        <f t="array" ref="R353">IF(ISBLANK(INDEX('Campanhas C&amp;S'!$BF$20:$BG$48,INT((ROWS($A$1:A52)-1)/2)+1,MOD(ROWS($A$1:A52)-1,2)+1)),"",INDEX('Campanhas C&amp;S'!$BF$20:$BG$48,INT((ROWS($A$1:A52)-1)/2)+1,MOD(ROWS($A$1:A52)-1,2)+1))</f>
        <v/>
      </c>
      <c r="S353" s="69" t="str">
        <f>IF(OR(J353="",'Campanhas C&amp;S'!$BA$15="",'Campanhas C&amp;S'!$BA$15="(máximo 300 carateres)"),"",'Campanhas C&amp;S'!$BA$15)</f>
        <v/>
      </c>
    </row>
    <row r="354" spans="1:19" x14ac:dyDescent="0.15">
      <c r="A354" s="14" t="str">
        <f>IF(I354="","",IF(OR('Identificação da EG'!$B$7=0,'Identificação da EG'!$B$7=""),"",Capa!$C$10))</f>
        <v/>
      </c>
      <c r="B354" s="14" t="str">
        <f>IF(I354="","",IF((OR('Identificação da EG'!$B$7=0,'Identificação da EG'!$B$7="")),"",'Identificação da EG'!$B$7))</f>
        <v/>
      </c>
      <c r="C354" s="14" t="str">
        <f>IF(I354="","",IF(B354="","",VLOOKUP(B354,Auxiliar!$BW$23:$BX$3130,2,0)))</f>
        <v/>
      </c>
      <c r="D354" s="14" t="str">
        <f>IF(I354="","",IF(OR('Identificação da EG'!$B$7=0,'Identificação da EG'!$B$7=""),"","Portugal"))</f>
        <v/>
      </c>
      <c r="E354" s="14" t="str">
        <f>IF(I354="","",IF(OR('Identificação da EG'!$B$7=0,'Identificação da EG'!$B$7=""),"",'Identificação da EG'!$C$7))</f>
        <v/>
      </c>
      <c r="F354" s="14" t="str">
        <f>IF(I354="","",IF(OR('Identificação da EG'!$B$7=0,'Identificação da EG'!$B$7=""),"",'Identificação da EG'!$F$7))</f>
        <v/>
      </c>
      <c r="G354" s="14" t="str">
        <f>IF(I354="","",IF((OR('Identificação da EG'!$B$7=0,'Identificação da EG'!$B$7="")),"",'Identificação da EG'!$D$7))</f>
        <v/>
      </c>
      <c r="H354" s="25" t="str">
        <f>IF(I354="","",IF(OR('Identificação da EG'!$B$7=0,'Identificação da EG'!$B$7=""),"",'Identificação da EG'!$E$7))</f>
        <v/>
      </c>
      <c r="I354" s="69" t="str">
        <f>IF(OR(J354="",'Campanhas C&amp;S'!$BA$6="",'Campanhas C&amp;S'!$BA$6="(Preencha o nome da campanha)"),"",'Campanhas C&amp;S'!$BA$6)</f>
        <v/>
      </c>
      <c r="J354" s="69" t="str">
        <v/>
      </c>
      <c r="K354" s="69" t="str">
        <v/>
      </c>
      <c r="L354" s="69" t="str">
        <v/>
      </c>
      <c r="M354" s="69" t="str">
        <v/>
      </c>
      <c r="N354" s="69" t="str">
        <v/>
      </c>
      <c r="O354" s="69" t="str">
        <v/>
      </c>
      <c r="P354" s="69" t="str">
        <f>IF(J354="","","População abrangida")</f>
        <v/>
      </c>
      <c r="Q354" s="69" t="str">
        <f t="shared" si="5"/>
        <v/>
      </c>
      <c r="R354" s="69" t="str" cm="1">
        <f t="array" ref="R354">IF(ISBLANK(INDEX('Campanhas C&amp;S'!$BF$20:$BG$48,INT((ROWS($A$1:A53)-1)/2)+1,MOD(ROWS($A$1:A53)-1,2)+1)),"",INDEX('Campanhas C&amp;S'!$BF$20:$BG$48,INT((ROWS($A$1:A53)-1)/2)+1,MOD(ROWS($A$1:A53)-1,2)+1))</f>
        <v/>
      </c>
      <c r="S354" s="69" t="str">
        <f>IF(OR(J354="",'Campanhas C&amp;S'!$BA$15="",'Campanhas C&amp;S'!$BA$15="(máximo 300 carateres)"),"",'Campanhas C&amp;S'!$BA$15)</f>
        <v/>
      </c>
    </row>
    <row r="355" spans="1:19" x14ac:dyDescent="0.15">
      <c r="A355" s="14" t="str">
        <f>IF(I355="","",IF(OR('Identificação da EG'!$B$7=0,'Identificação da EG'!$B$7=""),"",Capa!$C$10))</f>
        <v/>
      </c>
      <c r="B355" s="14" t="str">
        <f>IF(I355="","",IF((OR('Identificação da EG'!$B$7=0,'Identificação da EG'!$B$7="")),"",'Identificação da EG'!$B$7))</f>
        <v/>
      </c>
      <c r="C355" s="14" t="str">
        <f>IF(I355="","",IF(B355="","",VLOOKUP(B355,Auxiliar!$BW$23:$BX$3130,2,0)))</f>
        <v/>
      </c>
      <c r="D355" s="14" t="str">
        <f>IF(I355="","",IF(OR('Identificação da EG'!$B$7=0,'Identificação da EG'!$B$7=""),"","Portugal"))</f>
        <v/>
      </c>
      <c r="E355" s="14" t="str">
        <f>IF(I355="","",IF(OR('Identificação da EG'!$B$7=0,'Identificação da EG'!$B$7=""),"",'Identificação da EG'!$C$7))</f>
        <v/>
      </c>
      <c r="F355" s="14" t="str">
        <f>IF(I355="","",IF(OR('Identificação da EG'!$B$7=0,'Identificação da EG'!$B$7=""),"",'Identificação da EG'!$F$7))</f>
        <v/>
      </c>
      <c r="G355" s="14" t="str">
        <f>IF(I355="","",IF((OR('Identificação da EG'!$B$7=0,'Identificação da EG'!$B$7="")),"",'Identificação da EG'!$D$7))</f>
        <v/>
      </c>
      <c r="H355" s="25" t="str">
        <f>IF(I355="","",IF(OR('Identificação da EG'!$B$7=0,'Identificação da EG'!$B$7=""),"",'Identificação da EG'!$E$7))</f>
        <v/>
      </c>
      <c r="I355" s="69" t="str">
        <f>IF(OR(J355="",'Campanhas C&amp;S'!$BA$6="",'Campanhas C&amp;S'!$BA$6="(Preencha o nome da campanha)"),"",'Campanhas C&amp;S'!$BA$6)</f>
        <v/>
      </c>
      <c r="J355" s="69" t="str">
        <v/>
      </c>
      <c r="K355" s="69" t="str">
        <v/>
      </c>
      <c r="L355" s="69" t="str">
        <v/>
      </c>
      <c r="M355" s="69" t="str">
        <v/>
      </c>
      <c r="N355" s="69" t="str">
        <v/>
      </c>
      <c r="O355" s="69" t="str">
        <v/>
      </c>
      <c r="P355" s="69" t="str">
        <f>IF(J355="","","Materiais distribuidos")</f>
        <v/>
      </c>
      <c r="Q355" s="69" t="str">
        <f t="shared" si="5"/>
        <v/>
      </c>
      <c r="R355" s="69" t="str" cm="1">
        <f t="array" ref="R355">IF(ISBLANK(INDEX('Campanhas C&amp;S'!$BF$20:$BG$48,INT((ROWS($A$1:A54)-1)/2)+1,MOD(ROWS($A$1:A54)-1,2)+1)),"",INDEX('Campanhas C&amp;S'!$BF$20:$BG$48,INT((ROWS($A$1:A54)-1)/2)+1,MOD(ROWS($A$1:A54)-1,2)+1))</f>
        <v/>
      </c>
      <c r="S355" s="69" t="str">
        <f>IF(OR(J355="",'Campanhas C&amp;S'!$BA$15="",'Campanhas C&amp;S'!$BA$15="(máximo 300 carateres)"),"",'Campanhas C&amp;S'!$BA$15)</f>
        <v/>
      </c>
    </row>
    <row r="356" spans="1:19" x14ac:dyDescent="0.15">
      <c r="A356" s="14" t="str">
        <f>IF(I356="","",IF(OR('Identificação da EG'!$B$7=0,'Identificação da EG'!$B$7=""),"",Capa!$C$10))</f>
        <v/>
      </c>
      <c r="B356" s="14" t="str">
        <f>IF(I356="","",IF((OR('Identificação da EG'!$B$7=0,'Identificação da EG'!$B$7="")),"",'Identificação da EG'!$B$7))</f>
        <v/>
      </c>
      <c r="C356" s="14" t="str">
        <f>IF(I356="","",IF(B356="","",VLOOKUP(B356,Auxiliar!$BW$23:$BX$3130,2,0)))</f>
        <v/>
      </c>
      <c r="D356" s="14" t="str">
        <f>IF(I356="","",IF(OR('Identificação da EG'!$B$7=0,'Identificação da EG'!$B$7=""),"","Portugal"))</f>
        <v/>
      </c>
      <c r="E356" s="14" t="str">
        <f>IF(I356="","",IF(OR('Identificação da EG'!$B$7=0,'Identificação da EG'!$B$7=""),"",'Identificação da EG'!$C$7))</f>
        <v/>
      </c>
      <c r="F356" s="14" t="str">
        <f>IF(I356="","",IF(OR('Identificação da EG'!$B$7=0,'Identificação da EG'!$B$7=""),"",'Identificação da EG'!$F$7))</f>
        <v/>
      </c>
      <c r="G356" s="14" t="str">
        <f>IF(I356="","",IF((OR('Identificação da EG'!$B$7=0,'Identificação da EG'!$B$7="")),"",'Identificação da EG'!$D$7))</f>
        <v/>
      </c>
      <c r="H356" s="25" t="str">
        <f>IF(I356="","",IF(OR('Identificação da EG'!$B$7=0,'Identificação da EG'!$B$7=""),"",'Identificação da EG'!$E$7))</f>
        <v/>
      </c>
      <c r="I356" s="69" t="str">
        <f>IF(OR(J356="",'Campanhas C&amp;S'!$BA$6="",'Campanhas C&amp;S'!$BA$6="(Preencha o nome da campanha)"),"",'Campanhas C&amp;S'!$BA$6)</f>
        <v/>
      </c>
      <c r="J356" s="69" t="str">
        <v/>
      </c>
      <c r="K356" s="69" t="str">
        <v/>
      </c>
      <c r="L356" s="69" t="str">
        <v/>
      </c>
      <c r="M356" s="69" t="str">
        <v/>
      </c>
      <c r="N356" s="69" t="str">
        <v/>
      </c>
      <c r="O356" s="69" t="str">
        <v/>
      </c>
      <c r="P356" s="69" t="str">
        <f>IF(J356="","","População abrangida")</f>
        <v/>
      </c>
      <c r="Q356" s="69" t="str">
        <f t="shared" si="5"/>
        <v/>
      </c>
      <c r="R356" s="69" t="str" cm="1">
        <f t="array" ref="R356">IF(ISBLANK(INDEX('Campanhas C&amp;S'!$BF$20:$BG$48,INT((ROWS($A$1:A55)-1)/2)+1,MOD(ROWS($A$1:A55)-1,2)+1)),"",INDEX('Campanhas C&amp;S'!$BF$20:$BG$48,INT((ROWS($A$1:A55)-1)/2)+1,MOD(ROWS($A$1:A55)-1,2)+1))</f>
        <v/>
      </c>
      <c r="S356" s="69" t="str">
        <f>IF(OR(J356="",'Campanhas C&amp;S'!$BA$15="",'Campanhas C&amp;S'!$BA$15="(máximo 300 carateres)"),"",'Campanhas C&amp;S'!$BA$15)</f>
        <v/>
      </c>
    </row>
    <row r="357" spans="1:19" x14ac:dyDescent="0.15">
      <c r="A357" s="14" t="str">
        <f>IF(I357="","",IF(OR('Identificação da EG'!$B$7=0,'Identificação da EG'!$B$7=""),"",Capa!$C$10))</f>
        <v/>
      </c>
      <c r="B357" s="14" t="str">
        <f>IF(I357="","",IF((OR('Identificação da EG'!$B$7=0,'Identificação da EG'!$B$7="")),"",'Identificação da EG'!$B$7))</f>
        <v/>
      </c>
      <c r="C357" s="14" t="str">
        <f>IF(I357="","",IF(B357="","",VLOOKUP(B357,Auxiliar!$BW$23:$BX$3130,2,0)))</f>
        <v/>
      </c>
      <c r="D357" s="14" t="str">
        <f>IF(I357="","",IF(OR('Identificação da EG'!$B$7=0,'Identificação da EG'!$B$7=""),"","Portugal"))</f>
        <v/>
      </c>
      <c r="E357" s="14" t="str">
        <f>IF(I357="","",IF(OR('Identificação da EG'!$B$7=0,'Identificação da EG'!$B$7=""),"",'Identificação da EG'!$C$7))</f>
        <v/>
      </c>
      <c r="F357" s="14" t="str">
        <f>IF(I357="","",IF(OR('Identificação da EG'!$B$7=0,'Identificação da EG'!$B$7=""),"",'Identificação da EG'!$F$7))</f>
        <v/>
      </c>
      <c r="G357" s="14" t="str">
        <f>IF(I357="","",IF((OR('Identificação da EG'!$B$7=0,'Identificação da EG'!$B$7="")),"",'Identificação da EG'!$D$7))</f>
        <v/>
      </c>
      <c r="H357" s="25" t="str">
        <f>IF(I357="","",IF(OR('Identificação da EG'!$B$7=0,'Identificação da EG'!$B$7=""),"",'Identificação da EG'!$E$7))</f>
        <v/>
      </c>
      <c r="I357" s="69" t="str">
        <f>IF(OR(J357="",'Campanhas C&amp;S'!$BA$6="",'Campanhas C&amp;S'!$BA$6="(Preencha o nome da campanha)"),"",'Campanhas C&amp;S'!$BA$6)</f>
        <v/>
      </c>
      <c r="J357" s="69" t="str">
        <v/>
      </c>
      <c r="K357" s="69" t="str">
        <v/>
      </c>
      <c r="L357" s="69" t="str">
        <v/>
      </c>
      <c r="M357" s="69" t="str">
        <v/>
      </c>
      <c r="N357" s="69" t="str">
        <v/>
      </c>
      <c r="O357" s="69" t="str">
        <v/>
      </c>
      <c r="P357" s="69" t="str">
        <f>IF(J357="","","Materiais distribuidos")</f>
        <v/>
      </c>
      <c r="Q357" s="69" t="str">
        <f t="shared" si="5"/>
        <v/>
      </c>
      <c r="R357" s="69" t="str" cm="1">
        <f t="array" ref="R357">IF(ISBLANK(INDEX('Campanhas C&amp;S'!$BF$20:$BG$48,INT((ROWS($A$1:A56)-1)/2)+1,MOD(ROWS($A$1:A56)-1,2)+1)),"",INDEX('Campanhas C&amp;S'!$BF$20:$BG$48,INT((ROWS($A$1:A56)-1)/2)+1,MOD(ROWS($A$1:A56)-1,2)+1))</f>
        <v/>
      </c>
      <c r="S357" s="69" t="str">
        <f>IF(OR(J357="",'Campanhas C&amp;S'!$BA$15="",'Campanhas C&amp;S'!$BA$15="(máximo 300 carateres)"),"",'Campanhas C&amp;S'!$BA$15)</f>
        <v/>
      </c>
    </row>
    <row r="358" spans="1:19" x14ac:dyDescent="0.15">
      <c r="A358" s="14" t="str">
        <f>IF(I358="","",IF(OR('Identificação da EG'!$B$7=0,'Identificação da EG'!$B$7=""),"",Capa!$C$10))</f>
        <v/>
      </c>
      <c r="B358" s="14" t="str">
        <f>IF(I358="","",IF((OR('Identificação da EG'!$B$7=0,'Identificação da EG'!$B$7="")),"",'Identificação da EG'!$B$7))</f>
        <v/>
      </c>
      <c r="C358" s="14" t="str">
        <f>IF(I358="","",IF(B358="","",VLOOKUP(B358,Auxiliar!$BW$23:$BX$3130,2,0)))</f>
        <v/>
      </c>
      <c r="D358" s="14" t="str">
        <f>IF(I358="","",IF(OR('Identificação da EG'!$B$7=0,'Identificação da EG'!$B$7=""),"","Portugal"))</f>
        <v/>
      </c>
      <c r="E358" s="14" t="str">
        <f>IF(I358="","",IF(OR('Identificação da EG'!$B$7=0,'Identificação da EG'!$B$7=""),"",'Identificação da EG'!$C$7))</f>
        <v/>
      </c>
      <c r="F358" s="14" t="str">
        <f>IF(I358="","",IF(OR('Identificação da EG'!$B$7=0,'Identificação da EG'!$B$7=""),"",'Identificação da EG'!$F$7))</f>
        <v/>
      </c>
      <c r="G358" s="14" t="str">
        <f>IF(I358="","",IF((OR('Identificação da EG'!$B$7=0,'Identificação da EG'!$B$7="")),"",'Identificação da EG'!$D$7))</f>
        <v/>
      </c>
      <c r="H358" s="25" t="str">
        <f>IF(I358="","",IF(OR('Identificação da EG'!$B$7=0,'Identificação da EG'!$B$7=""),"",'Identificação da EG'!$E$7))</f>
        <v/>
      </c>
      <c r="I358" s="69" t="str">
        <f>IF(OR(J358="",'Campanhas C&amp;S'!$BA$6="",'Campanhas C&amp;S'!$BA$6="(Preencha o nome da campanha)"),"",'Campanhas C&amp;S'!$BA$6)</f>
        <v/>
      </c>
      <c r="J358" s="69" t="str">
        <v/>
      </c>
      <c r="K358" s="69" t="str">
        <v/>
      </c>
      <c r="L358" s="69" t="str">
        <v/>
      </c>
      <c r="M358" s="69" t="str">
        <v/>
      </c>
      <c r="N358" s="69" t="str">
        <v/>
      </c>
      <c r="O358" s="69" t="str">
        <v/>
      </c>
      <c r="P358" s="69" t="str">
        <f>IF(J358="","","População abrangida")</f>
        <v/>
      </c>
      <c r="Q358" s="69" t="str">
        <f t="shared" si="5"/>
        <v/>
      </c>
      <c r="R358" s="69" t="str" cm="1">
        <f t="array" ref="R358">IF(ISBLANK(INDEX('Campanhas C&amp;S'!$BF$20:$BG$48,INT((ROWS($A$1:A57)-1)/2)+1,MOD(ROWS($A$1:A57)-1,2)+1)),"",INDEX('Campanhas C&amp;S'!$BF$20:$BG$48,INT((ROWS($A$1:A57)-1)/2)+1,MOD(ROWS($A$1:A57)-1,2)+1))</f>
        <v/>
      </c>
      <c r="S358" s="69" t="str">
        <f>IF(OR(J358="",'Campanhas C&amp;S'!$BA$15="",'Campanhas C&amp;S'!$BA$15="(máximo 300 carateres)"),"",'Campanhas C&amp;S'!$BA$15)</f>
        <v/>
      </c>
    </row>
    <row r="359" spans="1:19" x14ac:dyDescent="0.15">
      <c r="A359" s="14" t="str">
        <f>IF(I359="","",IF(OR('Identificação da EG'!$B$7=0,'Identificação da EG'!$B$7=""),"",Capa!$C$10))</f>
        <v/>
      </c>
      <c r="B359" s="14" t="str">
        <f>IF(I359="","",IF((OR('Identificação da EG'!$B$7=0,'Identificação da EG'!$B$7="")),"",'Identificação da EG'!$B$7))</f>
        <v/>
      </c>
      <c r="C359" s="14" t="str">
        <f>IF(I359="","",IF(B359="","",VLOOKUP(B359,Auxiliar!$BW$23:$BX$3130,2,0)))</f>
        <v/>
      </c>
      <c r="D359" s="14" t="str">
        <f>IF(I359="","",IF(OR('Identificação da EG'!$B$7=0,'Identificação da EG'!$B$7=""),"","Portugal"))</f>
        <v/>
      </c>
      <c r="E359" s="14" t="str">
        <f>IF(I359="","",IF(OR('Identificação da EG'!$B$7=0,'Identificação da EG'!$B$7=""),"",'Identificação da EG'!$C$7))</f>
        <v/>
      </c>
      <c r="F359" s="14" t="str">
        <f>IF(I359="","",IF(OR('Identificação da EG'!$B$7=0,'Identificação da EG'!$B$7=""),"",'Identificação da EG'!$F$7))</f>
        <v/>
      </c>
      <c r="G359" s="14" t="str">
        <f>IF(I359="","",IF((OR('Identificação da EG'!$B$7=0,'Identificação da EG'!$B$7="")),"",'Identificação da EG'!$D$7))</f>
        <v/>
      </c>
      <c r="H359" s="25" t="str">
        <f>IF(I359="","",IF(OR('Identificação da EG'!$B$7=0,'Identificação da EG'!$B$7=""),"",'Identificação da EG'!$E$7))</f>
        <v/>
      </c>
      <c r="I359" s="69" t="str">
        <f>IF(OR(J359="",'Campanhas C&amp;S'!$BA$6="",'Campanhas C&amp;S'!$BA$6="(Preencha o nome da campanha)"),"",'Campanhas C&amp;S'!$BA$6)</f>
        <v/>
      </c>
      <c r="J359" s="69" t="str">
        <v/>
      </c>
      <c r="K359" s="69" t="str">
        <v/>
      </c>
      <c r="L359" s="69" t="str">
        <v/>
      </c>
      <c r="M359" s="69" t="str">
        <v/>
      </c>
      <c r="N359" s="69" t="str">
        <v/>
      </c>
      <c r="O359" s="69" t="str">
        <v/>
      </c>
      <c r="P359" s="69" t="str">
        <f>IF(J359="","","Materiais distribuidos")</f>
        <v/>
      </c>
      <c r="Q359" s="69" t="str">
        <f t="shared" si="5"/>
        <v/>
      </c>
      <c r="R359" s="69" t="str" cm="1">
        <f t="array" ref="R359">IF(ISBLANK(INDEX('Campanhas C&amp;S'!$BF$20:$BG$48,INT((ROWS($A$1:A58)-1)/2)+1,MOD(ROWS($A$1:A58)-1,2)+1)),"",INDEX('Campanhas C&amp;S'!$BF$20:$BG$48,INT((ROWS($A$1:A58)-1)/2)+1,MOD(ROWS($A$1:A58)-1,2)+1))</f>
        <v/>
      </c>
      <c r="S359" s="69" t="str">
        <f>IF(OR(J359="",'Campanhas C&amp;S'!$BA$15="",'Campanhas C&amp;S'!$BA$15="(máximo 300 carateres)"),"",'Campanhas C&amp;S'!$BA$15)</f>
        <v/>
      </c>
    </row>
    <row r="360" spans="1:19" x14ac:dyDescent="0.15">
      <c r="A360" s="14" t="str">
        <f>IF(I360="","",IF(OR('Identificação da EG'!$B$7=0,'Identificação da EG'!$B$7=""),"",Capa!$C$10))</f>
        <v/>
      </c>
      <c r="B360" s="14" t="str">
        <f>IF(I360="","",IF((OR('Identificação da EG'!$B$7=0,'Identificação da EG'!$B$7="")),"",'Identificação da EG'!$B$7))</f>
        <v/>
      </c>
      <c r="C360" s="14" t="str">
        <f>IF(I360="","",IF(B360="","",VLOOKUP(B360,Auxiliar!$BW$23:$BX$3130,2,0)))</f>
        <v/>
      </c>
      <c r="D360" s="14" t="str">
        <f>IF(I360="","",IF(OR('Identificação da EG'!$B$7=0,'Identificação da EG'!$B$7=""),"","Portugal"))</f>
        <v/>
      </c>
      <c r="E360" s="14" t="str">
        <f>IF(I360="","",IF(OR('Identificação da EG'!$B$7=0,'Identificação da EG'!$B$7=""),"",'Identificação da EG'!$C$7))</f>
        <v/>
      </c>
      <c r="F360" s="14" t="str">
        <f>IF(I360="","",IF(OR('Identificação da EG'!$B$7=0,'Identificação da EG'!$B$7=""),"",'Identificação da EG'!$F$7))</f>
        <v/>
      </c>
      <c r="G360" s="14" t="str">
        <f>IF(I360="","",IF((OR('Identificação da EG'!$B$7=0,'Identificação da EG'!$B$7="")),"",'Identificação da EG'!$D$7))</f>
        <v/>
      </c>
      <c r="H360" s="25" t="str">
        <f>IF(I360="","",IF(OR('Identificação da EG'!$B$7=0,'Identificação da EG'!$B$7=""),"",'Identificação da EG'!$E$7))</f>
        <v/>
      </c>
      <c r="I360" s="69" t="str">
        <f>IF(OR(J302="",'Campanhas C&amp;S'!$BA$6="",'Campanhas C&amp;S'!$BA$6="(Preencha o nome da campanha)"),"",'Campanhas C&amp;S'!$BA$6)</f>
        <v/>
      </c>
      <c r="J360" s="69"/>
      <c r="K360" s="69"/>
      <c r="L360" s="69"/>
      <c r="M360" s="69"/>
      <c r="N360" s="69"/>
      <c r="O360" s="69"/>
      <c r="P360" s="69" t="str">
        <f>IF(R360="","","População total abrangida")</f>
        <v/>
      </c>
      <c r="Q360" s="69" t="str">
        <f>IF(R360="","","nº")</f>
        <v/>
      </c>
      <c r="R360" s="69" t="str">
        <f>IF('Campanhas C&amp;S'!$BA$9="","",'Campanhas C&amp;S'!$BA$9)</f>
        <v/>
      </c>
      <c r="S360" s="69" t="str">
        <f>IF(OR(R360="",'Campanhas C&amp;S'!$BA$15="",'Campanhas C&amp;S'!$BA$15="(máximo 300 carateres)"),"",'Campanhas C&amp;S'!$BA$15)</f>
        <v/>
      </c>
    </row>
    <row r="361" spans="1:19" x14ac:dyDescent="0.15">
      <c r="A361" s="14" t="str">
        <f>IF(I361="","",IF(OR('Identificação da EG'!$B$7=0,'Identificação da EG'!$B$7=""),"",Capa!$C$10))</f>
        <v/>
      </c>
      <c r="B361" s="14" t="str">
        <f>IF(I361="","",IF((OR('Identificação da EG'!$B$7=0,'Identificação da EG'!$B$7="")),"",'Identificação da EG'!$B$7))</f>
        <v/>
      </c>
      <c r="C361" s="14" t="str">
        <f>IF(I361="","",IF(B361="","",VLOOKUP(B361,Auxiliar!$BW$23:$BX$3130,2,0)))</f>
        <v/>
      </c>
      <c r="D361" s="14" t="str">
        <f>IF(I361="","",IF(OR('Identificação da EG'!$B$7=0,'Identificação da EG'!$B$7=""),"","Portugal"))</f>
        <v/>
      </c>
      <c r="E361" s="14" t="str">
        <f>IF(I361="","",IF(OR('Identificação da EG'!$B$7=0,'Identificação da EG'!$B$7=""),"",'Identificação da EG'!$C$7))</f>
        <v/>
      </c>
      <c r="F361" s="14" t="str">
        <f>IF(I361="","",IF(OR('Identificação da EG'!$B$7=0,'Identificação da EG'!$B$7=""),"",'Identificação da EG'!$F$7))</f>
        <v/>
      </c>
      <c r="G361" s="14" t="str">
        <f>IF(I361="","",IF((OR('Identificação da EG'!$B$7=0,'Identificação da EG'!$B$7="")),"",'Identificação da EG'!$D$7))</f>
        <v/>
      </c>
      <c r="H361" s="25" t="str">
        <f>IF(I361="","",IF(OR('Identificação da EG'!$B$7=0,'Identificação da EG'!$B$7=""),"",'Identificação da EG'!$E$7))</f>
        <v/>
      </c>
      <c r="I361" s="69" t="str">
        <f>IF(OR(J303="",'Campanhas C&amp;S'!$BA$6="",'Campanhas C&amp;S'!$BA$6="(Preencha o nome da campanha)"),"",'Campanhas C&amp;S'!$BA$6)</f>
        <v/>
      </c>
      <c r="J361" s="69"/>
      <c r="K361" s="69"/>
      <c r="L361" s="69"/>
      <c r="M361" s="69"/>
      <c r="N361" s="69"/>
      <c r="O361" s="69"/>
      <c r="P361" s="69" t="str">
        <f>IF(R361="","","Duração da campanha")</f>
        <v/>
      </c>
      <c r="Q361" s="69" t="str">
        <f>IF(R361="","","dias")</f>
        <v/>
      </c>
      <c r="R361" s="69" t="str">
        <f>IF('Campanhas C&amp;S'!$BA$12="","",'Campanhas C&amp;S'!$BA$12)</f>
        <v/>
      </c>
      <c r="S361" s="69" t="str">
        <f>IF(OR(R361="",'Campanhas C&amp;S'!$BA$15="",'Campanhas C&amp;S'!$BA$15="(máximo 300 carateres)"),"",'Campanhas C&amp;S'!$BA$15)</f>
        <v/>
      </c>
    </row>
    <row r="362" spans="1:19" x14ac:dyDescent="0.15">
      <c r="A362" s="14" t="str">
        <f>IF(I362="","",IF(OR('Identificação da EG'!$B$7=0,'Identificação da EG'!$B$7=""),"",Capa!$C$10))</f>
        <v/>
      </c>
      <c r="B362" s="14" t="str">
        <f>IF(I362="","",IF((OR('Identificação da EG'!$B$7=0,'Identificação da EG'!$B$7="")),"",'Identificação da EG'!$B$7))</f>
        <v/>
      </c>
      <c r="C362" s="14" t="str">
        <f>IF(I362="","",IF(B362="","",VLOOKUP(B362,Auxiliar!$BW$23:$BX$3130,2,0)))</f>
        <v/>
      </c>
      <c r="D362" s="14" t="str">
        <f>IF(I362="","",IF(OR('Identificação da EG'!$B$7=0,'Identificação da EG'!$B$7=""),"","Portugal"))</f>
        <v/>
      </c>
      <c r="E362" s="14" t="str">
        <f>IF(I362="","",IF(OR('Identificação da EG'!$B$7=0,'Identificação da EG'!$B$7=""),"",'Identificação da EG'!$C$7))</f>
        <v/>
      </c>
      <c r="F362" s="14" t="str">
        <f>IF(I362="","",IF(OR('Identificação da EG'!$B$7=0,'Identificação da EG'!$B$7=""),"",'Identificação da EG'!$F$7))</f>
        <v/>
      </c>
      <c r="G362" s="14" t="str">
        <f>IF(I362="","",IF((OR('Identificação da EG'!$B$7=0,'Identificação da EG'!$B$7="")),"",'Identificação da EG'!$D$7))</f>
        <v/>
      </c>
      <c r="H362" s="25" t="str">
        <f>IF(I362="","",IF(OR('Identificação da EG'!$B$7=0,'Identificação da EG'!$B$7=""),"",'Identificação da EG'!$E$7))</f>
        <v/>
      </c>
      <c r="I362" s="69" t="str">
        <f>IF(OR(J362="",'Campanhas C&amp;S'!$BK$6="",'Campanhas C&amp;S'!$BK$6="(Preencha o nome da campanha)"),"",'Campanhas C&amp;S'!$BK$6)</f>
        <v/>
      </c>
      <c r="J362" s="69" t="str" cm="1">
        <f t="array" ref="J362:J419">IF(INDEX('Campanhas C&amp;S'!BJ20:BJ48,INT((_xlfn.SEQUENCE(ROWS('Campanhas C&amp;S'!BJ20:BJ48)*2,1,1,1)-1)/2)+1)=0,"",INDEX('Campanhas C&amp;S'!BJ20:BJ48,INT((_xlfn.SEQUENCE(ROWS('Campanhas C&amp;S'!BJ20:BJ48)*2,1,1,1)-1)/2)+1))</f>
        <v/>
      </c>
      <c r="K362" s="69" t="str" cm="1">
        <f t="array" ref="K362:K419">IF(INDEX('Campanhas C&amp;S'!BK20:BK48,INT((_xlfn.SEQUENCE(ROWS('Campanhas C&amp;S'!BK20:BK48)*2,1,1,1)-1)/2)+1)=0,"",INDEX('Campanhas C&amp;S'!BK20:BK48,INT((_xlfn.SEQUENCE(ROWS('Campanhas C&amp;S'!BK20:BK48)*2,1,1,1)-1)/2)+1))</f>
        <v/>
      </c>
      <c r="L362" s="69" t="str" cm="1">
        <f t="array" ref="L362:L419">IF(INDEX('Campanhas C&amp;S'!BL20:BL48,INT((_xlfn.SEQUENCE(ROWS('Campanhas C&amp;S'!BL20:BL48)*2,1,1,1)-1)/2)+1)=0,"",INDEX('Campanhas C&amp;S'!BL20:BL48,INT((_xlfn.SEQUENCE(ROWS('Campanhas C&amp;S'!BL20:BL48)*2,1,1,1)-1)/2)+1))</f>
        <v/>
      </c>
      <c r="M362" s="69" t="str" cm="1">
        <f t="array" ref="M362:M419">IF(INDEX('Campanhas C&amp;S'!BM20:BM48,INT((_xlfn.SEQUENCE(ROWS('Campanhas C&amp;S'!BM20:BM48)*2,1,1,1)-1)/2)+1)=0,"",INDEX('Campanhas C&amp;S'!BM20:BM48,INT((_xlfn.SEQUENCE(ROWS('Campanhas C&amp;S'!BM20:BM48)*2,1,1,1)-1)/2)+1))</f>
        <v/>
      </c>
      <c r="N362" s="69" t="str" cm="1">
        <f t="array" ref="N362:N419">IF(INDEX('Campanhas C&amp;S'!BN20:BN48,INT((_xlfn.SEQUENCE(ROWS('Campanhas C&amp;S'!BN20:BN48)*2,1,1,1)-1)/2)+1)=0,"",INDEX('Campanhas C&amp;S'!BN20:BN48,INT((_xlfn.SEQUENCE(ROWS('Campanhas C&amp;S'!BN20:BN48)*2,1,1,1)-1)/2)+1))</f>
        <v/>
      </c>
      <c r="O362" s="69" t="str" cm="1">
        <f t="array" ref="O362:O419">IF(INDEX('Campanhas C&amp;S'!BO20:BO48,INT((_xlfn.SEQUENCE(ROWS('Campanhas C&amp;S'!BO20:BO48)*2,1,1,1)-1)/2)+1)=0,"",INDEX('Campanhas C&amp;S'!BO20:BO48,INT((_xlfn.SEQUENCE(ROWS('Campanhas C&amp;S'!BO20:BO48)*2,1,1,1)-1)/2)+1))</f>
        <v/>
      </c>
      <c r="P362" s="69" t="str">
        <f>IF(J362="","","População abrangida")</f>
        <v/>
      </c>
      <c r="Q362" s="69" t="str">
        <f>IF(J362="","","nº")</f>
        <v/>
      </c>
      <c r="R362" s="69" t="str" cm="1">
        <f t="array" ref="R362">IF(ISBLANK(INDEX('Campanhas C&amp;S'!$BP$20:$BQ$48,INT((ROWS($A$1:A1)-1)/2)+1,MOD(ROWS($A$1:A1)-1,2)+1)),"",INDEX('Campanhas C&amp;S'!$BP$20:$BQ$48,INT((ROWS($A$1:A1)-1)/2)+1,MOD(ROWS($A$1:A1)-1,2)+1))</f>
        <v/>
      </c>
      <c r="S362" s="69" t="str">
        <f>IF(OR(J362="",'Campanhas C&amp;S'!$BK$15="",'Campanhas C&amp;S'!$BK$15="(máximo 300 carateres)"),"",'Campanhas C&amp;S'!$BK$15)</f>
        <v/>
      </c>
    </row>
    <row r="363" spans="1:19" x14ac:dyDescent="0.15">
      <c r="A363" s="14" t="str">
        <f>IF(I363="","",IF(OR('Identificação da EG'!$B$7=0,'Identificação da EG'!$B$7=""),"",Capa!$C$10))</f>
        <v/>
      </c>
      <c r="B363" s="14" t="str">
        <f>IF(I363="","",IF((OR('Identificação da EG'!$B$7=0,'Identificação da EG'!$B$7="")),"",'Identificação da EG'!$B$7))</f>
        <v/>
      </c>
      <c r="C363" s="14" t="str">
        <f>IF(I363="","",IF(B363="","",VLOOKUP(B363,Auxiliar!$BW$23:$BX$3130,2,0)))</f>
        <v/>
      </c>
      <c r="D363" s="14" t="str">
        <f>IF(I363="","",IF(OR('Identificação da EG'!$B$7=0,'Identificação da EG'!$B$7=""),"","Portugal"))</f>
        <v/>
      </c>
      <c r="E363" s="14" t="str">
        <f>IF(I363="","",IF(OR('Identificação da EG'!$B$7=0,'Identificação da EG'!$B$7=""),"",'Identificação da EG'!$C$7))</f>
        <v/>
      </c>
      <c r="F363" s="14" t="str">
        <f>IF(I363="","",IF(OR('Identificação da EG'!$B$7=0,'Identificação da EG'!$B$7=""),"",'Identificação da EG'!$F$7))</f>
        <v/>
      </c>
      <c r="G363" s="14" t="str">
        <f>IF(I363="","",IF((OR('Identificação da EG'!$B$7=0,'Identificação da EG'!$B$7="")),"",'Identificação da EG'!$D$7))</f>
        <v/>
      </c>
      <c r="H363" s="25" t="str">
        <f>IF(I363="","",IF(OR('Identificação da EG'!$B$7=0,'Identificação da EG'!$B$7=""),"",'Identificação da EG'!$E$7))</f>
        <v/>
      </c>
      <c r="I363" s="69" t="str">
        <f>IF(OR(J363="",'Campanhas C&amp;S'!$BK$6="",'Campanhas C&amp;S'!$BK$6="(Preencha o nome da campanha)"),"",'Campanhas C&amp;S'!$BK$6)</f>
        <v/>
      </c>
      <c r="J363" s="69" t="str">
        <v/>
      </c>
      <c r="K363" s="69" t="str">
        <v/>
      </c>
      <c r="L363" s="69" t="str">
        <v/>
      </c>
      <c r="M363" s="69" t="str">
        <v/>
      </c>
      <c r="N363" s="69" t="str">
        <v/>
      </c>
      <c r="O363" s="69" t="str">
        <v/>
      </c>
      <c r="P363" s="69" t="str">
        <f>IF(J363="","","Materiais distribuidos")</f>
        <v/>
      </c>
      <c r="Q363" s="69" t="str">
        <f t="shared" ref="Q363:Q419" si="6">IF(J363="","","nº")</f>
        <v/>
      </c>
      <c r="R363" s="69" t="str" cm="1">
        <f t="array" ref="R363">IF(ISBLANK(INDEX('Campanhas C&amp;S'!$BP$20:$BQ$48,INT((ROWS($A$1:A2)-1)/2)+1,MOD(ROWS($A$1:A2)-1,2)+1)),"",INDEX('Campanhas C&amp;S'!$BP$20:$BQ$48,INT((ROWS($A$1:A2)-1)/2)+1,MOD(ROWS($A$1:A2)-1,2)+1))</f>
        <v/>
      </c>
      <c r="S363" s="69" t="str">
        <f>IF(OR(J363="",'Campanhas C&amp;S'!$BK$15="",'Campanhas C&amp;S'!$BK$15="(máximo 300 carateres)"),"",'Campanhas C&amp;S'!$BK$15)</f>
        <v/>
      </c>
    </row>
    <row r="364" spans="1:19" x14ac:dyDescent="0.15">
      <c r="A364" s="14" t="str">
        <f>IF(I364="","",IF(OR('Identificação da EG'!$B$7=0,'Identificação da EG'!$B$7=""),"",Capa!$C$10))</f>
        <v/>
      </c>
      <c r="B364" s="14" t="str">
        <f>IF(I364="","",IF((OR('Identificação da EG'!$B$7=0,'Identificação da EG'!$B$7="")),"",'Identificação da EG'!$B$7))</f>
        <v/>
      </c>
      <c r="C364" s="14" t="str">
        <f>IF(I364="","",IF(B364="","",VLOOKUP(B364,Auxiliar!$BW$23:$BX$3130,2,0)))</f>
        <v/>
      </c>
      <c r="D364" s="14" t="str">
        <f>IF(I364="","",IF(OR('Identificação da EG'!$B$7=0,'Identificação da EG'!$B$7=""),"","Portugal"))</f>
        <v/>
      </c>
      <c r="E364" s="14" t="str">
        <f>IF(I364="","",IF(OR('Identificação da EG'!$B$7=0,'Identificação da EG'!$B$7=""),"",'Identificação da EG'!$C$7))</f>
        <v/>
      </c>
      <c r="F364" s="14" t="str">
        <f>IF(I364="","",IF(OR('Identificação da EG'!$B$7=0,'Identificação da EG'!$B$7=""),"",'Identificação da EG'!$F$7))</f>
        <v/>
      </c>
      <c r="G364" s="14" t="str">
        <f>IF(I364="","",IF((OR('Identificação da EG'!$B$7=0,'Identificação da EG'!$B$7="")),"",'Identificação da EG'!$D$7))</f>
        <v/>
      </c>
      <c r="H364" s="25" t="str">
        <f>IF(I364="","",IF(OR('Identificação da EG'!$B$7=0,'Identificação da EG'!$B$7=""),"",'Identificação da EG'!$E$7))</f>
        <v/>
      </c>
      <c r="I364" s="69" t="str">
        <f>IF(OR(J364="",'Campanhas C&amp;S'!$BK$6="",'Campanhas C&amp;S'!$BK$6="(Preencha o nome da campanha)"),"",'Campanhas C&amp;S'!$BK$6)</f>
        <v/>
      </c>
      <c r="J364" s="69" t="str">
        <v/>
      </c>
      <c r="K364" s="69" t="str">
        <v/>
      </c>
      <c r="L364" s="69" t="str">
        <v/>
      </c>
      <c r="M364" s="69" t="str">
        <v/>
      </c>
      <c r="N364" s="69" t="str">
        <v/>
      </c>
      <c r="O364" s="69" t="str">
        <v/>
      </c>
      <c r="P364" s="69" t="str">
        <f>IF(J364="","","População abrangida")</f>
        <v/>
      </c>
      <c r="Q364" s="69" t="str">
        <f t="shared" si="6"/>
        <v/>
      </c>
      <c r="R364" s="69" t="str" cm="1">
        <f t="array" ref="R364">IF(ISBLANK(INDEX('Campanhas C&amp;S'!$BP$20:$BQ$48,INT((ROWS($A$1:A3)-1)/2)+1,MOD(ROWS($A$1:A3)-1,2)+1)),"",INDEX('Campanhas C&amp;S'!$BP$20:$BQ$48,INT((ROWS($A$1:A3)-1)/2)+1,MOD(ROWS($A$1:A3)-1,2)+1))</f>
        <v/>
      </c>
      <c r="S364" s="69" t="str">
        <f>IF(OR(J364="",'Campanhas C&amp;S'!$BK$15="",'Campanhas C&amp;S'!$BK$15="(máximo 300 carateres)"),"",'Campanhas C&amp;S'!$BK$15)</f>
        <v/>
      </c>
    </row>
    <row r="365" spans="1:19" x14ac:dyDescent="0.15">
      <c r="A365" s="14" t="str">
        <f>IF(I365="","",IF(OR('Identificação da EG'!$B$7=0,'Identificação da EG'!$B$7=""),"",Capa!$C$10))</f>
        <v/>
      </c>
      <c r="B365" s="14" t="str">
        <f>IF(I365="","",IF((OR('Identificação da EG'!$B$7=0,'Identificação da EG'!$B$7="")),"",'Identificação da EG'!$B$7))</f>
        <v/>
      </c>
      <c r="C365" s="14" t="str">
        <f>IF(I365="","",IF(B365="","",VLOOKUP(B365,Auxiliar!$BW$23:$BX$3130,2,0)))</f>
        <v/>
      </c>
      <c r="D365" s="14" t="str">
        <f>IF(I365="","",IF(OR('Identificação da EG'!$B$7=0,'Identificação da EG'!$B$7=""),"","Portugal"))</f>
        <v/>
      </c>
      <c r="E365" s="14" t="str">
        <f>IF(I365="","",IF(OR('Identificação da EG'!$B$7=0,'Identificação da EG'!$B$7=""),"",'Identificação da EG'!$C$7))</f>
        <v/>
      </c>
      <c r="F365" s="14" t="str">
        <f>IF(I365="","",IF(OR('Identificação da EG'!$B$7=0,'Identificação da EG'!$B$7=""),"",'Identificação da EG'!$F$7))</f>
        <v/>
      </c>
      <c r="G365" s="14" t="str">
        <f>IF(I365="","",IF((OR('Identificação da EG'!$B$7=0,'Identificação da EG'!$B$7="")),"",'Identificação da EG'!$D$7))</f>
        <v/>
      </c>
      <c r="H365" s="25" t="str">
        <f>IF(I365="","",IF(OR('Identificação da EG'!$B$7=0,'Identificação da EG'!$B$7=""),"",'Identificação da EG'!$E$7))</f>
        <v/>
      </c>
      <c r="I365" s="69" t="str">
        <f>IF(OR(J365="",'Campanhas C&amp;S'!$BK$6="",'Campanhas C&amp;S'!$BK$6="(Preencha o nome da campanha)"),"",'Campanhas C&amp;S'!$BK$6)</f>
        <v/>
      </c>
      <c r="J365" s="69" t="str">
        <v/>
      </c>
      <c r="K365" s="69" t="str">
        <v/>
      </c>
      <c r="L365" s="69" t="str">
        <v/>
      </c>
      <c r="M365" s="69" t="str">
        <v/>
      </c>
      <c r="N365" s="69" t="str">
        <v/>
      </c>
      <c r="O365" s="69" t="str">
        <v/>
      </c>
      <c r="P365" s="69" t="str">
        <f>IF(J365="","","Materiais distribuidos")</f>
        <v/>
      </c>
      <c r="Q365" s="69" t="str">
        <f t="shared" si="6"/>
        <v/>
      </c>
      <c r="R365" s="69" t="str" cm="1">
        <f t="array" ref="R365">IF(ISBLANK(INDEX('Campanhas C&amp;S'!$BP$20:$BQ$48,INT((ROWS($A$1:A4)-1)/2)+1,MOD(ROWS($A$1:A4)-1,2)+1)),"",INDEX('Campanhas C&amp;S'!$BP$20:$BQ$48,INT((ROWS($A$1:A4)-1)/2)+1,MOD(ROWS($A$1:A4)-1,2)+1))</f>
        <v/>
      </c>
      <c r="S365" s="69" t="str">
        <f>IF(OR(J365="",'Campanhas C&amp;S'!$BK$15="",'Campanhas C&amp;S'!$BK$15="(máximo 300 carateres)"),"",'Campanhas C&amp;S'!$BK$15)</f>
        <v/>
      </c>
    </row>
    <row r="366" spans="1:19" x14ac:dyDescent="0.15">
      <c r="A366" s="14" t="str">
        <f>IF(I366="","",IF(OR('Identificação da EG'!$B$7=0,'Identificação da EG'!$B$7=""),"",Capa!$C$10))</f>
        <v/>
      </c>
      <c r="B366" s="14" t="str">
        <f>IF(I366="","",IF((OR('Identificação da EG'!$B$7=0,'Identificação da EG'!$B$7="")),"",'Identificação da EG'!$B$7))</f>
        <v/>
      </c>
      <c r="C366" s="14" t="str">
        <f>IF(I366="","",IF(B366="","",VLOOKUP(B366,Auxiliar!$BW$23:$BX$3130,2,0)))</f>
        <v/>
      </c>
      <c r="D366" s="14" t="str">
        <f>IF(I366="","",IF(OR('Identificação da EG'!$B$7=0,'Identificação da EG'!$B$7=""),"","Portugal"))</f>
        <v/>
      </c>
      <c r="E366" s="14" t="str">
        <f>IF(I366="","",IF(OR('Identificação da EG'!$B$7=0,'Identificação da EG'!$B$7=""),"",'Identificação da EG'!$C$7))</f>
        <v/>
      </c>
      <c r="F366" s="14" t="str">
        <f>IF(I366="","",IF(OR('Identificação da EG'!$B$7=0,'Identificação da EG'!$B$7=""),"",'Identificação da EG'!$F$7))</f>
        <v/>
      </c>
      <c r="G366" s="14" t="str">
        <f>IF(I366="","",IF((OR('Identificação da EG'!$B$7=0,'Identificação da EG'!$B$7="")),"",'Identificação da EG'!$D$7))</f>
        <v/>
      </c>
      <c r="H366" s="25" t="str">
        <f>IF(I366="","",IF(OR('Identificação da EG'!$B$7=0,'Identificação da EG'!$B$7=""),"",'Identificação da EG'!$E$7))</f>
        <v/>
      </c>
      <c r="I366" s="69" t="str">
        <f>IF(OR(J366="",'Campanhas C&amp;S'!$BK$6="",'Campanhas C&amp;S'!$BK$6="(Preencha o nome da campanha)"),"",'Campanhas C&amp;S'!$BK$6)</f>
        <v/>
      </c>
      <c r="J366" s="69" t="str">
        <v/>
      </c>
      <c r="K366" s="69" t="str">
        <v/>
      </c>
      <c r="L366" s="69" t="str">
        <v/>
      </c>
      <c r="M366" s="69" t="str">
        <v/>
      </c>
      <c r="N366" s="69" t="str">
        <v/>
      </c>
      <c r="O366" s="69" t="str">
        <v/>
      </c>
      <c r="P366" s="69" t="str">
        <f>IF(J366="","","População abrangida")</f>
        <v/>
      </c>
      <c r="Q366" s="69" t="str">
        <f t="shared" si="6"/>
        <v/>
      </c>
      <c r="R366" s="69" t="str" cm="1">
        <f t="array" ref="R366">IF(ISBLANK(INDEX('Campanhas C&amp;S'!$BP$20:$BQ$48,INT((ROWS($A$1:A5)-1)/2)+1,MOD(ROWS($A$1:A5)-1,2)+1)),"",INDEX('Campanhas C&amp;S'!$BP$20:$BQ$48,INT((ROWS($A$1:A5)-1)/2)+1,MOD(ROWS($A$1:A5)-1,2)+1))</f>
        <v/>
      </c>
      <c r="S366" s="69" t="str">
        <f>IF(OR(J366="",'Campanhas C&amp;S'!$BK$15="",'Campanhas C&amp;S'!$BK$15="(máximo 300 carateres)"),"",'Campanhas C&amp;S'!$BK$15)</f>
        <v/>
      </c>
    </row>
    <row r="367" spans="1:19" x14ac:dyDescent="0.15">
      <c r="A367" s="14" t="str">
        <f>IF(I367="","",IF(OR('Identificação da EG'!$B$7=0,'Identificação da EG'!$B$7=""),"",Capa!$C$10))</f>
        <v/>
      </c>
      <c r="B367" s="14" t="str">
        <f>IF(I367="","",IF((OR('Identificação da EG'!$B$7=0,'Identificação da EG'!$B$7="")),"",'Identificação da EG'!$B$7))</f>
        <v/>
      </c>
      <c r="C367" s="14" t="str">
        <f>IF(I367="","",IF(B367="","",VLOOKUP(B367,Auxiliar!$BW$23:$BX$3130,2,0)))</f>
        <v/>
      </c>
      <c r="D367" s="14" t="str">
        <f>IF(I367="","",IF(OR('Identificação da EG'!$B$7=0,'Identificação da EG'!$B$7=""),"","Portugal"))</f>
        <v/>
      </c>
      <c r="E367" s="14" t="str">
        <f>IF(I367="","",IF(OR('Identificação da EG'!$B$7=0,'Identificação da EG'!$B$7=""),"",'Identificação da EG'!$C$7))</f>
        <v/>
      </c>
      <c r="F367" s="14" t="str">
        <f>IF(I367="","",IF(OR('Identificação da EG'!$B$7=0,'Identificação da EG'!$B$7=""),"",'Identificação da EG'!$F$7))</f>
        <v/>
      </c>
      <c r="G367" s="14" t="str">
        <f>IF(I367="","",IF((OR('Identificação da EG'!$B$7=0,'Identificação da EG'!$B$7="")),"",'Identificação da EG'!$D$7))</f>
        <v/>
      </c>
      <c r="H367" s="25" t="str">
        <f>IF(I367="","",IF(OR('Identificação da EG'!$B$7=0,'Identificação da EG'!$B$7=""),"",'Identificação da EG'!$E$7))</f>
        <v/>
      </c>
      <c r="I367" s="69" t="str">
        <f>IF(OR(J367="",'Campanhas C&amp;S'!$BK$6="",'Campanhas C&amp;S'!$BK$6="(Preencha o nome da campanha)"),"",'Campanhas C&amp;S'!$BK$6)</f>
        <v/>
      </c>
      <c r="J367" s="69" t="str">
        <v/>
      </c>
      <c r="K367" s="69" t="str">
        <v/>
      </c>
      <c r="L367" s="69" t="str">
        <v/>
      </c>
      <c r="M367" s="69" t="str">
        <v/>
      </c>
      <c r="N367" s="69" t="str">
        <v/>
      </c>
      <c r="O367" s="69" t="str">
        <v/>
      </c>
      <c r="P367" s="69" t="str">
        <f>IF(J367="","","Materiais distribuidos")</f>
        <v/>
      </c>
      <c r="Q367" s="69" t="str">
        <f t="shared" si="6"/>
        <v/>
      </c>
      <c r="R367" s="69" t="str" cm="1">
        <f t="array" ref="R367">IF(ISBLANK(INDEX('Campanhas C&amp;S'!$BP$20:$BQ$48,INT((ROWS($A$1:A6)-1)/2)+1,MOD(ROWS($A$1:A6)-1,2)+1)),"",INDEX('Campanhas C&amp;S'!$BP$20:$BQ$48,INT((ROWS($A$1:A6)-1)/2)+1,MOD(ROWS($A$1:A6)-1,2)+1))</f>
        <v/>
      </c>
      <c r="S367" s="69" t="str">
        <f>IF(OR(J367="",'Campanhas C&amp;S'!$BK$15="",'Campanhas C&amp;S'!$BK$15="(máximo 300 carateres)"),"",'Campanhas C&amp;S'!$BK$15)</f>
        <v/>
      </c>
    </row>
    <row r="368" spans="1:19" x14ac:dyDescent="0.15">
      <c r="A368" s="14" t="str">
        <f>IF(I368="","",IF(OR('Identificação da EG'!$B$7=0,'Identificação da EG'!$B$7=""),"",Capa!$C$10))</f>
        <v/>
      </c>
      <c r="B368" s="14" t="str">
        <f>IF(I368="","",IF((OR('Identificação da EG'!$B$7=0,'Identificação da EG'!$B$7="")),"",'Identificação da EG'!$B$7))</f>
        <v/>
      </c>
      <c r="C368" s="14" t="str">
        <f>IF(I368="","",IF(B368="","",VLOOKUP(B368,Auxiliar!$BW$23:$BX$3130,2,0)))</f>
        <v/>
      </c>
      <c r="D368" s="14" t="str">
        <f>IF(I368="","",IF(OR('Identificação da EG'!$B$7=0,'Identificação da EG'!$B$7=""),"","Portugal"))</f>
        <v/>
      </c>
      <c r="E368" s="14" t="str">
        <f>IF(I368="","",IF(OR('Identificação da EG'!$B$7=0,'Identificação da EG'!$B$7=""),"",'Identificação da EG'!$C$7))</f>
        <v/>
      </c>
      <c r="F368" s="14" t="str">
        <f>IF(I368="","",IF(OR('Identificação da EG'!$B$7=0,'Identificação da EG'!$B$7=""),"",'Identificação da EG'!$F$7))</f>
        <v/>
      </c>
      <c r="G368" s="14" t="str">
        <f>IF(I368="","",IF((OR('Identificação da EG'!$B$7=0,'Identificação da EG'!$B$7="")),"",'Identificação da EG'!$D$7))</f>
        <v/>
      </c>
      <c r="H368" s="25" t="str">
        <f>IF(I368="","",IF(OR('Identificação da EG'!$B$7=0,'Identificação da EG'!$B$7=""),"",'Identificação da EG'!$E$7))</f>
        <v/>
      </c>
      <c r="I368" s="69" t="str">
        <f>IF(OR(J368="",'Campanhas C&amp;S'!$BK$6="",'Campanhas C&amp;S'!$BK$6="(Preencha o nome da campanha)"),"",'Campanhas C&amp;S'!$BK$6)</f>
        <v/>
      </c>
      <c r="J368" s="69" t="str">
        <v/>
      </c>
      <c r="K368" s="69" t="str">
        <v/>
      </c>
      <c r="L368" s="69" t="str">
        <v/>
      </c>
      <c r="M368" s="69" t="str">
        <v/>
      </c>
      <c r="N368" s="69" t="str">
        <v/>
      </c>
      <c r="O368" s="69" t="str">
        <v/>
      </c>
      <c r="P368" s="69" t="str">
        <f>IF(J368="","","População abrangida")</f>
        <v/>
      </c>
      <c r="Q368" s="69" t="str">
        <f t="shared" si="6"/>
        <v/>
      </c>
      <c r="R368" s="69" t="str" cm="1">
        <f t="array" ref="R368">IF(ISBLANK(INDEX('Campanhas C&amp;S'!$BP$20:$BQ$48,INT((ROWS($A$1:A7)-1)/2)+1,MOD(ROWS($A$1:A7)-1,2)+1)),"",INDEX('Campanhas C&amp;S'!$BP$20:$BQ$48,INT((ROWS($A$1:A7)-1)/2)+1,MOD(ROWS($A$1:A7)-1,2)+1))</f>
        <v/>
      </c>
      <c r="S368" s="69" t="str">
        <f>IF(OR(J368="",'Campanhas C&amp;S'!$BK$15="",'Campanhas C&amp;S'!$BK$15="(máximo 300 carateres)"),"",'Campanhas C&amp;S'!$BK$15)</f>
        <v/>
      </c>
    </row>
    <row r="369" spans="1:19" x14ac:dyDescent="0.15">
      <c r="A369" s="14" t="str">
        <f>IF(I369="","",IF(OR('Identificação da EG'!$B$7=0,'Identificação da EG'!$B$7=""),"",Capa!$C$10))</f>
        <v/>
      </c>
      <c r="B369" s="14" t="str">
        <f>IF(I369="","",IF((OR('Identificação da EG'!$B$7=0,'Identificação da EG'!$B$7="")),"",'Identificação da EG'!$B$7))</f>
        <v/>
      </c>
      <c r="C369" s="14" t="str">
        <f>IF(I369="","",IF(B369="","",VLOOKUP(B369,Auxiliar!$BW$23:$BX$3130,2,0)))</f>
        <v/>
      </c>
      <c r="D369" s="14" t="str">
        <f>IF(I369="","",IF(OR('Identificação da EG'!$B$7=0,'Identificação da EG'!$B$7=""),"","Portugal"))</f>
        <v/>
      </c>
      <c r="E369" s="14" t="str">
        <f>IF(I369="","",IF(OR('Identificação da EG'!$B$7=0,'Identificação da EG'!$B$7=""),"",'Identificação da EG'!$C$7))</f>
        <v/>
      </c>
      <c r="F369" s="14" t="str">
        <f>IF(I369="","",IF(OR('Identificação da EG'!$B$7=0,'Identificação da EG'!$B$7=""),"",'Identificação da EG'!$F$7))</f>
        <v/>
      </c>
      <c r="G369" s="14" t="str">
        <f>IF(I369="","",IF((OR('Identificação da EG'!$B$7=0,'Identificação da EG'!$B$7="")),"",'Identificação da EG'!$D$7))</f>
        <v/>
      </c>
      <c r="H369" s="25" t="str">
        <f>IF(I369="","",IF(OR('Identificação da EG'!$B$7=0,'Identificação da EG'!$B$7=""),"",'Identificação da EG'!$E$7))</f>
        <v/>
      </c>
      <c r="I369" s="69" t="str">
        <f>IF(OR(J369="",'Campanhas C&amp;S'!$BK$6="",'Campanhas C&amp;S'!$BK$6="(Preencha o nome da campanha)"),"",'Campanhas C&amp;S'!$BK$6)</f>
        <v/>
      </c>
      <c r="J369" s="69" t="str">
        <v/>
      </c>
      <c r="K369" s="69" t="str">
        <v/>
      </c>
      <c r="L369" s="69" t="str">
        <v/>
      </c>
      <c r="M369" s="69" t="str">
        <v/>
      </c>
      <c r="N369" s="69" t="str">
        <v/>
      </c>
      <c r="O369" s="69" t="str">
        <v/>
      </c>
      <c r="P369" s="69" t="str">
        <f>IF(J369="","","Materiais distribuidos")</f>
        <v/>
      </c>
      <c r="Q369" s="69" t="str">
        <f t="shared" si="6"/>
        <v/>
      </c>
      <c r="R369" s="69" t="str" cm="1">
        <f t="array" ref="R369">IF(ISBLANK(INDEX('Campanhas C&amp;S'!$BP$20:$BQ$48,INT((ROWS($A$1:A8)-1)/2)+1,MOD(ROWS($A$1:A8)-1,2)+1)),"",INDEX('Campanhas C&amp;S'!$BP$20:$BQ$48,INT((ROWS($A$1:A8)-1)/2)+1,MOD(ROWS($A$1:A8)-1,2)+1))</f>
        <v/>
      </c>
      <c r="S369" s="69" t="str">
        <f>IF(OR(J369="",'Campanhas C&amp;S'!$BK$15="",'Campanhas C&amp;S'!$BK$15="(máximo 300 carateres)"),"",'Campanhas C&amp;S'!$BK$15)</f>
        <v/>
      </c>
    </row>
    <row r="370" spans="1:19" x14ac:dyDescent="0.15">
      <c r="A370" s="14" t="str">
        <f>IF(I370="","",IF(OR('Identificação da EG'!$B$7=0,'Identificação da EG'!$B$7=""),"",Capa!$C$10))</f>
        <v/>
      </c>
      <c r="B370" s="14" t="str">
        <f>IF(I370="","",IF((OR('Identificação da EG'!$B$7=0,'Identificação da EG'!$B$7="")),"",'Identificação da EG'!$B$7))</f>
        <v/>
      </c>
      <c r="C370" s="14" t="str">
        <f>IF(I370="","",IF(B370="","",VLOOKUP(B370,Auxiliar!$BW$23:$BX$3130,2,0)))</f>
        <v/>
      </c>
      <c r="D370" s="14" t="str">
        <f>IF(I370="","",IF(OR('Identificação da EG'!$B$7=0,'Identificação da EG'!$B$7=""),"","Portugal"))</f>
        <v/>
      </c>
      <c r="E370" s="14" t="str">
        <f>IF(I370="","",IF(OR('Identificação da EG'!$B$7=0,'Identificação da EG'!$B$7=""),"",'Identificação da EG'!$C$7))</f>
        <v/>
      </c>
      <c r="F370" s="14" t="str">
        <f>IF(I370="","",IF(OR('Identificação da EG'!$B$7=0,'Identificação da EG'!$B$7=""),"",'Identificação da EG'!$F$7))</f>
        <v/>
      </c>
      <c r="G370" s="14" t="str">
        <f>IF(I370="","",IF((OR('Identificação da EG'!$B$7=0,'Identificação da EG'!$B$7="")),"",'Identificação da EG'!$D$7))</f>
        <v/>
      </c>
      <c r="H370" s="25" t="str">
        <f>IF(I370="","",IF(OR('Identificação da EG'!$B$7=0,'Identificação da EG'!$B$7=""),"",'Identificação da EG'!$E$7))</f>
        <v/>
      </c>
      <c r="I370" s="69" t="str">
        <f>IF(OR(J370="",'Campanhas C&amp;S'!$BK$6="",'Campanhas C&amp;S'!$BK$6="(Preencha o nome da campanha)"),"",'Campanhas C&amp;S'!$BK$6)</f>
        <v/>
      </c>
      <c r="J370" s="69" t="str">
        <v/>
      </c>
      <c r="K370" s="69" t="str">
        <v/>
      </c>
      <c r="L370" s="69" t="str">
        <v/>
      </c>
      <c r="M370" s="69" t="str">
        <v/>
      </c>
      <c r="N370" s="69" t="str">
        <v/>
      </c>
      <c r="O370" s="69" t="str">
        <v/>
      </c>
      <c r="P370" s="69" t="str">
        <f>IF(J370="","","População abrangida")</f>
        <v/>
      </c>
      <c r="Q370" s="69" t="str">
        <f t="shared" si="6"/>
        <v/>
      </c>
      <c r="R370" s="69" t="str" cm="1">
        <f t="array" ref="R370">IF(ISBLANK(INDEX('Campanhas C&amp;S'!$BP$20:$BQ$48,INT((ROWS($A$1:A9)-1)/2)+1,MOD(ROWS($A$1:A9)-1,2)+1)),"",INDEX('Campanhas C&amp;S'!$BP$20:$BQ$48,INT((ROWS($A$1:A9)-1)/2)+1,MOD(ROWS($A$1:A9)-1,2)+1))</f>
        <v/>
      </c>
      <c r="S370" s="69" t="str">
        <f>IF(OR(J370="",'Campanhas C&amp;S'!$BK$15="",'Campanhas C&amp;S'!$BK$15="(máximo 300 carateres)"),"",'Campanhas C&amp;S'!$BK$15)</f>
        <v/>
      </c>
    </row>
    <row r="371" spans="1:19" x14ac:dyDescent="0.15">
      <c r="A371" s="14" t="str">
        <f>IF(I371="","",IF(OR('Identificação da EG'!$B$7=0,'Identificação da EG'!$B$7=""),"",Capa!$C$10))</f>
        <v/>
      </c>
      <c r="B371" s="14" t="str">
        <f>IF(I371="","",IF((OR('Identificação da EG'!$B$7=0,'Identificação da EG'!$B$7="")),"",'Identificação da EG'!$B$7))</f>
        <v/>
      </c>
      <c r="C371" s="14" t="str">
        <f>IF(I371="","",IF(B371="","",VLOOKUP(B371,Auxiliar!$BW$23:$BX$3130,2,0)))</f>
        <v/>
      </c>
      <c r="D371" s="14" t="str">
        <f>IF(I371="","",IF(OR('Identificação da EG'!$B$7=0,'Identificação da EG'!$B$7=""),"","Portugal"))</f>
        <v/>
      </c>
      <c r="E371" s="14" t="str">
        <f>IF(I371="","",IF(OR('Identificação da EG'!$B$7=0,'Identificação da EG'!$B$7=""),"",'Identificação da EG'!$C$7))</f>
        <v/>
      </c>
      <c r="F371" s="14" t="str">
        <f>IF(I371="","",IF(OR('Identificação da EG'!$B$7=0,'Identificação da EG'!$B$7=""),"",'Identificação da EG'!$F$7))</f>
        <v/>
      </c>
      <c r="G371" s="14" t="str">
        <f>IF(I371="","",IF((OR('Identificação da EG'!$B$7=0,'Identificação da EG'!$B$7="")),"",'Identificação da EG'!$D$7))</f>
        <v/>
      </c>
      <c r="H371" s="25" t="str">
        <f>IF(I371="","",IF(OR('Identificação da EG'!$B$7=0,'Identificação da EG'!$B$7=""),"",'Identificação da EG'!$E$7))</f>
        <v/>
      </c>
      <c r="I371" s="69" t="str">
        <f>IF(OR(J371="",'Campanhas C&amp;S'!$BK$6="",'Campanhas C&amp;S'!$BK$6="(Preencha o nome da campanha)"),"",'Campanhas C&amp;S'!$BK$6)</f>
        <v/>
      </c>
      <c r="J371" s="69" t="str">
        <v/>
      </c>
      <c r="K371" s="69" t="str">
        <v/>
      </c>
      <c r="L371" s="69" t="str">
        <v/>
      </c>
      <c r="M371" s="69" t="str">
        <v/>
      </c>
      <c r="N371" s="69" t="str">
        <v/>
      </c>
      <c r="O371" s="69" t="str">
        <v/>
      </c>
      <c r="P371" s="69" t="str">
        <f>IF(J371="","","Materiais distribuidos")</f>
        <v/>
      </c>
      <c r="Q371" s="69" t="str">
        <f t="shared" si="6"/>
        <v/>
      </c>
      <c r="R371" s="69" t="str" cm="1">
        <f t="array" ref="R371">IF(ISBLANK(INDEX('Campanhas C&amp;S'!$BP$20:$BQ$48,INT((ROWS($A$1:A10)-1)/2)+1,MOD(ROWS($A$1:A10)-1,2)+1)),"",INDEX('Campanhas C&amp;S'!$BP$20:$BQ$48,INT((ROWS($A$1:A10)-1)/2)+1,MOD(ROWS($A$1:A10)-1,2)+1))</f>
        <v/>
      </c>
      <c r="S371" s="69" t="str">
        <f>IF(OR(J371="",'Campanhas C&amp;S'!$BK$15="",'Campanhas C&amp;S'!$BK$15="(máximo 300 carateres)"),"",'Campanhas C&amp;S'!$BK$15)</f>
        <v/>
      </c>
    </row>
    <row r="372" spans="1:19" x14ac:dyDescent="0.15">
      <c r="A372" s="14" t="str">
        <f>IF(I372="","",IF(OR('Identificação da EG'!$B$7=0,'Identificação da EG'!$B$7=""),"",Capa!$C$10))</f>
        <v/>
      </c>
      <c r="B372" s="14" t="str">
        <f>IF(I372="","",IF((OR('Identificação da EG'!$B$7=0,'Identificação da EG'!$B$7="")),"",'Identificação da EG'!$B$7))</f>
        <v/>
      </c>
      <c r="C372" s="14" t="str">
        <f>IF(I372="","",IF(B372="","",VLOOKUP(B372,Auxiliar!$BW$23:$BX$3130,2,0)))</f>
        <v/>
      </c>
      <c r="D372" s="14" t="str">
        <f>IF(I372="","",IF(OR('Identificação da EG'!$B$7=0,'Identificação da EG'!$B$7=""),"","Portugal"))</f>
        <v/>
      </c>
      <c r="E372" s="14" t="str">
        <f>IF(I372="","",IF(OR('Identificação da EG'!$B$7=0,'Identificação da EG'!$B$7=""),"",'Identificação da EG'!$C$7))</f>
        <v/>
      </c>
      <c r="F372" s="14" t="str">
        <f>IF(I372="","",IF(OR('Identificação da EG'!$B$7=0,'Identificação da EG'!$B$7=""),"",'Identificação da EG'!$F$7))</f>
        <v/>
      </c>
      <c r="G372" s="14" t="str">
        <f>IF(I372="","",IF((OR('Identificação da EG'!$B$7=0,'Identificação da EG'!$B$7="")),"",'Identificação da EG'!$D$7))</f>
        <v/>
      </c>
      <c r="H372" s="25" t="str">
        <f>IF(I372="","",IF(OR('Identificação da EG'!$B$7=0,'Identificação da EG'!$B$7=""),"",'Identificação da EG'!$E$7))</f>
        <v/>
      </c>
      <c r="I372" s="69" t="str">
        <f>IF(OR(J372="",'Campanhas C&amp;S'!$BK$6="",'Campanhas C&amp;S'!$BK$6="(Preencha o nome da campanha)"),"",'Campanhas C&amp;S'!$BK$6)</f>
        <v/>
      </c>
      <c r="J372" s="69" t="str">
        <v/>
      </c>
      <c r="K372" s="69" t="str">
        <v/>
      </c>
      <c r="L372" s="69" t="str">
        <v/>
      </c>
      <c r="M372" s="69" t="str">
        <v/>
      </c>
      <c r="N372" s="69" t="str">
        <v/>
      </c>
      <c r="O372" s="69" t="str">
        <v/>
      </c>
      <c r="P372" s="69" t="str">
        <f>IF(J372="","","População abrangida")</f>
        <v/>
      </c>
      <c r="Q372" s="69" t="str">
        <f t="shared" si="6"/>
        <v/>
      </c>
      <c r="R372" s="69" t="str" cm="1">
        <f t="array" ref="R372">IF(ISBLANK(INDEX('Campanhas C&amp;S'!$BP$20:$BQ$48,INT((ROWS($A$1:A11)-1)/2)+1,MOD(ROWS($A$1:A11)-1,2)+1)),"",INDEX('Campanhas C&amp;S'!$BP$20:$BQ$48,INT((ROWS($A$1:A11)-1)/2)+1,MOD(ROWS($A$1:A11)-1,2)+1))</f>
        <v/>
      </c>
      <c r="S372" s="69" t="str">
        <f>IF(OR(J372="",'Campanhas C&amp;S'!$BK$15="",'Campanhas C&amp;S'!$BK$15="(máximo 300 carateres)"),"",'Campanhas C&amp;S'!$BK$15)</f>
        <v/>
      </c>
    </row>
    <row r="373" spans="1:19" x14ac:dyDescent="0.15">
      <c r="A373" s="14" t="str">
        <f>IF(I373="","",IF(OR('Identificação da EG'!$B$7=0,'Identificação da EG'!$B$7=""),"",Capa!$C$10))</f>
        <v/>
      </c>
      <c r="B373" s="14" t="str">
        <f>IF(I373="","",IF((OR('Identificação da EG'!$B$7=0,'Identificação da EG'!$B$7="")),"",'Identificação da EG'!$B$7))</f>
        <v/>
      </c>
      <c r="C373" s="14" t="str">
        <f>IF(I373="","",IF(B373="","",VLOOKUP(B373,Auxiliar!$BW$23:$BX$3130,2,0)))</f>
        <v/>
      </c>
      <c r="D373" s="14" t="str">
        <f>IF(I373="","",IF(OR('Identificação da EG'!$B$7=0,'Identificação da EG'!$B$7=""),"","Portugal"))</f>
        <v/>
      </c>
      <c r="E373" s="14" t="str">
        <f>IF(I373="","",IF(OR('Identificação da EG'!$B$7=0,'Identificação da EG'!$B$7=""),"",'Identificação da EG'!$C$7))</f>
        <v/>
      </c>
      <c r="F373" s="14" t="str">
        <f>IF(I373="","",IF(OR('Identificação da EG'!$B$7=0,'Identificação da EG'!$B$7=""),"",'Identificação da EG'!$F$7))</f>
        <v/>
      </c>
      <c r="G373" s="14" t="str">
        <f>IF(I373="","",IF((OR('Identificação da EG'!$B$7=0,'Identificação da EG'!$B$7="")),"",'Identificação da EG'!$D$7))</f>
        <v/>
      </c>
      <c r="H373" s="25" t="str">
        <f>IF(I373="","",IF(OR('Identificação da EG'!$B$7=0,'Identificação da EG'!$B$7=""),"",'Identificação da EG'!$E$7))</f>
        <v/>
      </c>
      <c r="I373" s="69" t="str">
        <f>IF(OR(J373="",'Campanhas C&amp;S'!$BK$6="",'Campanhas C&amp;S'!$BK$6="(Preencha o nome da campanha)"),"",'Campanhas C&amp;S'!$BK$6)</f>
        <v/>
      </c>
      <c r="J373" s="69" t="str">
        <v/>
      </c>
      <c r="K373" s="69" t="str">
        <v/>
      </c>
      <c r="L373" s="69" t="str">
        <v/>
      </c>
      <c r="M373" s="69" t="str">
        <v/>
      </c>
      <c r="N373" s="69" t="str">
        <v/>
      </c>
      <c r="O373" s="69" t="str">
        <v/>
      </c>
      <c r="P373" s="69" t="str">
        <f>IF(J373="","","Materiais distribuidos")</f>
        <v/>
      </c>
      <c r="Q373" s="69" t="str">
        <f t="shared" si="6"/>
        <v/>
      </c>
      <c r="R373" s="69" t="str" cm="1">
        <f t="array" ref="R373">IF(ISBLANK(INDEX('Campanhas C&amp;S'!$BP$20:$BQ$48,INT((ROWS($A$1:A12)-1)/2)+1,MOD(ROWS($A$1:A12)-1,2)+1)),"",INDEX('Campanhas C&amp;S'!$BP$20:$BQ$48,INT((ROWS($A$1:A12)-1)/2)+1,MOD(ROWS($A$1:A12)-1,2)+1))</f>
        <v/>
      </c>
      <c r="S373" s="69" t="str">
        <f>IF(OR(J373="",'Campanhas C&amp;S'!$BK$15="",'Campanhas C&amp;S'!$BK$15="(máximo 300 carateres)"),"",'Campanhas C&amp;S'!$BK$15)</f>
        <v/>
      </c>
    </row>
    <row r="374" spans="1:19" x14ac:dyDescent="0.15">
      <c r="A374" s="14" t="str">
        <f>IF(I374="","",IF(OR('Identificação da EG'!$B$7=0,'Identificação da EG'!$B$7=""),"",Capa!$C$10))</f>
        <v/>
      </c>
      <c r="B374" s="14" t="str">
        <f>IF(I374="","",IF((OR('Identificação da EG'!$B$7=0,'Identificação da EG'!$B$7="")),"",'Identificação da EG'!$B$7))</f>
        <v/>
      </c>
      <c r="C374" s="14" t="str">
        <f>IF(I374="","",IF(B374="","",VLOOKUP(B374,Auxiliar!$BW$23:$BX$3130,2,0)))</f>
        <v/>
      </c>
      <c r="D374" s="14" t="str">
        <f>IF(I374="","",IF(OR('Identificação da EG'!$B$7=0,'Identificação da EG'!$B$7=""),"","Portugal"))</f>
        <v/>
      </c>
      <c r="E374" s="14" t="str">
        <f>IF(I374="","",IF(OR('Identificação da EG'!$B$7=0,'Identificação da EG'!$B$7=""),"",'Identificação da EG'!$C$7))</f>
        <v/>
      </c>
      <c r="F374" s="14" t="str">
        <f>IF(I374="","",IF(OR('Identificação da EG'!$B$7=0,'Identificação da EG'!$B$7=""),"",'Identificação da EG'!$F$7))</f>
        <v/>
      </c>
      <c r="G374" s="14" t="str">
        <f>IF(I374="","",IF((OR('Identificação da EG'!$B$7=0,'Identificação da EG'!$B$7="")),"",'Identificação da EG'!$D$7))</f>
        <v/>
      </c>
      <c r="H374" s="25" t="str">
        <f>IF(I374="","",IF(OR('Identificação da EG'!$B$7=0,'Identificação da EG'!$B$7=""),"",'Identificação da EG'!$E$7))</f>
        <v/>
      </c>
      <c r="I374" s="69" t="str">
        <f>IF(OR(J374="",'Campanhas C&amp;S'!$BK$6="",'Campanhas C&amp;S'!$BK$6="(Preencha o nome da campanha)"),"",'Campanhas C&amp;S'!$BK$6)</f>
        <v/>
      </c>
      <c r="J374" s="69" t="str">
        <v/>
      </c>
      <c r="K374" s="69" t="str">
        <v/>
      </c>
      <c r="L374" s="69" t="str">
        <v/>
      </c>
      <c r="M374" s="69" t="str">
        <v/>
      </c>
      <c r="N374" s="69" t="str">
        <v/>
      </c>
      <c r="O374" s="69" t="str">
        <v/>
      </c>
      <c r="P374" s="69" t="str">
        <f>IF(J374="","","População abrangida")</f>
        <v/>
      </c>
      <c r="Q374" s="69" t="str">
        <f t="shared" si="6"/>
        <v/>
      </c>
      <c r="R374" s="69" t="str" cm="1">
        <f t="array" ref="R374">IF(ISBLANK(INDEX('Campanhas C&amp;S'!$BP$20:$BQ$48,INT((ROWS($A$1:A13)-1)/2)+1,MOD(ROWS($A$1:A13)-1,2)+1)),"",INDEX('Campanhas C&amp;S'!$BP$20:$BQ$48,INT((ROWS($A$1:A13)-1)/2)+1,MOD(ROWS($A$1:A13)-1,2)+1))</f>
        <v/>
      </c>
      <c r="S374" s="69" t="str">
        <f>IF(OR(J374="",'Campanhas C&amp;S'!$BK$15="",'Campanhas C&amp;S'!$BK$15="(máximo 300 carateres)"),"",'Campanhas C&amp;S'!$BK$15)</f>
        <v/>
      </c>
    </row>
    <row r="375" spans="1:19" x14ac:dyDescent="0.15">
      <c r="A375" s="14" t="str">
        <f>IF(I375="","",IF(OR('Identificação da EG'!$B$7=0,'Identificação da EG'!$B$7=""),"",Capa!$C$10))</f>
        <v/>
      </c>
      <c r="B375" s="14" t="str">
        <f>IF(I375="","",IF((OR('Identificação da EG'!$B$7=0,'Identificação da EG'!$B$7="")),"",'Identificação da EG'!$B$7))</f>
        <v/>
      </c>
      <c r="C375" s="14" t="str">
        <f>IF(I375="","",IF(B375="","",VLOOKUP(B375,Auxiliar!$BW$23:$BX$3130,2,0)))</f>
        <v/>
      </c>
      <c r="D375" s="14" t="str">
        <f>IF(I375="","",IF(OR('Identificação da EG'!$B$7=0,'Identificação da EG'!$B$7=""),"","Portugal"))</f>
        <v/>
      </c>
      <c r="E375" s="14" t="str">
        <f>IF(I375="","",IF(OR('Identificação da EG'!$B$7=0,'Identificação da EG'!$B$7=""),"",'Identificação da EG'!$C$7))</f>
        <v/>
      </c>
      <c r="F375" s="14" t="str">
        <f>IF(I375="","",IF(OR('Identificação da EG'!$B$7=0,'Identificação da EG'!$B$7=""),"",'Identificação da EG'!$F$7))</f>
        <v/>
      </c>
      <c r="G375" s="14" t="str">
        <f>IF(I375="","",IF((OR('Identificação da EG'!$B$7=0,'Identificação da EG'!$B$7="")),"",'Identificação da EG'!$D$7))</f>
        <v/>
      </c>
      <c r="H375" s="25" t="str">
        <f>IF(I375="","",IF(OR('Identificação da EG'!$B$7=0,'Identificação da EG'!$B$7=""),"",'Identificação da EG'!$E$7))</f>
        <v/>
      </c>
      <c r="I375" s="69" t="str">
        <f>IF(OR(J375="",'Campanhas C&amp;S'!$BK$6="",'Campanhas C&amp;S'!$BK$6="(Preencha o nome da campanha)"),"",'Campanhas C&amp;S'!$BK$6)</f>
        <v/>
      </c>
      <c r="J375" s="69" t="str">
        <v/>
      </c>
      <c r="K375" s="69" t="str">
        <v/>
      </c>
      <c r="L375" s="69" t="str">
        <v/>
      </c>
      <c r="M375" s="69" t="str">
        <v/>
      </c>
      <c r="N375" s="69" t="str">
        <v/>
      </c>
      <c r="O375" s="69" t="str">
        <v/>
      </c>
      <c r="P375" s="69" t="str">
        <f>IF(J375="","","Materiais distribuidos")</f>
        <v/>
      </c>
      <c r="Q375" s="69" t="str">
        <f t="shared" si="6"/>
        <v/>
      </c>
      <c r="R375" s="69" t="str" cm="1">
        <f t="array" ref="R375">IF(ISBLANK(INDEX('Campanhas C&amp;S'!$BP$20:$BQ$48,INT((ROWS($A$1:A14)-1)/2)+1,MOD(ROWS($A$1:A14)-1,2)+1)),"",INDEX('Campanhas C&amp;S'!$BP$20:$BQ$48,INT((ROWS($A$1:A14)-1)/2)+1,MOD(ROWS($A$1:A14)-1,2)+1))</f>
        <v/>
      </c>
      <c r="S375" s="69" t="str">
        <f>IF(OR(J375="",'Campanhas C&amp;S'!$BK$15="",'Campanhas C&amp;S'!$BK$15="(máximo 300 carateres)"),"",'Campanhas C&amp;S'!$BK$15)</f>
        <v/>
      </c>
    </row>
    <row r="376" spans="1:19" x14ac:dyDescent="0.15">
      <c r="A376" s="14" t="str">
        <f>IF(I376="","",IF(OR('Identificação da EG'!$B$7=0,'Identificação da EG'!$B$7=""),"",Capa!$C$10))</f>
        <v/>
      </c>
      <c r="B376" s="14" t="str">
        <f>IF(I376="","",IF((OR('Identificação da EG'!$B$7=0,'Identificação da EG'!$B$7="")),"",'Identificação da EG'!$B$7))</f>
        <v/>
      </c>
      <c r="C376" s="14" t="str">
        <f>IF(I376="","",IF(B376="","",VLOOKUP(B376,Auxiliar!$BW$23:$BX$3130,2,0)))</f>
        <v/>
      </c>
      <c r="D376" s="14" t="str">
        <f>IF(I376="","",IF(OR('Identificação da EG'!$B$7=0,'Identificação da EG'!$B$7=""),"","Portugal"))</f>
        <v/>
      </c>
      <c r="E376" s="14" t="str">
        <f>IF(I376="","",IF(OR('Identificação da EG'!$B$7=0,'Identificação da EG'!$B$7=""),"",'Identificação da EG'!$C$7))</f>
        <v/>
      </c>
      <c r="F376" s="14" t="str">
        <f>IF(I376="","",IF(OR('Identificação da EG'!$B$7=0,'Identificação da EG'!$B$7=""),"",'Identificação da EG'!$F$7))</f>
        <v/>
      </c>
      <c r="G376" s="14" t="str">
        <f>IF(I376="","",IF((OR('Identificação da EG'!$B$7=0,'Identificação da EG'!$B$7="")),"",'Identificação da EG'!$D$7))</f>
        <v/>
      </c>
      <c r="H376" s="25" t="str">
        <f>IF(I376="","",IF(OR('Identificação da EG'!$B$7=0,'Identificação da EG'!$B$7=""),"",'Identificação da EG'!$E$7))</f>
        <v/>
      </c>
      <c r="I376" s="69" t="str">
        <f>IF(OR(J376="",'Campanhas C&amp;S'!$BK$6="",'Campanhas C&amp;S'!$BK$6="(Preencha o nome da campanha)"),"",'Campanhas C&amp;S'!$BK$6)</f>
        <v/>
      </c>
      <c r="J376" s="69" t="str">
        <v/>
      </c>
      <c r="K376" s="69" t="str">
        <v/>
      </c>
      <c r="L376" s="69" t="str">
        <v/>
      </c>
      <c r="M376" s="69" t="str">
        <v/>
      </c>
      <c r="N376" s="69" t="str">
        <v/>
      </c>
      <c r="O376" s="69" t="str">
        <v/>
      </c>
      <c r="P376" s="69" t="str">
        <f>IF(J376="","","População abrangida")</f>
        <v/>
      </c>
      <c r="Q376" s="69" t="str">
        <f t="shared" si="6"/>
        <v/>
      </c>
      <c r="R376" s="69" t="str" cm="1">
        <f t="array" ref="R376">IF(ISBLANK(INDEX('Campanhas C&amp;S'!$BP$20:$BQ$48,INT((ROWS($A$1:A15)-1)/2)+1,MOD(ROWS($A$1:A15)-1,2)+1)),"",INDEX('Campanhas C&amp;S'!$BP$20:$BQ$48,INT((ROWS($A$1:A15)-1)/2)+1,MOD(ROWS($A$1:A15)-1,2)+1))</f>
        <v/>
      </c>
      <c r="S376" s="69" t="str">
        <f>IF(OR(J376="",'Campanhas C&amp;S'!$BK$15="",'Campanhas C&amp;S'!$BK$15="(máximo 300 carateres)"),"",'Campanhas C&amp;S'!$BK$15)</f>
        <v/>
      </c>
    </row>
    <row r="377" spans="1:19" x14ac:dyDescent="0.15">
      <c r="A377" s="14" t="str">
        <f>IF(I377="","",IF(OR('Identificação da EG'!$B$7=0,'Identificação da EG'!$B$7=""),"",Capa!$C$10))</f>
        <v/>
      </c>
      <c r="B377" s="14" t="str">
        <f>IF(I377="","",IF((OR('Identificação da EG'!$B$7=0,'Identificação da EG'!$B$7="")),"",'Identificação da EG'!$B$7))</f>
        <v/>
      </c>
      <c r="C377" s="14" t="str">
        <f>IF(I377="","",IF(B377="","",VLOOKUP(B377,Auxiliar!$BW$23:$BX$3130,2,0)))</f>
        <v/>
      </c>
      <c r="D377" s="14" t="str">
        <f>IF(I377="","",IF(OR('Identificação da EG'!$B$7=0,'Identificação da EG'!$B$7=""),"","Portugal"))</f>
        <v/>
      </c>
      <c r="E377" s="14" t="str">
        <f>IF(I377="","",IF(OR('Identificação da EG'!$B$7=0,'Identificação da EG'!$B$7=""),"",'Identificação da EG'!$C$7))</f>
        <v/>
      </c>
      <c r="F377" s="14" t="str">
        <f>IF(I377="","",IF(OR('Identificação da EG'!$B$7=0,'Identificação da EG'!$B$7=""),"",'Identificação da EG'!$F$7))</f>
        <v/>
      </c>
      <c r="G377" s="14" t="str">
        <f>IF(I377="","",IF((OR('Identificação da EG'!$B$7=0,'Identificação da EG'!$B$7="")),"",'Identificação da EG'!$D$7))</f>
        <v/>
      </c>
      <c r="H377" s="25" t="str">
        <f>IF(I377="","",IF(OR('Identificação da EG'!$B$7=0,'Identificação da EG'!$B$7=""),"",'Identificação da EG'!$E$7))</f>
        <v/>
      </c>
      <c r="I377" s="69" t="str">
        <f>IF(OR(J377="",'Campanhas C&amp;S'!$BK$6="",'Campanhas C&amp;S'!$BK$6="(Preencha o nome da campanha)"),"",'Campanhas C&amp;S'!$BK$6)</f>
        <v/>
      </c>
      <c r="J377" s="69" t="str">
        <v/>
      </c>
      <c r="K377" s="69" t="str">
        <v/>
      </c>
      <c r="L377" s="69" t="str">
        <v/>
      </c>
      <c r="M377" s="69" t="str">
        <v/>
      </c>
      <c r="N377" s="69" t="str">
        <v/>
      </c>
      <c r="O377" s="69" t="str">
        <v/>
      </c>
      <c r="P377" s="69" t="str">
        <f>IF(J377="","","Materiais distribuidos")</f>
        <v/>
      </c>
      <c r="Q377" s="69" t="str">
        <f t="shared" si="6"/>
        <v/>
      </c>
      <c r="R377" s="69" t="str" cm="1">
        <f t="array" ref="R377">IF(ISBLANK(INDEX('Campanhas C&amp;S'!$BP$20:$BQ$48,INT((ROWS($A$1:A16)-1)/2)+1,MOD(ROWS($A$1:A16)-1,2)+1)),"",INDEX('Campanhas C&amp;S'!$BP$20:$BQ$48,INT((ROWS($A$1:A16)-1)/2)+1,MOD(ROWS($A$1:A16)-1,2)+1))</f>
        <v/>
      </c>
      <c r="S377" s="69" t="str">
        <f>IF(OR(J377="",'Campanhas C&amp;S'!$BK$15="",'Campanhas C&amp;S'!$BK$15="(máximo 300 carateres)"),"",'Campanhas C&amp;S'!$BK$15)</f>
        <v/>
      </c>
    </row>
    <row r="378" spans="1:19" x14ac:dyDescent="0.15">
      <c r="A378" s="14" t="str">
        <f>IF(I378="","",IF(OR('Identificação da EG'!$B$7=0,'Identificação da EG'!$B$7=""),"",Capa!$C$10))</f>
        <v/>
      </c>
      <c r="B378" s="14" t="str">
        <f>IF(I378="","",IF((OR('Identificação da EG'!$B$7=0,'Identificação da EG'!$B$7="")),"",'Identificação da EG'!$B$7))</f>
        <v/>
      </c>
      <c r="C378" s="14" t="str">
        <f>IF(I378="","",IF(B378="","",VLOOKUP(B378,Auxiliar!$BW$23:$BX$3130,2,0)))</f>
        <v/>
      </c>
      <c r="D378" s="14" t="str">
        <f>IF(I378="","",IF(OR('Identificação da EG'!$B$7=0,'Identificação da EG'!$B$7=""),"","Portugal"))</f>
        <v/>
      </c>
      <c r="E378" s="14" t="str">
        <f>IF(I378="","",IF(OR('Identificação da EG'!$B$7=0,'Identificação da EG'!$B$7=""),"",'Identificação da EG'!$C$7))</f>
        <v/>
      </c>
      <c r="F378" s="14" t="str">
        <f>IF(I378="","",IF(OR('Identificação da EG'!$B$7=0,'Identificação da EG'!$B$7=""),"",'Identificação da EG'!$F$7))</f>
        <v/>
      </c>
      <c r="G378" s="14" t="str">
        <f>IF(I378="","",IF((OR('Identificação da EG'!$B$7=0,'Identificação da EG'!$B$7="")),"",'Identificação da EG'!$D$7))</f>
        <v/>
      </c>
      <c r="H378" s="25" t="str">
        <f>IF(I378="","",IF(OR('Identificação da EG'!$B$7=0,'Identificação da EG'!$B$7=""),"",'Identificação da EG'!$E$7))</f>
        <v/>
      </c>
      <c r="I378" s="69" t="str">
        <f>IF(OR(J378="",'Campanhas C&amp;S'!$BK$6="",'Campanhas C&amp;S'!$BK$6="(Preencha o nome da campanha)"),"",'Campanhas C&amp;S'!$BK$6)</f>
        <v/>
      </c>
      <c r="J378" s="69" t="str">
        <v/>
      </c>
      <c r="K378" s="69" t="str">
        <v/>
      </c>
      <c r="L378" s="69" t="str">
        <v/>
      </c>
      <c r="M378" s="69" t="str">
        <v/>
      </c>
      <c r="N378" s="69" t="str">
        <v/>
      </c>
      <c r="O378" s="69" t="str">
        <v/>
      </c>
      <c r="P378" s="69" t="str">
        <f>IF(J378="","","População abrangida")</f>
        <v/>
      </c>
      <c r="Q378" s="69" t="str">
        <f t="shared" si="6"/>
        <v/>
      </c>
      <c r="R378" s="69" t="str" cm="1">
        <f t="array" ref="R378">IF(ISBLANK(INDEX('Campanhas C&amp;S'!$BP$20:$BQ$48,INT((ROWS($A$1:A17)-1)/2)+1,MOD(ROWS($A$1:A17)-1,2)+1)),"",INDEX('Campanhas C&amp;S'!$BP$20:$BQ$48,INT((ROWS($A$1:A17)-1)/2)+1,MOD(ROWS($A$1:A17)-1,2)+1))</f>
        <v/>
      </c>
      <c r="S378" s="69" t="str">
        <f>IF(OR(J378="",'Campanhas C&amp;S'!$BK$15="",'Campanhas C&amp;S'!$BK$15="(máximo 300 carateres)"),"",'Campanhas C&amp;S'!$BK$15)</f>
        <v/>
      </c>
    </row>
    <row r="379" spans="1:19" x14ac:dyDescent="0.15">
      <c r="A379" s="14" t="str">
        <f>IF(I379="","",IF(OR('Identificação da EG'!$B$7=0,'Identificação da EG'!$B$7=""),"",Capa!$C$10))</f>
        <v/>
      </c>
      <c r="B379" s="14" t="str">
        <f>IF(I379="","",IF((OR('Identificação da EG'!$B$7=0,'Identificação da EG'!$B$7="")),"",'Identificação da EG'!$B$7))</f>
        <v/>
      </c>
      <c r="C379" s="14" t="str">
        <f>IF(I379="","",IF(B379="","",VLOOKUP(B379,Auxiliar!$BW$23:$BX$3130,2,0)))</f>
        <v/>
      </c>
      <c r="D379" s="14" t="str">
        <f>IF(I379="","",IF(OR('Identificação da EG'!$B$7=0,'Identificação da EG'!$B$7=""),"","Portugal"))</f>
        <v/>
      </c>
      <c r="E379" s="14" t="str">
        <f>IF(I379="","",IF(OR('Identificação da EG'!$B$7=0,'Identificação da EG'!$B$7=""),"",'Identificação da EG'!$C$7))</f>
        <v/>
      </c>
      <c r="F379" s="14" t="str">
        <f>IF(I379="","",IF(OR('Identificação da EG'!$B$7=0,'Identificação da EG'!$B$7=""),"",'Identificação da EG'!$F$7))</f>
        <v/>
      </c>
      <c r="G379" s="14" t="str">
        <f>IF(I379="","",IF((OR('Identificação da EG'!$B$7=0,'Identificação da EG'!$B$7="")),"",'Identificação da EG'!$D$7))</f>
        <v/>
      </c>
      <c r="H379" s="25" t="str">
        <f>IF(I379="","",IF(OR('Identificação da EG'!$B$7=0,'Identificação da EG'!$B$7=""),"",'Identificação da EG'!$E$7))</f>
        <v/>
      </c>
      <c r="I379" s="69" t="str">
        <f>IF(OR(J379="",'Campanhas C&amp;S'!$BK$6="",'Campanhas C&amp;S'!$BK$6="(Preencha o nome da campanha)"),"",'Campanhas C&amp;S'!$BK$6)</f>
        <v/>
      </c>
      <c r="J379" s="69" t="str">
        <v/>
      </c>
      <c r="K379" s="69" t="str">
        <v/>
      </c>
      <c r="L379" s="69" t="str">
        <v/>
      </c>
      <c r="M379" s="69" t="str">
        <v/>
      </c>
      <c r="N379" s="69" t="str">
        <v/>
      </c>
      <c r="O379" s="69" t="str">
        <v/>
      </c>
      <c r="P379" s="69" t="str">
        <f>IF(J379="","","Materiais distribuidos")</f>
        <v/>
      </c>
      <c r="Q379" s="69" t="str">
        <f t="shared" si="6"/>
        <v/>
      </c>
      <c r="R379" s="69" t="str" cm="1">
        <f t="array" ref="R379">IF(ISBLANK(INDEX('Campanhas C&amp;S'!$BP$20:$BQ$48,INT((ROWS($A$1:A18)-1)/2)+1,MOD(ROWS($A$1:A18)-1,2)+1)),"",INDEX('Campanhas C&amp;S'!$BP$20:$BQ$48,INT((ROWS($A$1:A18)-1)/2)+1,MOD(ROWS($A$1:A18)-1,2)+1))</f>
        <v/>
      </c>
      <c r="S379" s="69" t="str">
        <f>IF(OR(J379="",'Campanhas C&amp;S'!$BK$15="",'Campanhas C&amp;S'!$BK$15="(máximo 300 carateres)"),"",'Campanhas C&amp;S'!$BK$15)</f>
        <v/>
      </c>
    </row>
    <row r="380" spans="1:19" x14ac:dyDescent="0.15">
      <c r="A380" s="14" t="str">
        <f>IF(I380="","",IF(OR('Identificação da EG'!$B$7=0,'Identificação da EG'!$B$7=""),"",Capa!$C$10))</f>
        <v/>
      </c>
      <c r="B380" s="14" t="str">
        <f>IF(I380="","",IF((OR('Identificação da EG'!$B$7=0,'Identificação da EG'!$B$7="")),"",'Identificação da EG'!$B$7))</f>
        <v/>
      </c>
      <c r="C380" s="14" t="str">
        <f>IF(I380="","",IF(B380="","",VLOOKUP(B380,Auxiliar!$BW$23:$BX$3130,2,0)))</f>
        <v/>
      </c>
      <c r="D380" s="14" t="str">
        <f>IF(I380="","",IF(OR('Identificação da EG'!$B$7=0,'Identificação da EG'!$B$7=""),"","Portugal"))</f>
        <v/>
      </c>
      <c r="E380" s="14" t="str">
        <f>IF(I380="","",IF(OR('Identificação da EG'!$B$7=0,'Identificação da EG'!$B$7=""),"",'Identificação da EG'!$C$7))</f>
        <v/>
      </c>
      <c r="F380" s="14" t="str">
        <f>IF(I380="","",IF(OR('Identificação da EG'!$B$7=0,'Identificação da EG'!$B$7=""),"",'Identificação da EG'!$F$7))</f>
        <v/>
      </c>
      <c r="G380" s="14" t="str">
        <f>IF(I380="","",IF((OR('Identificação da EG'!$B$7=0,'Identificação da EG'!$B$7="")),"",'Identificação da EG'!$D$7))</f>
        <v/>
      </c>
      <c r="H380" s="25" t="str">
        <f>IF(I380="","",IF(OR('Identificação da EG'!$B$7=0,'Identificação da EG'!$B$7=""),"",'Identificação da EG'!$E$7))</f>
        <v/>
      </c>
      <c r="I380" s="69" t="str">
        <f>IF(OR(J380="",'Campanhas C&amp;S'!$BK$6="",'Campanhas C&amp;S'!$BK$6="(Preencha o nome da campanha)"),"",'Campanhas C&amp;S'!$BK$6)</f>
        <v/>
      </c>
      <c r="J380" s="69" t="str">
        <v/>
      </c>
      <c r="K380" s="69" t="str">
        <v/>
      </c>
      <c r="L380" s="69" t="str">
        <v/>
      </c>
      <c r="M380" s="69" t="str">
        <v/>
      </c>
      <c r="N380" s="69" t="str">
        <v/>
      </c>
      <c r="O380" s="69" t="str">
        <v/>
      </c>
      <c r="P380" s="69" t="str">
        <f>IF(J380="","","População abrangida")</f>
        <v/>
      </c>
      <c r="Q380" s="69" t="str">
        <f t="shared" si="6"/>
        <v/>
      </c>
      <c r="R380" s="69" t="str" cm="1">
        <f t="array" ref="R380">IF(ISBLANK(INDEX('Campanhas C&amp;S'!$BP$20:$BQ$48,INT((ROWS($A$1:A19)-1)/2)+1,MOD(ROWS($A$1:A19)-1,2)+1)),"",INDEX('Campanhas C&amp;S'!$BP$20:$BQ$48,INT((ROWS($A$1:A19)-1)/2)+1,MOD(ROWS($A$1:A19)-1,2)+1))</f>
        <v/>
      </c>
      <c r="S380" s="69" t="str">
        <f>IF(OR(J380="",'Campanhas C&amp;S'!$BK$15="",'Campanhas C&amp;S'!$BK$15="(máximo 300 carateres)"),"",'Campanhas C&amp;S'!$BK$15)</f>
        <v/>
      </c>
    </row>
    <row r="381" spans="1:19" x14ac:dyDescent="0.15">
      <c r="A381" s="14" t="str">
        <f>IF(I381="","",IF(OR('Identificação da EG'!$B$7=0,'Identificação da EG'!$B$7=""),"",Capa!$C$10))</f>
        <v/>
      </c>
      <c r="B381" s="14" t="str">
        <f>IF(I381="","",IF((OR('Identificação da EG'!$B$7=0,'Identificação da EG'!$B$7="")),"",'Identificação da EG'!$B$7))</f>
        <v/>
      </c>
      <c r="C381" s="14" t="str">
        <f>IF(I381="","",IF(B381="","",VLOOKUP(B381,Auxiliar!$BW$23:$BX$3130,2,0)))</f>
        <v/>
      </c>
      <c r="D381" s="14" t="str">
        <f>IF(I381="","",IF(OR('Identificação da EG'!$B$7=0,'Identificação da EG'!$B$7=""),"","Portugal"))</f>
        <v/>
      </c>
      <c r="E381" s="14" t="str">
        <f>IF(I381="","",IF(OR('Identificação da EG'!$B$7=0,'Identificação da EG'!$B$7=""),"",'Identificação da EG'!$C$7))</f>
        <v/>
      </c>
      <c r="F381" s="14" t="str">
        <f>IF(I381="","",IF(OR('Identificação da EG'!$B$7=0,'Identificação da EG'!$B$7=""),"",'Identificação da EG'!$F$7))</f>
        <v/>
      </c>
      <c r="G381" s="14" t="str">
        <f>IF(I381="","",IF((OR('Identificação da EG'!$B$7=0,'Identificação da EG'!$B$7="")),"",'Identificação da EG'!$D$7))</f>
        <v/>
      </c>
      <c r="H381" s="25" t="str">
        <f>IF(I381="","",IF(OR('Identificação da EG'!$B$7=0,'Identificação da EG'!$B$7=""),"",'Identificação da EG'!$E$7))</f>
        <v/>
      </c>
      <c r="I381" s="69" t="str">
        <f>IF(OR(J381="",'Campanhas C&amp;S'!$BK$6="",'Campanhas C&amp;S'!$BK$6="(Preencha o nome da campanha)"),"",'Campanhas C&amp;S'!$BK$6)</f>
        <v/>
      </c>
      <c r="J381" s="69" t="str">
        <v/>
      </c>
      <c r="K381" s="69" t="str">
        <v/>
      </c>
      <c r="L381" s="69" t="str">
        <v/>
      </c>
      <c r="M381" s="69" t="str">
        <v/>
      </c>
      <c r="N381" s="69" t="str">
        <v/>
      </c>
      <c r="O381" s="69" t="str">
        <v/>
      </c>
      <c r="P381" s="69" t="str">
        <f>IF(J381="","","Materiais distribuidos")</f>
        <v/>
      </c>
      <c r="Q381" s="69" t="str">
        <f t="shared" si="6"/>
        <v/>
      </c>
      <c r="R381" s="69" t="str" cm="1">
        <f t="array" ref="R381">IF(ISBLANK(INDEX('Campanhas C&amp;S'!$BP$20:$BQ$48,INT((ROWS($A$1:A20)-1)/2)+1,MOD(ROWS($A$1:A20)-1,2)+1)),"",INDEX('Campanhas C&amp;S'!$BP$20:$BQ$48,INT((ROWS($A$1:A20)-1)/2)+1,MOD(ROWS($A$1:A20)-1,2)+1))</f>
        <v/>
      </c>
      <c r="S381" s="69" t="str">
        <f>IF(OR(J381="",'Campanhas C&amp;S'!$BK$15="",'Campanhas C&amp;S'!$BK$15="(máximo 300 carateres)"),"",'Campanhas C&amp;S'!$BK$15)</f>
        <v/>
      </c>
    </row>
    <row r="382" spans="1:19" x14ac:dyDescent="0.15">
      <c r="A382" s="14" t="str">
        <f>IF(I382="","",IF(OR('Identificação da EG'!$B$7=0,'Identificação da EG'!$B$7=""),"",Capa!$C$10))</f>
        <v/>
      </c>
      <c r="B382" s="14" t="str">
        <f>IF(I382="","",IF((OR('Identificação da EG'!$B$7=0,'Identificação da EG'!$B$7="")),"",'Identificação da EG'!$B$7))</f>
        <v/>
      </c>
      <c r="C382" s="14" t="str">
        <f>IF(I382="","",IF(B382="","",VLOOKUP(B382,Auxiliar!$BW$23:$BX$3130,2,0)))</f>
        <v/>
      </c>
      <c r="D382" s="14" t="str">
        <f>IF(I382="","",IF(OR('Identificação da EG'!$B$7=0,'Identificação da EG'!$B$7=""),"","Portugal"))</f>
        <v/>
      </c>
      <c r="E382" s="14" t="str">
        <f>IF(I382="","",IF(OR('Identificação da EG'!$B$7=0,'Identificação da EG'!$B$7=""),"",'Identificação da EG'!$C$7))</f>
        <v/>
      </c>
      <c r="F382" s="14" t="str">
        <f>IF(I382="","",IF(OR('Identificação da EG'!$B$7=0,'Identificação da EG'!$B$7=""),"",'Identificação da EG'!$F$7))</f>
        <v/>
      </c>
      <c r="G382" s="14" t="str">
        <f>IF(I382="","",IF((OR('Identificação da EG'!$B$7=0,'Identificação da EG'!$B$7="")),"",'Identificação da EG'!$D$7))</f>
        <v/>
      </c>
      <c r="H382" s="25" t="str">
        <f>IF(I382="","",IF(OR('Identificação da EG'!$B$7=0,'Identificação da EG'!$B$7=""),"",'Identificação da EG'!$E$7))</f>
        <v/>
      </c>
      <c r="I382" s="69" t="str">
        <f>IF(OR(J382="",'Campanhas C&amp;S'!$BK$6="",'Campanhas C&amp;S'!$BK$6="(Preencha o nome da campanha)"),"",'Campanhas C&amp;S'!$BK$6)</f>
        <v/>
      </c>
      <c r="J382" s="69" t="str">
        <v/>
      </c>
      <c r="K382" s="69" t="str">
        <v/>
      </c>
      <c r="L382" s="69" t="str">
        <v/>
      </c>
      <c r="M382" s="69" t="str">
        <v/>
      </c>
      <c r="N382" s="69" t="str">
        <v/>
      </c>
      <c r="O382" s="69" t="str">
        <v/>
      </c>
      <c r="P382" s="69" t="str">
        <f>IF(J382="","","População abrangida")</f>
        <v/>
      </c>
      <c r="Q382" s="69" t="str">
        <f t="shared" si="6"/>
        <v/>
      </c>
      <c r="R382" s="69" t="str" cm="1">
        <f t="array" ref="R382">IF(ISBLANK(INDEX('Campanhas C&amp;S'!$BP$20:$BQ$48,INT((ROWS($A$1:A21)-1)/2)+1,MOD(ROWS($A$1:A21)-1,2)+1)),"",INDEX('Campanhas C&amp;S'!$BP$20:$BQ$48,INT((ROWS($A$1:A21)-1)/2)+1,MOD(ROWS($A$1:A21)-1,2)+1))</f>
        <v/>
      </c>
      <c r="S382" s="69" t="str">
        <f>IF(OR(J382="",'Campanhas C&amp;S'!$BK$15="",'Campanhas C&amp;S'!$BK$15="(máximo 300 carateres)"),"",'Campanhas C&amp;S'!$BK$15)</f>
        <v/>
      </c>
    </row>
    <row r="383" spans="1:19" x14ac:dyDescent="0.15">
      <c r="A383" s="14" t="str">
        <f>IF(I383="","",IF(OR('Identificação da EG'!$B$7=0,'Identificação da EG'!$B$7=""),"",Capa!$C$10))</f>
        <v/>
      </c>
      <c r="B383" s="14" t="str">
        <f>IF(I383="","",IF((OR('Identificação da EG'!$B$7=0,'Identificação da EG'!$B$7="")),"",'Identificação da EG'!$B$7))</f>
        <v/>
      </c>
      <c r="C383" s="14" t="str">
        <f>IF(I383="","",IF(B383="","",VLOOKUP(B383,Auxiliar!$BW$23:$BX$3130,2,0)))</f>
        <v/>
      </c>
      <c r="D383" s="14" t="str">
        <f>IF(I383="","",IF(OR('Identificação da EG'!$B$7=0,'Identificação da EG'!$B$7=""),"","Portugal"))</f>
        <v/>
      </c>
      <c r="E383" s="14" t="str">
        <f>IF(I383="","",IF(OR('Identificação da EG'!$B$7=0,'Identificação da EG'!$B$7=""),"",'Identificação da EG'!$C$7))</f>
        <v/>
      </c>
      <c r="F383" s="14" t="str">
        <f>IF(I383="","",IF(OR('Identificação da EG'!$B$7=0,'Identificação da EG'!$B$7=""),"",'Identificação da EG'!$F$7))</f>
        <v/>
      </c>
      <c r="G383" s="14" t="str">
        <f>IF(I383="","",IF((OR('Identificação da EG'!$B$7=0,'Identificação da EG'!$B$7="")),"",'Identificação da EG'!$D$7))</f>
        <v/>
      </c>
      <c r="H383" s="25" t="str">
        <f>IF(I383="","",IF(OR('Identificação da EG'!$B$7=0,'Identificação da EG'!$B$7=""),"",'Identificação da EG'!$E$7))</f>
        <v/>
      </c>
      <c r="I383" s="69" t="str">
        <f>IF(OR(J383="",'Campanhas C&amp;S'!$BK$6="",'Campanhas C&amp;S'!$BK$6="(Preencha o nome da campanha)"),"",'Campanhas C&amp;S'!$BK$6)</f>
        <v/>
      </c>
      <c r="J383" s="69" t="str">
        <v/>
      </c>
      <c r="K383" s="69" t="str">
        <v/>
      </c>
      <c r="L383" s="69" t="str">
        <v/>
      </c>
      <c r="M383" s="69" t="str">
        <v/>
      </c>
      <c r="N383" s="69" t="str">
        <v/>
      </c>
      <c r="O383" s="69" t="str">
        <v/>
      </c>
      <c r="P383" s="69" t="str">
        <f>IF(J383="","","Materiais distribuidos")</f>
        <v/>
      </c>
      <c r="Q383" s="69" t="str">
        <f t="shared" si="6"/>
        <v/>
      </c>
      <c r="R383" s="69" t="str" cm="1">
        <f t="array" ref="R383">IF(ISBLANK(INDEX('Campanhas C&amp;S'!$BP$20:$BQ$48,INT((ROWS($A$1:A22)-1)/2)+1,MOD(ROWS($A$1:A22)-1,2)+1)),"",INDEX('Campanhas C&amp;S'!$BP$20:$BQ$48,INT((ROWS($A$1:A22)-1)/2)+1,MOD(ROWS($A$1:A22)-1,2)+1))</f>
        <v/>
      </c>
      <c r="S383" s="69" t="str">
        <f>IF(OR(J383="",'Campanhas C&amp;S'!$BK$15="",'Campanhas C&amp;S'!$BK$15="(máximo 300 carateres)"),"",'Campanhas C&amp;S'!$BK$15)</f>
        <v/>
      </c>
    </row>
    <row r="384" spans="1:19" x14ac:dyDescent="0.15">
      <c r="A384" s="14" t="str">
        <f>IF(I384="","",IF(OR('Identificação da EG'!$B$7=0,'Identificação da EG'!$B$7=""),"",Capa!$C$10))</f>
        <v/>
      </c>
      <c r="B384" s="14" t="str">
        <f>IF(I384="","",IF((OR('Identificação da EG'!$B$7=0,'Identificação da EG'!$B$7="")),"",'Identificação da EG'!$B$7))</f>
        <v/>
      </c>
      <c r="C384" s="14" t="str">
        <f>IF(I384="","",IF(B384="","",VLOOKUP(B384,Auxiliar!$BW$23:$BX$3130,2,0)))</f>
        <v/>
      </c>
      <c r="D384" s="14" t="str">
        <f>IF(I384="","",IF(OR('Identificação da EG'!$B$7=0,'Identificação da EG'!$B$7=""),"","Portugal"))</f>
        <v/>
      </c>
      <c r="E384" s="14" t="str">
        <f>IF(I384="","",IF(OR('Identificação da EG'!$B$7=0,'Identificação da EG'!$B$7=""),"",'Identificação da EG'!$C$7))</f>
        <v/>
      </c>
      <c r="F384" s="14" t="str">
        <f>IF(I384="","",IF(OR('Identificação da EG'!$B$7=0,'Identificação da EG'!$B$7=""),"",'Identificação da EG'!$F$7))</f>
        <v/>
      </c>
      <c r="G384" s="14" t="str">
        <f>IF(I384="","",IF((OR('Identificação da EG'!$B$7=0,'Identificação da EG'!$B$7="")),"",'Identificação da EG'!$D$7))</f>
        <v/>
      </c>
      <c r="H384" s="25" t="str">
        <f>IF(I384="","",IF(OR('Identificação da EG'!$B$7=0,'Identificação da EG'!$B$7=""),"",'Identificação da EG'!$E$7))</f>
        <v/>
      </c>
      <c r="I384" s="69" t="str">
        <f>IF(OR(J384="",'Campanhas C&amp;S'!$BK$6="",'Campanhas C&amp;S'!$BK$6="(Preencha o nome da campanha)"),"",'Campanhas C&amp;S'!$BK$6)</f>
        <v/>
      </c>
      <c r="J384" s="69" t="str">
        <v/>
      </c>
      <c r="K384" s="69" t="str">
        <v/>
      </c>
      <c r="L384" s="69" t="str">
        <v/>
      </c>
      <c r="M384" s="69" t="str">
        <v/>
      </c>
      <c r="N384" s="69" t="str">
        <v/>
      </c>
      <c r="O384" s="69" t="str">
        <v/>
      </c>
      <c r="P384" s="69" t="str">
        <f>IF(J384="","","População abrangida")</f>
        <v/>
      </c>
      <c r="Q384" s="69" t="str">
        <f t="shared" si="6"/>
        <v/>
      </c>
      <c r="R384" s="69" t="str" cm="1">
        <f t="array" ref="R384">IF(ISBLANK(INDEX('Campanhas C&amp;S'!$BP$20:$BQ$48,INT((ROWS($A$1:A23)-1)/2)+1,MOD(ROWS($A$1:A23)-1,2)+1)),"",INDEX('Campanhas C&amp;S'!$BP$20:$BQ$48,INT((ROWS($A$1:A23)-1)/2)+1,MOD(ROWS($A$1:A23)-1,2)+1))</f>
        <v/>
      </c>
      <c r="S384" s="69" t="str">
        <f>IF(OR(J384="",'Campanhas C&amp;S'!$BK$15="",'Campanhas C&amp;S'!$BK$15="(máximo 300 carateres)"),"",'Campanhas C&amp;S'!$BK$15)</f>
        <v/>
      </c>
    </row>
    <row r="385" spans="1:19" x14ac:dyDescent="0.15">
      <c r="A385" s="14" t="str">
        <f>IF(I385="","",IF(OR('Identificação da EG'!$B$7=0,'Identificação da EG'!$B$7=""),"",Capa!$C$10))</f>
        <v/>
      </c>
      <c r="B385" s="14" t="str">
        <f>IF(I385="","",IF((OR('Identificação da EG'!$B$7=0,'Identificação da EG'!$B$7="")),"",'Identificação da EG'!$B$7))</f>
        <v/>
      </c>
      <c r="C385" s="14" t="str">
        <f>IF(I385="","",IF(B385="","",VLOOKUP(B385,Auxiliar!$BW$23:$BX$3130,2,0)))</f>
        <v/>
      </c>
      <c r="D385" s="14" t="str">
        <f>IF(I385="","",IF(OR('Identificação da EG'!$B$7=0,'Identificação da EG'!$B$7=""),"","Portugal"))</f>
        <v/>
      </c>
      <c r="E385" s="14" t="str">
        <f>IF(I385="","",IF(OR('Identificação da EG'!$B$7=0,'Identificação da EG'!$B$7=""),"",'Identificação da EG'!$C$7))</f>
        <v/>
      </c>
      <c r="F385" s="14" t="str">
        <f>IF(I385="","",IF(OR('Identificação da EG'!$B$7=0,'Identificação da EG'!$B$7=""),"",'Identificação da EG'!$F$7))</f>
        <v/>
      </c>
      <c r="G385" s="14" t="str">
        <f>IF(I385="","",IF((OR('Identificação da EG'!$B$7=0,'Identificação da EG'!$B$7="")),"",'Identificação da EG'!$D$7))</f>
        <v/>
      </c>
      <c r="H385" s="25" t="str">
        <f>IF(I385="","",IF(OR('Identificação da EG'!$B$7=0,'Identificação da EG'!$B$7=""),"",'Identificação da EG'!$E$7))</f>
        <v/>
      </c>
      <c r="I385" s="69" t="str">
        <f>IF(OR(J385="",'Campanhas C&amp;S'!$BK$6="",'Campanhas C&amp;S'!$BK$6="(Preencha o nome da campanha)"),"",'Campanhas C&amp;S'!$BK$6)</f>
        <v/>
      </c>
      <c r="J385" s="69" t="str">
        <v/>
      </c>
      <c r="K385" s="69" t="str">
        <v/>
      </c>
      <c r="L385" s="69" t="str">
        <v/>
      </c>
      <c r="M385" s="69" t="str">
        <v/>
      </c>
      <c r="N385" s="69" t="str">
        <v/>
      </c>
      <c r="O385" s="69" t="str">
        <v/>
      </c>
      <c r="P385" s="69" t="str">
        <f>IF(J385="","","Materiais distribuidos")</f>
        <v/>
      </c>
      <c r="Q385" s="69" t="str">
        <f t="shared" si="6"/>
        <v/>
      </c>
      <c r="R385" s="69" t="str" cm="1">
        <f t="array" ref="R385">IF(ISBLANK(INDEX('Campanhas C&amp;S'!$BP$20:$BQ$48,INT((ROWS($A$1:A24)-1)/2)+1,MOD(ROWS($A$1:A24)-1,2)+1)),"",INDEX('Campanhas C&amp;S'!$BP$20:$BQ$48,INT((ROWS($A$1:A24)-1)/2)+1,MOD(ROWS($A$1:A24)-1,2)+1))</f>
        <v/>
      </c>
      <c r="S385" s="69" t="str">
        <f>IF(OR(J385="",'Campanhas C&amp;S'!$BK$15="",'Campanhas C&amp;S'!$BK$15="(máximo 300 carateres)"),"",'Campanhas C&amp;S'!$BK$15)</f>
        <v/>
      </c>
    </row>
    <row r="386" spans="1:19" x14ac:dyDescent="0.15">
      <c r="A386" s="14" t="str">
        <f>IF(I386="","",IF(OR('Identificação da EG'!$B$7=0,'Identificação da EG'!$B$7=""),"",Capa!$C$10))</f>
        <v/>
      </c>
      <c r="B386" s="14" t="str">
        <f>IF(I386="","",IF((OR('Identificação da EG'!$B$7=0,'Identificação da EG'!$B$7="")),"",'Identificação da EG'!$B$7))</f>
        <v/>
      </c>
      <c r="C386" s="14" t="str">
        <f>IF(I386="","",IF(B386="","",VLOOKUP(B386,Auxiliar!$BW$23:$BX$3130,2,0)))</f>
        <v/>
      </c>
      <c r="D386" s="14" t="str">
        <f>IF(I386="","",IF(OR('Identificação da EG'!$B$7=0,'Identificação da EG'!$B$7=""),"","Portugal"))</f>
        <v/>
      </c>
      <c r="E386" s="14" t="str">
        <f>IF(I386="","",IF(OR('Identificação da EG'!$B$7=0,'Identificação da EG'!$B$7=""),"",'Identificação da EG'!$C$7))</f>
        <v/>
      </c>
      <c r="F386" s="14" t="str">
        <f>IF(I386="","",IF(OR('Identificação da EG'!$B$7=0,'Identificação da EG'!$B$7=""),"",'Identificação da EG'!$F$7))</f>
        <v/>
      </c>
      <c r="G386" s="14" t="str">
        <f>IF(I386="","",IF((OR('Identificação da EG'!$B$7=0,'Identificação da EG'!$B$7="")),"",'Identificação da EG'!$D$7))</f>
        <v/>
      </c>
      <c r="H386" s="25" t="str">
        <f>IF(I386="","",IF(OR('Identificação da EG'!$B$7=0,'Identificação da EG'!$B$7=""),"",'Identificação da EG'!$E$7))</f>
        <v/>
      </c>
      <c r="I386" s="69" t="str">
        <f>IF(OR(J386="",'Campanhas C&amp;S'!$BK$6="",'Campanhas C&amp;S'!$BK$6="(Preencha o nome da campanha)"),"",'Campanhas C&amp;S'!$BK$6)</f>
        <v/>
      </c>
      <c r="J386" s="69" t="str">
        <v/>
      </c>
      <c r="K386" s="69" t="str">
        <v/>
      </c>
      <c r="L386" s="69" t="str">
        <v/>
      </c>
      <c r="M386" s="69" t="str">
        <v/>
      </c>
      <c r="N386" s="69" t="str">
        <v/>
      </c>
      <c r="O386" s="69" t="str">
        <v/>
      </c>
      <c r="P386" s="69" t="str">
        <f>IF(J386="","","População abrangida")</f>
        <v/>
      </c>
      <c r="Q386" s="69" t="str">
        <f t="shared" si="6"/>
        <v/>
      </c>
      <c r="R386" s="69" t="str" cm="1">
        <f t="array" ref="R386">IF(ISBLANK(INDEX('Campanhas C&amp;S'!$BP$20:$BQ$48,INT((ROWS($A$1:A25)-1)/2)+1,MOD(ROWS($A$1:A25)-1,2)+1)),"",INDEX('Campanhas C&amp;S'!$BP$20:$BQ$48,INT((ROWS($A$1:A25)-1)/2)+1,MOD(ROWS($A$1:A25)-1,2)+1))</f>
        <v/>
      </c>
      <c r="S386" s="69" t="str">
        <f>IF(OR(J386="",'Campanhas C&amp;S'!$BK$15="",'Campanhas C&amp;S'!$BK$15="(máximo 300 carateres)"),"",'Campanhas C&amp;S'!$BK$15)</f>
        <v/>
      </c>
    </row>
    <row r="387" spans="1:19" x14ac:dyDescent="0.15">
      <c r="A387" s="14" t="str">
        <f>IF(I387="","",IF(OR('Identificação da EG'!$B$7=0,'Identificação da EG'!$B$7=""),"",Capa!$C$10))</f>
        <v/>
      </c>
      <c r="B387" s="14" t="str">
        <f>IF(I387="","",IF((OR('Identificação da EG'!$B$7=0,'Identificação da EG'!$B$7="")),"",'Identificação da EG'!$B$7))</f>
        <v/>
      </c>
      <c r="C387" s="14" t="str">
        <f>IF(I387="","",IF(B387="","",VLOOKUP(B387,Auxiliar!$BW$23:$BX$3130,2,0)))</f>
        <v/>
      </c>
      <c r="D387" s="14" t="str">
        <f>IF(I387="","",IF(OR('Identificação da EG'!$B$7=0,'Identificação da EG'!$B$7=""),"","Portugal"))</f>
        <v/>
      </c>
      <c r="E387" s="14" t="str">
        <f>IF(I387="","",IF(OR('Identificação da EG'!$B$7=0,'Identificação da EG'!$B$7=""),"",'Identificação da EG'!$C$7))</f>
        <v/>
      </c>
      <c r="F387" s="14" t="str">
        <f>IF(I387="","",IF(OR('Identificação da EG'!$B$7=0,'Identificação da EG'!$B$7=""),"",'Identificação da EG'!$F$7))</f>
        <v/>
      </c>
      <c r="G387" s="14" t="str">
        <f>IF(I387="","",IF((OR('Identificação da EG'!$B$7=0,'Identificação da EG'!$B$7="")),"",'Identificação da EG'!$D$7))</f>
        <v/>
      </c>
      <c r="H387" s="25" t="str">
        <f>IF(I387="","",IF(OR('Identificação da EG'!$B$7=0,'Identificação da EG'!$B$7=""),"",'Identificação da EG'!$E$7))</f>
        <v/>
      </c>
      <c r="I387" s="69" t="str">
        <f>IF(OR(J387="",'Campanhas C&amp;S'!$BK$6="",'Campanhas C&amp;S'!$BK$6="(Preencha o nome da campanha)"),"",'Campanhas C&amp;S'!$BK$6)</f>
        <v/>
      </c>
      <c r="J387" s="69" t="str">
        <v/>
      </c>
      <c r="K387" s="69" t="str">
        <v/>
      </c>
      <c r="L387" s="69" t="str">
        <v/>
      </c>
      <c r="M387" s="69" t="str">
        <v/>
      </c>
      <c r="N387" s="69" t="str">
        <v/>
      </c>
      <c r="O387" s="69" t="str">
        <v/>
      </c>
      <c r="P387" s="69" t="str">
        <f>IF(J387="","","Materiais distribuidos")</f>
        <v/>
      </c>
      <c r="Q387" s="69" t="str">
        <f t="shared" si="6"/>
        <v/>
      </c>
      <c r="R387" s="69" t="str" cm="1">
        <f t="array" ref="R387">IF(ISBLANK(INDEX('Campanhas C&amp;S'!$BP$20:$BQ$48,INT((ROWS($A$1:A26)-1)/2)+1,MOD(ROWS($A$1:A26)-1,2)+1)),"",INDEX('Campanhas C&amp;S'!$BP$20:$BQ$48,INT((ROWS($A$1:A26)-1)/2)+1,MOD(ROWS($A$1:A26)-1,2)+1))</f>
        <v/>
      </c>
      <c r="S387" s="69" t="str">
        <f>IF(OR(J387="",'Campanhas C&amp;S'!$BK$15="",'Campanhas C&amp;S'!$BK$15="(máximo 300 carateres)"),"",'Campanhas C&amp;S'!$BK$15)</f>
        <v/>
      </c>
    </row>
    <row r="388" spans="1:19" x14ac:dyDescent="0.15">
      <c r="A388" s="14" t="str">
        <f>IF(I388="","",IF(OR('Identificação da EG'!$B$7=0,'Identificação da EG'!$B$7=""),"",Capa!$C$10))</f>
        <v/>
      </c>
      <c r="B388" s="14" t="str">
        <f>IF(I388="","",IF((OR('Identificação da EG'!$B$7=0,'Identificação da EG'!$B$7="")),"",'Identificação da EG'!$B$7))</f>
        <v/>
      </c>
      <c r="C388" s="14" t="str">
        <f>IF(I388="","",IF(B388="","",VLOOKUP(B388,Auxiliar!$BW$23:$BX$3130,2,0)))</f>
        <v/>
      </c>
      <c r="D388" s="14" t="str">
        <f>IF(I388="","",IF(OR('Identificação da EG'!$B$7=0,'Identificação da EG'!$B$7=""),"","Portugal"))</f>
        <v/>
      </c>
      <c r="E388" s="14" t="str">
        <f>IF(I388="","",IF(OR('Identificação da EG'!$B$7=0,'Identificação da EG'!$B$7=""),"",'Identificação da EG'!$C$7))</f>
        <v/>
      </c>
      <c r="F388" s="14" t="str">
        <f>IF(I388="","",IF(OR('Identificação da EG'!$B$7=0,'Identificação da EG'!$B$7=""),"",'Identificação da EG'!$F$7))</f>
        <v/>
      </c>
      <c r="G388" s="14" t="str">
        <f>IF(I388="","",IF((OR('Identificação da EG'!$B$7=0,'Identificação da EG'!$B$7="")),"",'Identificação da EG'!$D$7))</f>
        <v/>
      </c>
      <c r="H388" s="25" t="str">
        <f>IF(I388="","",IF(OR('Identificação da EG'!$B$7=0,'Identificação da EG'!$B$7=""),"",'Identificação da EG'!$E$7))</f>
        <v/>
      </c>
      <c r="I388" s="69" t="str">
        <f>IF(OR(J388="",'Campanhas C&amp;S'!$BK$6="",'Campanhas C&amp;S'!$BK$6="(Preencha o nome da campanha)"),"",'Campanhas C&amp;S'!$BK$6)</f>
        <v/>
      </c>
      <c r="J388" s="69" t="str">
        <v/>
      </c>
      <c r="K388" s="69" t="str">
        <v/>
      </c>
      <c r="L388" s="69" t="str">
        <v/>
      </c>
      <c r="M388" s="69" t="str">
        <v/>
      </c>
      <c r="N388" s="69" t="str">
        <v/>
      </c>
      <c r="O388" s="69" t="str">
        <v/>
      </c>
      <c r="P388" s="69" t="str">
        <f>IF(J388="","","População abrangida")</f>
        <v/>
      </c>
      <c r="Q388" s="69" t="str">
        <f t="shared" si="6"/>
        <v/>
      </c>
      <c r="R388" s="69" t="str" cm="1">
        <f t="array" ref="R388">IF(ISBLANK(INDEX('Campanhas C&amp;S'!$BP$20:$BQ$48,INT((ROWS($A$1:A27)-1)/2)+1,MOD(ROWS($A$1:A27)-1,2)+1)),"",INDEX('Campanhas C&amp;S'!$BP$20:$BQ$48,INT((ROWS($A$1:A27)-1)/2)+1,MOD(ROWS($A$1:A27)-1,2)+1))</f>
        <v/>
      </c>
      <c r="S388" s="69" t="str">
        <f>IF(OR(J388="",'Campanhas C&amp;S'!$BK$15="",'Campanhas C&amp;S'!$BK$15="(máximo 300 carateres)"),"",'Campanhas C&amp;S'!$BK$15)</f>
        <v/>
      </c>
    </row>
    <row r="389" spans="1:19" x14ac:dyDescent="0.15">
      <c r="A389" s="14" t="str">
        <f>IF(I389="","",IF(OR('Identificação da EG'!$B$7=0,'Identificação da EG'!$B$7=""),"",Capa!$C$10))</f>
        <v/>
      </c>
      <c r="B389" s="14" t="str">
        <f>IF(I389="","",IF((OR('Identificação da EG'!$B$7=0,'Identificação da EG'!$B$7="")),"",'Identificação da EG'!$B$7))</f>
        <v/>
      </c>
      <c r="C389" s="14" t="str">
        <f>IF(I389="","",IF(B389="","",VLOOKUP(B389,Auxiliar!$BW$23:$BX$3130,2,0)))</f>
        <v/>
      </c>
      <c r="D389" s="14" t="str">
        <f>IF(I389="","",IF(OR('Identificação da EG'!$B$7=0,'Identificação da EG'!$B$7=""),"","Portugal"))</f>
        <v/>
      </c>
      <c r="E389" s="14" t="str">
        <f>IF(I389="","",IF(OR('Identificação da EG'!$B$7=0,'Identificação da EG'!$B$7=""),"",'Identificação da EG'!$C$7))</f>
        <v/>
      </c>
      <c r="F389" s="14" t="str">
        <f>IF(I389="","",IF(OR('Identificação da EG'!$B$7=0,'Identificação da EG'!$B$7=""),"",'Identificação da EG'!$F$7))</f>
        <v/>
      </c>
      <c r="G389" s="14" t="str">
        <f>IF(I389="","",IF((OR('Identificação da EG'!$B$7=0,'Identificação da EG'!$B$7="")),"",'Identificação da EG'!$D$7))</f>
        <v/>
      </c>
      <c r="H389" s="25" t="str">
        <f>IF(I389="","",IF(OR('Identificação da EG'!$B$7=0,'Identificação da EG'!$B$7=""),"",'Identificação da EG'!$E$7))</f>
        <v/>
      </c>
      <c r="I389" s="69" t="str">
        <f>IF(OR(J389="",'Campanhas C&amp;S'!$BK$6="",'Campanhas C&amp;S'!$BK$6="(Preencha o nome da campanha)"),"",'Campanhas C&amp;S'!$BK$6)</f>
        <v/>
      </c>
      <c r="J389" s="69" t="str">
        <v/>
      </c>
      <c r="K389" s="69" t="str">
        <v/>
      </c>
      <c r="L389" s="69" t="str">
        <v/>
      </c>
      <c r="M389" s="69" t="str">
        <v/>
      </c>
      <c r="N389" s="69" t="str">
        <v/>
      </c>
      <c r="O389" s="69" t="str">
        <v/>
      </c>
      <c r="P389" s="69" t="str">
        <f>IF(J389="","","Materiais distribuidos")</f>
        <v/>
      </c>
      <c r="Q389" s="69" t="str">
        <f t="shared" si="6"/>
        <v/>
      </c>
      <c r="R389" s="69" t="str" cm="1">
        <f t="array" ref="R389">IF(ISBLANK(INDEX('Campanhas C&amp;S'!$BP$20:$BQ$48,INT((ROWS($A$1:A28)-1)/2)+1,MOD(ROWS($A$1:A28)-1,2)+1)),"",INDEX('Campanhas C&amp;S'!$BP$20:$BQ$48,INT((ROWS($A$1:A28)-1)/2)+1,MOD(ROWS($A$1:A28)-1,2)+1))</f>
        <v/>
      </c>
      <c r="S389" s="69" t="str">
        <f>IF(OR(J389="",'Campanhas C&amp;S'!$BK$15="",'Campanhas C&amp;S'!$BK$15="(máximo 300 carateres)"),"",'Campanhas C&amp;S'!$BK$15)</f>
        <v/>
      </c>
    </row>
    <row r="390" spans="1:19" x14ac:dyDescent="0.15">
      <c r="A390" s="14" t="str">
        <f>IF(I390="","",IF(OR('Identificação da EG'!$B$7=0,'Identificação da EG'!$B$7=""),"",Capa!$C$10))</f>
        <v/>
      </c>
      <c r="B390" s="14" t="str">
        <f>IF(I390="","",IF((OR('Identificação da EG'!$B$7=0,'Identificação da EG'!$B$7="")),"",'Identificação da EG'!$B$7))</f>
        <v/>
      </c>
      <c r="C390" s="14" t="str">
        <f>IF(I390="","",IF(B390="","",VLOOKUP(B390,Auxiliar!$BW$23:$BX$3130,2,0)))</f>
        <v/>
      </c>
      <c r="D390" s="14" t="str">
        <f>IF(I390="","",IF(OR('Identificação da EG'!$B$7=0,'Identificação da EG'!$B$7=""),"","Portugal"))</f>
        <v/>
      </c>
      <c r="E390" s="14" t="str">
        <f>IF(I390="","",IF(OR('Identificação da EG'!$B$7=0,'Identificação da EG'!$B$7=""),"",'Identificação da EG'!$C$7))</f>
        <v/>
      </c>
      <c r="F390" s="14" t="str">
        <f>IF(I390="","",IF(OR('Identificação da EG'!$B$7=0,'Identificação da EG'!$B$7=""),"",'Identificação da EG'!$F$7))</f>
        <v/>
      </c>
      <c r="G390" s="14" t="str">
        <f>IF(I390="","",IF((OR('Identificação da EG'!$B$7=0,'Identificação da EG'!$B$7="")),"",'Identificação da EG'!$D$7))</f>
        <v/>
      </c>
      <c r="H390" s="25" t="str">
        <f>IF(I390="","",IF(OR('Identificação da EG'!$B$7=0,'Identificação da EG'!$B$7=""),"",'Identificação da EG'!$E$7))</f>
        <v/>
      </c>
      <c r="I390" s="69" t="str">
        <f>IF(OR(J390="",'Campanhas C&amp;S'!$BK$6="",'Campanhas C&amp;S'!$BK$6="(Preencha o nome da campanha)"),"",'Campanhas C&amp;S'!$BK$6)</f>
        <v/>
      </c>
      <c r="J390" s="69" t="str">
        <v/>
      </c>
      <c r="K390" s="69" t="str">
        <v/>
      </c>
      <c r="L390" s="69" t="str">
        <v/>
      </c>
      <c r="M390" s="69" t="str">
        <v/>
      </c>
      <c r="N390" s="69" t="str">
        <v/>
      </c>
      <c r="O390" s="69" t="str">
        <v/>
      </c>
      <c r="P390" s="69" t="str">
        <f>IF(J390="","","População abrangida")</f>
        <v/>
      </c>
      <c r="Q390" s="69" t="str">
        <f t="shared" si="6"/>
        <v/>
      </c>
      <c r="R390" s="69" t="str" cm="1">
        <f t="array" ref="R390">IF(ISBLANK(INDEX('Campanhas C&amp;S'!$BP$20:$BQ$48,INT((ROWS($A$1:A29)-1)/2)+1,MOD(ROWS($A$1:A29)-1,2)+1)),"",INDEX('Campanhas C&amp;S'!$BP$20:$BQ$48,INT((ROWS($A$1:A29)-1)/2)+1,MOD(ROWS($A$1:A29)-1,2)+1))</f>
        <v/>
      </c>
      <c r="S390" s="69" t="str">
        <f>IF(OR(J390="",'Campanhas C&amp;S'!$BK$15="",'Campanhas C&amp;S'!$BK$15="(máximo 300 carateres)"),"",'Campanhas C&amp;S'!$BK$15)</f>
        <v/>
      </c>
    </row>
    <row r="391" spans="1:19" x14ac:dyDescent="0.15">
      <c r="A391" s="14" t="str">
        <f>IF(I391="","",IF(OR('Identificação da EG'!$B$7=0,'Identificação da EG'!$B$7=""),"",Capa!$C$10))</f>
        <v/>
      </c>
      <c r="B391" s="14" t="str">
        <f>IF(I391="","",IF((OR('Identificação da EG'!$B$7=0,'Identificação da EG'!$B$7="")),"",'Identificação da EG'!$B$7))</f>
        <v/>
      </c>
      <c r="C391" s="14" t="str">
        <f>IF(I391="","",IF(B391="","",VLOOKUP(B391,Auxiliar!$BW$23:$BX$3130,2,0)))</f>
        <v/>
      </c>
      <c r="D391" s="14" t="str">
        <f>IF(I391="","",IF(OR('Identificação da EG'!$B$7=0,'Identificação da EG'!$B$7=""),"","Portugal"))</f>
        <v/>
      </c>
      <c r="E391" s="14" t="str">
        <f>IF(I391="","",IF(OR('Identificação da EG'!$B$7=0,'Identificação da EG'!$B$7=""),"",'Identificação da EG'!$C$7))</f>
        <v/>
      </c>
      <c r="F391" s="14" t="str">
        <f>IF(I391="","",IF(OR('Identificação da EG'!$B$7=0,'Identificação da EG'!$B$7=""),"",'Identificação da EG'!$F$7))</f>
        <v/>
      </c>
      <c r="G391" s="14" t="str">
        <f>IF(I391="","",IF((OR('Identificação da EG'!$B$7=0,'Identificação da EG'!$B$7="")),"",'Identificação da EG'!$D$7))</f>
        <v/>
      </c>
      <c r="H391" s="25" t="str">
        <f>IF(I391="","",IF(OR('Identificação da EG'!$B$7=0,'Identificação da EG'!$B$7=""),"",'Identificação da EG'!$E$7))</f>
        <v/>
      </c>
      <c r="I391" s="69" t="str">
        <f>IF(OR(J391="",'Campanhas C&amp;S'!$BK$6="",'Campanhas C&amp;S'!$BK$6="(Preencha o nome da campanha)"),"",'Campanhas C&amp;S'!$BK$6)</f>
        <v/>
      </c>
      <c r="J391" s="69" t="str">
        <v/>
      </c>
      <c r="K391" s="69" t="str">
        <v/>
      </c>
      <c r="L391" s="69" t="str">
        <v/>
      </c>
      <c r="M391" s="69" t="str">
        <v/>
      </c>
      <c r="N391" s="69" t="str">
        <v/>
      </c>
      <c r="O391" s="69" t="str">
        <v/>
      </c>
      <c r="P391" s="69" t="str">
        <f>IF(J391="","","Materiais distribuidos")</f>
        <v/>
      </c>
      <c r="Q391" s="69" t="str">
        <f t="shared" si="6"/>
        <v/>
      </c>
      <c r="R391" s="69" t="str" cm="1">
        <f t="array" ref="R391">IF(ISBLANK(INDEX('Campanhas C&amp;S'!$BP$20:$BQ$48,INT((ROWS($A$1:A30)-1)/2)+1,MOD(ROWS($A$1:A30)-1,2)+1)),"",INDEX('Campanhas C&amp;S'!$BP$20:$BQ$48,INT((ROWS($A$1:A30)-1)/2)+1,MOD(ROWS($A$1:A30)-1,2)+1))</f>
        <v/>
      </c>
      <c r="S391" s="69" t="str">
        <f>IF(OR(J391="",'Campanhas C&amp;S'!$BK$15="",'Campanhas C&amp;S'!$BK$15="(máximo 300 carateres)"),"",'Campanhas C&amp;S'!$BK$15)</f>
        <v/>
      </c>
    </row>
    <row r="392" spans="1:19" x14ac:dyDescent="0.15">
      <c r="A392" s="14" t="str">
        <f>IF(I392="","",IF(OR('Identificação da EG'!$B$7=0,'Identificação da EG'!$B$7=""),"",Capa!$C$10))</f>
        <v/>
      </c>
      <c r="B392" s="14" t="str">
        <f>IF(I392="","",IF((OR('Identificação da EG'!$B$7=0,'Identificação da EG'!$B$7="")),"",'Identificação da EG'!$B$7))</f>
        <v/>
      </c>
      <c r="C392" s="14" t="str">
        <f>IF(I392="","",IF(B392="","",VLOOKUP(B392,Auxiliar!$BW$23:$BX$3130,2,0)))</f>
        <v/>
      </c>
      <c r="D392" s="14" t="str">
        <f>IF(I392="","",IF(OR('Identificação da EG'!$B$7=0,'Identificação da EG'!$B$7=""),"","Portugal"))</f>
        <v/>
      </c>
      <c r="E392" s="14" t="str">
        <f>IF(I392="","",IF(OR('Identificação da EG'!$B$7=0,'Identificação da EG'!$B$7=""),"",'Identificação da EG'!$C$7))</f>
        <v/>
      </c>
      <c r="F392" s="14" t="str">
        <f>IF(I392="","",IF(OR('Identificação da EG'!$B$7=0,'Identificação da EG'!$B$7=""),"",'Identificação da EG'!$F$7))</f>
        <v/>
      </c>
      <c r="G392" s="14" t="str">
        <f>IF(I392="","",IF((OR('Identificação da EG'!$B$7=0,'Identificação da EG'!$B$7="")),"",'Identificação da EG'!$D$7))</f>
        <v/>
      </c>
      <c r="H392" s="25" t="str">
        <f>IF(I392="","",IF(OR('Identificação da EG'!$B$7=0,'Identificação da EG'!$B$7=""),"",'Identificação da EG'!$E$7))</f>
        <v/>
      </c>
      <c r="I392" s="69" t="str">
        <f>IF(OR(J392="",'Campanhas C&amp;S'!$BK$6="",'Campanhas C&amp;S'!$BK$6="(Preencha o nome da campanha)"),"",'Campanhas C&amp;S'!$BK$6)</f>
        <v/>
      </c>
      <c r="J392" s="69" t="str">
        <v/>
      </c>
      <c r="K392" s="69" t="str">
        <v/>
      </c>
      <c r="L392" s="69" t="str">
        <v/>
      </c>
      <c r="M392" s="69" t="str">
        <v/>
      </c>
      <c r="N392" s="69" t="str">
        <v/>
      </c>
      <c r="O392" s="69" t="str">
        <v/>
      </c>
      <c r="P392" s="69" t="str">
        <f>IF(J392="","","População abrangida")</f>
        <v/>
      </c>
      <c r="Q392" s="69" t="str">
        <f t="shared" si="6"/>
        <v/>
      </c>
      <c r="R392" s="69" t="str" cm="1">
        <f t="array" ref="R392">IF(ISBLANK(INDEX('Campanhas C&amp;S'!$BP$20:$BQ$48,INT((ROWS($A$1:A31)-1)/2)+1,MOD(ROWS($A$1:A31)-1,2)+1)),"",INDEX('Campanhas C&amp;S'!$BP$20:$BQ$48,INT((ROWS($A$1:A31)-1)/2)+1,MOD(ROWS($A$1:A31)-1,2)+1))</f>
        <v/>
      </c>
      <c r="S392" s="69" t="str">
        <f>IF(OR(J392="",'Campanhas C&amp;S'!$BK$15="",'Campanhas C&amp;S'!$BK$15="(máximo 300 carateres)"),"",'Campanhas C&amp;S'!$BK$15)</f>
        <v/>
      </c>
    </row>
    <row r="393" spans="1:19" x14ac:dyDescent="0.15">
      <c r="A393" s="14" t="str">
        <f>IF(I393="","",IF(OR('Identificação da EG'!$B$7=0,'Identificação da EG'!$B$7=""),"",Capa!$C$10))</f>
        <v/>
      </c>
      <c r="B393" s="14" t="str">
        <f>IF(I393="","",IF((OR('Identificação da EG'!$B$7=0,'Identificação da EG'!$B$7="")),"",'Identificação da EG'!$B$7))</f>
        <v/>
      </c>
      <c r="C393" s="14" t="str">
        <f>IF(I393="","",IF(B393="","",VLOOKUP(B393,Auxiliar!$BW$23:$BX$3130,2,0)))</f>
        <v/>
      </c>
      <c r="D393" s="14" t="str">
        <f>IF(I393="","",IF(OR('Identificação da EG'!$B$7=0,'Identificação da EG'!$B$7=""),"","Portugal"))</f>
        <v/>
      </c>
      <c r="E393" s="14" t="str">
        <f>IF(I393="","",IF(OR('Identificação da EG'!$B$7=0,'Identificação da EG'!$B$7=""),"",'Identificação da EG'!$C$7))</f>
        <v/>
      </c>
      <c r="F393" s="14" t="str">
        <f>IF(I393="","",IF(OR('Identificação da EG'!$B$7=0,'Identificação da EG'!$B$7=""),"",'Identificação da EG'!$F$7))</f>
        <v/>
      </c>
      <c r="G393" s="14" t="str">
        <f>IF(I393="","",IF((OR('Identificação da EG'!$B$7=0,'Identificação da EG'!$B$7="")),"",'Identificação da EG'!$D$7))</f>
        <v/>
      </c>
      <c r="H393" s="25" t="str">
        <f>IF(I393="","",IF(OR('Identificação da EG'!$B$7=0,'Identificação da EG'!$B$7=""),"",'Identificação da EG'!$E$7))</f>
        <v/>
      </c>
      <c r="I393" s="69" t="str">
        <f>IF(OR(J393="",'Campanhas C&amp;S'!$BK$6="",'Campanhas C&amp;S'!$BK$6="(Preencha o nome da campanha)"),"",'Campanhas C&amp;S'!$BK$6)</f>
        <v/>
      </c>
      <c r="J393" s="69" t="str">
        <v/>
      </c>
      <c r="K393" s="69" t="str">
        <v/>
      </c>
      <c r="L393" s="69" t="str">
        <v/>
      </c>
      <c r="M393" s="69" t="str">
        <v/>
      </c>
      <c r="N393" s="69" t="str">
        <v/>
      </c>
      <c r="O393" s="69" t="str">
        <v/>
      </c>
      <c r="P393" s="69" t="str">
        <f>IF(J393="","","Materiais distribuidos")</f>
        <v/>
      </c>
      <c r="Q393" s="69" t="str">
        <f t="shared" si="6"/>
        <v/>
      </c>
      <c r="R393" s="69" t="str" cm="1">
        <f t="array" ref="R393">IF(ISBLANK(INDEX('Campanhas C&amp;S'!$BP$20:$BQ$48,INT((ROWS($A$1:A32)-1)/2)+1,MOD(ROWS($A$1:A32)-1,2)+1)),"",INDEX('Campanhas C&amp;S'!$BP$20:$BQ$48,INT((ROWS($A$1:A32)-1)/2)+1,MOD(ROWS($A$1:A32)-1,2)+1))</f>
        <v/>
      </c>
      <c r="S393" s="69" t="str">
        <f>IF(OR(J393="",'Campanhas C&amp;S'!$BK$15="",'Campanhas C&amp;S'!$BK$15="(máximo 300 carateres)"),"",'Campanhas C&amp;S'!$BK$15)</f>
        <v/>
      </c>
    </row>
    <row r="394" spans="1:19" x14ac:dyDescent="0.15">
      <c r="A394" s="14" t="str">
        <f>IF(I394="","",IF(OR('Identificação da EG'!$B$7=0,'Identificação da EG'!$B$7=""),"",Capa!$C$10))</f>
        <v/>
      </c>
      <c r="B394" s="14" t="str">
        <f>IF(I394="","",IF((OR('Identificação da EG'!$B$7=0,'Identificação da EG'!$B$7="")),"",'Identificação da EG'!$B$7))</f>
        <v/>
      </c>
      <c r="C394" s="14" t="str">
        <f>IF(I394="","",IF(B394="","",VLOOKUP(B394,Auxiliar!$BW$23:$BX$3130,2,0)))</f>
        <v/>
      </c>
      <c r="D394" s="14" t="str">
        <f>IF(I394="","",IF(OR('Identificação da EG'!$B$7=0,'Identificação da EG'!$B$7=""),"","Portugal"))</f>
        <v/>
      </c>
      <c r="E394" s="14" t="str">
        <f>IF(I394="","",IF(OR('Identificação da EG'!$B$7=0,'Identificação da EG'!$B$7=""),"",'Identificação da EG'!$C$7))</f>
        <v/>
      </c>
      <c r="F394" s="14" t="str">
        <f>IF(I394="","",IF(OR('Identificação da EG'!$B$7=0,'Identificação da EG'!$B$7=""),"",'Identificação da EG'!$F$7))</f>
        <v/>
      </c>
      <c r="G394" s="14" t="str">
        <f>IF(I394="","",IF((OR('Identificação da EG'!$B$7=0,'Identificação da EG'!$B$7="")),"",'Identificação da EG'!$D$7))</f>
        <v/>
      </c>
      <c r="H394" s="25" t="str">
        <f>IF(I394="","",IF(OR('Identificação da EG'!$B$7=0,'Identificação da EG'!$B$7=""),"",'Identificação da EG'!$E$7))</f>
        <v/>
      </c>
      <c r="I394" s="69" t="str">
        <f>IF(OR(J394="",'Campanhas C&amp;S'!$BK$6="",'Campanhas C&amp;S'!$BK$6="(Preencha o nome da campanha)"),"",'Campanhas C&amp;S'!$BK$6)</f>
        <v/>
      </c>
      <c r="J394" s="69" t="str">
        <v/>
      </c>
      <c r="K394" s="69" t="str">
        <v/>
      </c>
      <c r="L394" s="69" t="str">
        <v/>
      </c>
      <c r="M394" s="69" t="str">
        <v/>
      </c>
      <c r="N394" s="69" t="str">
        <v/>
      </c>
      <c r="O394" s="69" t="str">
        <v/>
      </c>
      <c r="P394" s="69" t="str">
        <f>IF(J394="","","População abrangida")</f>
        <v/>
      </c>
      <c r="Q394" s="69" t="str">
        <f t="shared" si="6"/>
        <v/>
      </c>
      <c r="R394" s="69" t="str" cm="1">
        <f t="array" ref="R394">IF(ISBLANK(INDEX('Campanhas C&amp;S'!$BP$20:$BQ$48,INT((ROWS($A$1:A33)-1)/2)+1,MOD(ROWS($A$1:A33)-1,2)+1)),"",INDEX('Campanhas C&amp;S'!$BP$20:$BQ$48,INT((ROWS($A$1:A33)-1)/2)+1,MOD(ROWS($A$1:A33)-1,2)+1))</f>
        <v/>
      </c>
      <c r="S394" s="69" t="str">
        <f>IF(OR(J394="",'Campanhas C&amp;S'!$BK$15="",'Campanhas C&amp;S'!$BK$15="(máximo 300 carateres)"),"",'Campanhas C&amp;S'!$BK$15)</f>
        <v/>
      </c>
    </row>
    <row r="395" spans="1:19" x14ac:dyDescent="0.15">
      <c r="A395" s="14" t="str">
        <f>IF(I395="","",IF(OR('Identificação da EG'!$B$7=0,'Identificação da EG'!$B$7=""),"",Capa!$C$10))</f>
        <v/>
      </c>
      <c r="B395" s="14" t="str">
        <f>IF(I395="","",IF((OR('Identificação da EG'!$B$7=0,'Identificação da EG'!$B$7="")),"",'Identificação da EG'!$B$7))</f>
        <v/>
      </c>
      <c r="C395" s="14" t="str">
        <f>IF(I395="","",IF(B395="","",VLOOKUP(B395,Auxiliar!$BW$23:$BX$3130,2,0)))</f>
        <v/>
      </c>
      <c r="D395" s="14" t="str">
        <f>IF(I395="","",IF(OR('Identificação da EG'!$B$7=0,'Identificação da EG'!$B$7=""),"","Portugal"))</f>
        <v/>
      </c>
      <c r="E395" s="14" t="str">
        <f>IF(I395="","",IF(OR('Identificação da EG'!$B$7=0,'Identificação da EG'!$B$7=""),"",'Identificação da EG'!$C$7))</f>
        <v/>
      </c>
      <c r="F395" s="14" t="str">
        <f>IF(I395="","",IF(OR('Identificação da EG'!$B$7=0,'Identificação da EG'!$B$7=""),"",'Identificação da EG'!$F$7))</f>
        <v/>
      </c>
      <c r="G395" s="14" t="str">
        <f>IF(I395="","",IF((OR('Identificação da EG'!$B$7=0,'Identificação da EG'!$B$7="")),"",'Identificação da EG'!$D$7))</f>
        <v/>
      </c>
      <c r="H395" s="25" t="str">
        <f>IF(I395="","",IF(OR('Identificação da EG'!$B$7=0,'Identificação da EG'!$B$7=""),"",'Identificação da EG'!$E$7))</f>
        <v/>
      </c>
      <c r="I395" s="69" t="str">
        <f>IF(OR(J395="",'Campanhas C&amp;S'!$BK$6="",'Campanhas C&amp;S'!$BK$6="(Preencha o nome da campanha)"),"",'Campanhas C&amp;S'!$BK$6)</f>
        <v/>
      </c>
      <c r="J395" s="69" t="str">
        <v/>
      </c>
      <c r="K395" s="69" t="str">
        <v/>
      </c>
      <c r="L395" s="69" t="str">
        <v/>
      </c>
      <c r="M395" s="69" t="str">
        <v/>
      </c>
      <c r="N395" s="69" t="str">
        <v/>
      </c>
      <c r="O395" s="69" t="str">
        <v/>
      </c>
      <c r="P395" s="69" t="str">
        <f>IF(J395="","","Materiais distribuidos")</f>
        <v/>
      </c>
      <c r="Q395" s="69" t="str">
        <f t="shared" si="6"/>
        <v/>
      </c>
      <c r="R395" s="69" t="str" cm="1">
        <f t="array" ref="R395">IF(ISBLANK(INDEX('Campanhas C&amp;S'!$BP$20:$BQ$48,INT((ROWS($A$1:A34)-1)/2)+1,MOD(ROWS($A$1:A34)-1,2)+1)),"",INDEX('Campanhas C&amp;S'!$BP$20:$BQ$48,INT((ROWS($A$1:A34)-1)/2)+1,MOD(ROWS($A$1:A34)-1,2)+1))</f>
        <v/>
      </c>
      <c r="S395" s="69" t="str">
        <f>IF(OR(J395="",'Campanhas C&amp;S'!$BK$15="",'Campanhas C&amp;S'!$BK$15="(máximo 300 carateres)"),"",'Campanhas C&amp;S'!$BK$15)</f>
        <v/>
      </c>
    </row>
    <row r="396" spans="1:19" x14ac:dyDescent="0.15">
      <c r="A396" s="14" t="str">
        <f>IF(I396="","",IF(OR('Identificação da EG'!$B$7=0,'Identificação da EG'!$B$7=""),"",Capa!$C$10))</f>
        <v/>
      </c>
      <c r="B396" s="14" t="str">
        <f>IF(I396="","",IF((OR('Identificação da EG'!$B$7=0,'Identificação da EG'!$B$7="")),"",'Identificação da EG'!$B$7))</f>
        <v/>
      </c>
      <c r="C396" s="14" t="str">
        <f>IF(I396="","",IF(B396="","",VLOOKUP(B396,Auxiliar!$BW$23:$BX$3130,2,0)))</f>
        <v/>
      </c>
      <c r="D396" s="14" t="str">
        <f>IF(I396="","",IF(OR('Identificação da EG'!$B$7=0,'Identificação da EG'!$B$7=""),"","Portugal"))</f>
        <v/>
      </c>
      <c r="E396" s="14" t="str">
        <f>IF(I396="","",IF(OR('Identificação da EG'!$B$7=0,'Identificação da EG'!$B$7=""),"",'Identificação da EG'!$C$7))</f>
        <v/>
      </c>
      <c r="F396" s="14" t="str">
        <f>IF(I396="","",IF(OR('Identificação da EG'!$B$7=0,'Identificação da EG'!$B$7=""),"",'Identificação da EG'!$F$7))</f>
        <v/>
      </c>
      <c r="G396" s="14" t="str">
        <f>IF(I396="","",IF((OR('Identificação da EG'!$B$7=0,'Identificação da EG'!$B$7="")),"",'Identificação da EG'!$D$7))</f>
        <v/>
      </c>
      <c r="H396" s="25" t="str">
        <f>IF(I396="","",IF(OR('Identificação da EG'!$B$7=0,'Identificação da EG'!$B$7=""),"",'Identificação da EG'!$E$7))</f>
        <v/>
      </c>
      <c r="I396" s="69" t="str">
        <f>IF(OR(J396="",'Campanhas C&amp;S'!$BK$6="",'Campanhas C&amp;S'!$BK$6="(Preencha o nome da campanha)"),"",'Campanhas C&amp;S'!$BK$6)</f>
        <v/>
      </c>
      <c r="J396" s="69" t="str">
        <v/>
      </c>
      <c r="K396" s="69" t="str">
        <v/>
      </c>
      <c r="L396" s="69" t="str">
        <v/>
      </c>
      <c r="M396" s="69" t="str">
        <v/>
      </c>
      <c r="N396" s="69" t="str">
        <v/>
      </c>
      <c r="O396" s="69" t="str">
        <v/>
      </c>
      <c r="P396" s="69" t="str">
        <f>IF(J396="","","População abrangida")</f>
        <v/>
      </c>
      <c r="Q396" s="69" t="str">
        <f t="shared" si="6"/>
        <v/>
      </c>
      <c r="R396" s="69" t="str" cm="1">
        <f t="array" ref="R396">IF(ISBLANK(INDEX('Campanhas C&amp;S'!$BP$20:$BQ$48,INT((ROWS($A$1:A35)-1)/2)+1,MOD(ROWS($A$1:A35)-1,2)+1)),"",INDEX('Campanhas C&amp;S'!$BP$20:$BQ$48,INT((ROWS($A$1:A35)-1)/2)+1,MOD(ROWS($A$1:A35)-1,2)+1))</f>
        <v/>
      </c>
      <c r="S396" s="69" t="str">
        <f>IF(OR(J396="",'Campanhas C&amp;S'!$BK$15="",'Campanhas C&amp;S'!$BK$15="(máximo 300 carateres)"),"",'Campanhas C&amp;S'!$BK$15)</f>
        <v/>
      </c>
    </row>
    <row r="397" spans="1:19" x14ac:dyDescent="0.15">
      <c r="A397" s="14" t="str">
        <f>IF(I397="","",IF(OR('Identificação da EG'!$B$7=0,'Identificação da EG'!$B$7=""),"",Capa!$C$10))</f>
        <v/>
      </c>
      <c r="B397" s="14" t="str">
        <f>IF(I397="","",IF((OR('Identificação da EG'!$B$7=0,'Identificação da EG'!$B$7="")),"",'Identificação da EG'!$B$7))</f>
        <v/>
      </c>
      <c r="C397" s="14" t="str">
        <f>IF(I397="","",IF(B397="","",VLOOKUP(B397,Auxiliar!$BW$23:$BX$3130,2,0)))</f>
        <v/>
      </c>
      <c r="D397" s="14" t="str">
        <f>IF(I397="","",IF(OR('Identificação da EG'!$B$7=0,'Identificação da EG'!$B$7=""),"","Portugal"))</f>
        <v/>
      </c>
      <c r="E397" s="14" t="str">
        <f>IF(I397="","",IF(OR('Identificação da EG'!$B$7=0,'Identificação da EG'!$B$7=""),"",'Identificação da EG'!$C$7))</f>
        <v/>
      </c>
      <c r="F397" s="14" t="str">
        <f>IF(I397="","",IF(OR('Identificação da EG'!$B$7=0,'Identificação da EG'!$B$7=""),"",'Identificação da EG'!$F$7))</f>
        <v/>
      </c>
      <c r="G397" s="14" t="str">
        <f>IF(I397="","",IF((OR('Identificação da EG'!$B$7=0,'Identificação da EG'!$B$7="")),"",'Identificação da EG'!$D$7))</f>
        <v/>
      </c>
      <c r="H397" s="25" t="str">
        <f>IF(I397="","",IF(OR('Identificação da EG'!$B$7=0,'Identificação da EG'!$B$7=""),"",'Identificação da EG'!$E$7))</f>
        <v/>
      </c>
      <c r="I397" s="69" t="str">
        <f>IF(OR(J397="",'Campanhas C&amp;S'!$BK$6="",'Campanhas C&amp;S'!$BK$6="(Preencha o nome da campanha)"),"",'Campanhas C&amp;S'!$BK$6)</f>
        <v/>
      </c>
      <c r="J397" s="69" t="str">
        <v/>
      </c>
      <c r="K397" s="69" t="str">
        <v/>
      </c>
      <c r="L397" s="69" t="str">
        <v/>
      </c>
      <c r="M397" s="69" t="str">
        <v/>
      </c>
      <c r="N397" s="69" t="str">
        <v/>
      </c>
      <c r="O397" s="69" t="str">
        <v/>
      </c>
      <c r="P397" s="69" t="str">
        <f>IF(J397="","","Materiais distribuidos")</f>
        <v/>
      </c>
      <c r="Q397" s="69" t="str">
        <f t="shared" si="6"/>
        <v/>
      </c>
      <c r="R397" s="69" t="str" cm="1">
        <f t="array" ref="R397">IF(ISBLANK(INDEX('Campanhas C&amp;S'!$BP$20:$BQ$48,INT((ROWS($A$1:A36)-1)/2)+1,MOD(ROWS($A$1:A36)-1,2)+1)),"",INDEX('Campanhas C&amp;S'!$BP$20:$BQ$48,INT((ROWS($A$1:A36)-1)/2)+1,MOD(ROWS($A$1:A36)-1,2)+1))</f>
        <v/>
      </c>
      <c r="S397" s="69" t="str">
        <f>IF(OR(J397="",'Campanhas C&amp;S'!$BK$15="",'Campanhas C&amp;S'!$BK$15="(máximo 300 carateres)"),"",'Campanhas C&amp;S'!$BK$15)</f>
        <v/>
      </c>
    </row>
    <row r="398" spans="1:19" x14ac:dyDescent="0.15">
      <c r="A398" s="14" t="str">
        <f>IF(I398="","",IF(OR('Identificação da EG'!$B$7=0,'Identificação da EG'!$B$7=""),"",Capa!$C$10))</f>
        <v/>
      </c>
      <c r="B398" s="14" t="str">
        <f>IF(I398="","",IF((OR('Identificação da EG'!$B$7=0,'Identificação da EG'!$B$7="")),"",'Identificação da EG'!$B$7))</f>
        <v/>
      </c>
      <c r="C398" s="14" t="str">
        <f>IF(I398="","",IF(B398="","",VLOOKUP(B398,Auxiliar!$BW$23:$BX$3130,2,0)))</f>
        <v/>
      </c>
      <c r="D398" s="14" t="str">
        <f>IF(I398="","",IF(OR('Identificação da EG'!$B$7=0,'Identificação da EG'!$B$7=""),"","Portugal"))</f>
        <v/>
      </c>
      <c r="E398" s="14" t="str">
        <f>IF(I398="","",IF(OR('Identificação da EG'!$B$7=0,'Identificação da EG'!$B$7=""),"",'Identificação da EG'!$C$7))</f>
        <v/>
      </c>
      <c r="F398" s="14" t="str">
        <f>IF(I398="","",IF(OR('Identificação da EG'!$B$7=0,'Identificação da EG'!$B$7=""),"",'Identificação da EG'!$F$7))</f>
        <v/>
      </c>
      <c r="G398" s="14" t="str">
        <f>IF(I398="","",IF((OR('Identificação da EG'!$B$7=0,'Identificação da EG'!$B$7="")),"",'Identificação da EG'!$D$7))</f>
        <v/>
      </c>
      <c r="H398" s="25" t="str">
        <f>IF(I398="","",IF(OR('Identificação da EG'!$B$7=0,'Identificação da EG'!$B$7=""),"",'Identificação da EG'!$E$7))</f>
        <v/>
      </c>
      <c r="I398" s="69" t="str">
        <f>IF(OR(J398="",'Campanhas C&amp;S'!$BK$6="",'Campanhas C&amp;S'!$BK$6="(Preencha o nome da campanha)"),"",'Campanhas C&amp;S'!$BK$6)</f>
        <v/>
      </c>
      <c r="J398" s="69" t="str">
        <v/>
      </c>
      <c r="K398" s="69" t="str">
        <v/>
      </c>
      <c r="L398" s="69" t="str">
        <v/>
      </c>
      <c r="M398" s="69" t="str">
        <v/>
      </c>
      <c r="N398" s="69" t="str">
        <v/>
      </c>
      <c r="O398" s="69" t="str">
        <v/>
      </c>
      <c r="P398" s="69" t="str">
        <f>IF(J398="","","População abrangida")</f>
        <v/>
      </c>
      <c r="Q398" s="69" t="str">
        <f t="shared" si="6"/>
        <v/>
      </c>
      <c r="R398" s="69" t="str" cm="1">
        <f t="array" ref="R398">IF(ISBLANK(INDEX('Campanhas C&amp;S'!$BP$20:$BQ$48,INT((ROWS($A$1:A37)-1)/2)+1,MOD(ROWS($A$1:A37)-1,2)+1)),"",INDEX('Campanhas C&amp;S'!$BP$20:$BQ$48,INT((ROWS($A$1:A37)-1)/2)+1,MOD(ROWS($A$1:A37)-1,2)+1))</f>
        <v/>
      </c>
      <c r="S398" s="69" t="str">
        <f>IF(OR(J398="",'Campanhas C&amp;S'!$BK$15="",'Campanhas C&amp;S'!$BK$15="(máximo 300 carateres)"),"",'Campanhas C&amp;S'!$BK$15)</f>
        <v/>
      </c>
    </row>
    <row r="399" spans="1:19" x14ac:dyDescent="0.15">
      <c r="A399" s="14" t="str">
        <f>IF(I399="","",IF(OR('Identificação da EG'!$B$7=0,'Identificação da EG'!$B$7=""),"",Capa!$C$10))</f>
        <v/>
      </c>
      <c r="B399" s="14" t="str">
        <f>IF(I399="","",IF((OR('Identificação da EG'!$B$7=0,'Identificação da EG'!$B$7="")),"",'Identificação da EG'!$B$7))</f>
        <v/>
      </c>
      <c r="C399" s="14" t="str">
        <f>IF(I399="","",IF(B399="","",VLOOKUP(B399,Auxiliar!$BW$23:$BX$3130,2,0)))</f>
        <v/>
      </c>
      <c r="D399" s="14" t="str">
        <f>IF(I399="","",IF(OR('Identificação da EG'!$B$7=0,'Identificação da EG'!$B$7=""),"","Portugal"))</f>
        <v/>
      </c>
      <c r="E399" s="14" t="str">
        <f>IF(I399="","",IF(OR('Identificação da EG'!$B$7=0,'Identificação da EG'!$B$7=""),"",'Identificação da EG'!$C$7))</f>
        <v/>
      </c>
      <c r="F399" s="14" t="str">
        <f>IF(I399="","",IF(OR('Identificação da EG'!$B$7=0,'Identificação da EG'!$B$7=""),"",'Identificação da EG'!$F$7))</f>
        <v/>
      </c>
      <c r="G399" s="14" t="str">
        <f>IF(I399="","",IF((OR('Identificação da EG'!$B$7=0,'Identificação da EG'!$B$7="")),"",'Identificação da EG'!$D$7))</f>
        <v/>
      </c>
      <c r="H399" s="25" t="str">
        <f>IF(I399="","",IF(OR('Identificação da EG'!$B$7=0,'Identificação da EG'!$B$7=""),"",'Identificação da EG'!$E$7))</f>
        <v/>
      </c>
      <c r="I399" s="69" t="str">
        <f>IF(OR(J399="",'Campanhas C&amp;S'!$BK$6="",'Campanhas C&amp;S'!$BK$6="(Preencha o nome da campanha)"),"",'Campanhas C&amp;S'!$BK$6)</f>
        <v/>
      </c>
      <c r="J399" s="69" t="str">
        <v/>
      </c>
      <c r="K399" s="69" t="str">
        <v/>
      </c>
      <c r="L399" s="69" t="str">
        <v/>
      </c>
      <c r="M399" s="69" t="str">
        <v/>
      </c>
      <c r="N399" s="69" t="str">
        <v/>
      </c>
      <c r="O399" s="69" t="str">
        <v/>
      </c>
      <c r="P399" s="69" t="str">
        <f>IF(J399="","","Materiais distribuidos")</f>
        <v/>
      </c>
      <c r="Q399" s="69" t="str">
        <f t="shared" si="6"/>
        <v/>
      </c>
      <c r="R399" s="69" t="str" cm="1">
        <f t="array" ref="R399">IF(ISBLANK(INDEX('Campanhas C&amp;S'!$BP$20:$BQ$48,INT((ROWS($A$1:A38)-1)/2)+1,MOD(ROWS($A$1:A38)-1,2)+1)),"",INDEX('Campanhas C&amp;S'!$BP$20:$BQ$48,INT((ROWS($A$1:A38)-1)/2)+1,MOD(ROWS($A$1:A38)-1,2)+1))</f>
        <v/>
      </c>
      <c r="S399" s="69" t="str">
        <f>IF(OR(J399="",'Campanhas C&amp;S'!$BK$15="",'Campanhas C&amp;S'!$BK$15="(máximo 300 carateres)"),"",'Campanhas C&amp;S'!$BK$15)</f>
        <v/>
      </c>
    </row>
    <row r="400" spans="1:19" x14ac:dyDescent="0.15">
      <c r="A400" s="14" t="str">
        <f>IF(I400="","",IF(OR('Identificação da EG'!$B$7=0,'Identificação da EG'!$B$7=""),"",Capa!$C$10))</f>
        <v/>
      </c>
      <c r="B400" s="14" t="str">
        <f>IF(I400="","",IF((OR('Identificação da EG'!$B$7=0,'Identificação da EG'!$B$7="")),"",'Identificação da EG'!$B$7))</f>
        <v/>
      </c>
      <c r="C400" s="14" t="str">
        <f>IF(I400="","",IF(B400="","",VLOOKUP(B400,Auxiliar!$BW$23:$BX$3130,2,0)))</f>
        <v/>
      </c>
      <c r="D400" s="14" t="str">
        <f>IF(I400="","",IF(OR('Identificação da EG'!$B$7=0,'Identificação da EG'!$B$7=""),"","Portugal"))</f>
        <v/>
      </c>
      <c r="E400" s="14" t="str">
        <f>IF(I400="","",IF(OR('Identificação da EG'!$B$7=0,'Identificação da EG'!$B$7=""),"",'Identificação da EG'!$C$7))</f>
        <v/>
      </c>
      <c r="F400" s="14" t="str">
        <f>IF(I400="","",IF(OR('Identificação da EG'!$B$7=0,'Identificação da EG'!$B$7=""),"",'Identificação da EG'!$F$7))</f>
        <v/>
      </c>
      <c r="G400" s="14" t="str">
        <f>IF(I400="","",IF((OR('Identificação da EG'!$B$7=0,'Identificação da EG'!$B$7="")),"",'Identificação da EG'!$D$7))</f>
        <v/>
      </c>
      <c r="H400" s="25" t="str">
        <f>IF(I400="","",IF(OR('Identificação da EG'!$B$7=0,'Identificação da EG'!$B$7=""),"",'Identificação da EG'!$E$7))</f>
        <v/>
      </c>
      <c r="I400" s="69" t="str">
        <f>IF(OR(J400="",'Campanhas C&amp;S'!$BK$6="",'Campanhas C&amp;S'!$BK$6="(Preencha o nome da campanha)"),"",'Campanhas C&amp;S'!$BK$6)</f>
        <v/>
      </c>
      <c r="J400" s="69" t="str">
        <v/>
      </c>
      <c r="K400" s="69" t="str">
        <v/>
      </c>
      <c r="L400" s="69" t="str">
        <v/>
      </c>
      <c r="M400" s="69" t="str">
        <v/>
      </c>
      <c r="N400" s="69" t="str">
        <v/>
      </c>
      <c r="O400" s="69" t="str">
        <v/>
      </c>
      <c r="P400" s="69" t="str">
        <f>IF(J400="","","População abrangida")</f>
        <v/>
      </c>
      <c r="Q400" s="69" t="str">
        <f t="shared" si="6"/>
        <v/>
      </c>
      <c r="R400" s="69" t="str" cm="1">
        <f t="array" ref="R400">IF(ISBLANK(INDEX('Campanhas C&amp;S'!$BP$20:$BQ$48,INT((ROWS($A$1:A39)-1)/2)+1,MOD(ROWS($A$1:A39)-1,2)+1)),"",INDEX('Campanhas C&amp;S'!$BP$20:$BQ$48,INT((ROWS($A$1:A39)-1)/2)+1,MOD(ROWS($A$1:A39)-1,2)+1))</f>
        <v/>
      </c>
      <c r="S400" s="69" t="str">
        <f>IF(OR(J400="",'Campanhas C&amp;S'!$BK$15="",'Campanhas C&amp;S'!$BK$15="(máximo 300 carateres)"),"",'Campanhas C&amp;S'!$BK$15)</f>
        <v/>
      </c>
    </row>
    <row r="401" spans="1:19" x14ac:dyDescent="0.15">
      <c r="A401" s="14" t="str">
        <f>IF(I401="","",IF(OR('Identificação da EG'!$B$7=0,'Identificação da EG'!$B$7=""),"",Capa!$C$10))</f>
        <v/>
      </c>
      <c r="B401" s="14" t="str">
        <f>IF(I401="","",IF((OR('Identificação da EG'!$B$7=0,'Identificação da EG'!$B$7="")),"",'Identificação da EG'!$B$7))</f>
        <v/>
      </c>
      <c r="C401" s="14" t="str">
        <f>IF(I401="","",IF(B401="","",VLOOKUP(B401,Auxiliar!$BW$23:$BX$3130,2,0)))</f>
        <v/>
      </c>
      <c r="D401" s="14" t="str">
        <f>IF(I401="","",IF(OR('Identificação da EG'!$B$7=0,'Identificação da EG'!$B$7=""),"","Portugal"))</f>
        <v/>
      </c>
      <c r="E401" s="14" t="str">
        <f>IF(I401="","",IF(OR('Identificação da EG'!$B$7=0,'Identificação da EG'!$B$7=""),"",'Identificação da EG'!$C$7))</f>
        <v/>
      </c>
      <c r="F401" s="14" t="str">
        <f>IF(I401="","",IF(OR('Identificação da EG'!$B$7=0,'Identificação da EG'!$B$7=""),"",'Identificação da EG'!$F$7))</f>
        <v/>
      </c>
      <c r="G401" s="14" t="str">
        <f>IF(I401="","",IF((OR('Identificação da EG'!$B$7=0,'Identificação da EG'!$B$7="")),"",'Identificação da EG'!$D$7))</f>
        <v/>
      </c>
      <c r="H401" s="25" t="str">
        <f>IF(I401="","",IF(OR('Identificação da EG'!$B$7=0,'Identificação da EG'!$B$7=""),"",'Identificação da EG'!$E$7))</f>
        <v/>
      </c>
      <c r="I401" s="69" t="str">
        <f>IF(OR(J401="",'Campanhas C&amp;S'!$BK$6="",'Campanhas C&amp;S'!$BK$6="(Preencha o nome da campanha)"),"",'Campanhas C&amp;S'!$BK$6)</f>
        <v/>
      </c>
      <c r="J401" s="69" t="str">
        <v/>
      </c>
      <c r="K401" s="69" t="str">
        <v/>
      </c>
      <c r="L401" s="69" t="str">
        <v/>
      </c>
      <c r="M401" s="69" t="str">
        <v/>
      </c>
      <c r="N401" s="69" t="str">
        <v/>
      </c>
      <c r="O401" s="69" t="str">
        <v/>
      </c>
      <c r="P401" s="69" t="str">
        <f>IF(J401="","","Materiais distribuidos")</f>
        <v/>
      </c>
      <c r="Q401" s="69" t="str">
        <f t="shared" si="6"/>
        <v/>
      </c>
      <c r="R401" s="69" t="str" cm="1">
        <f t="array" ref="R401">IF(ISBLANK(INDEX('Campanhas C&amp;S'!$BP$20:$BQ$48,INT((ROWS($A$1:A40)-1)/2)+1,MOD(ROWS($A$1:A40)-1,2)+1)),"",INDEX('Campanhas C&amp;S'!$BP$20:$BQ$48,INT((ROWS($A$1:A40)-1)/2)+1,MOD(ROWS($A$1:A40)-1,2)+1))</f>
        <v/>
      </c>
      <c r="S401" s="69" t="str">
        <f>IF(OR(J401="",'Campanhas C&amp;S'!$BK$15="",'Campanhas C&amp;S'!$BK$15="(máximo 300 carateres)"),"",'Campanhas C&amp;S'!$BK$15)</f>
        <v/>
      </c>
    </row>
    <row r="402" spans="1:19" x14ac:dyDescent="0.15">
      <c r="A402" s="14" t="str">
        <f>IF(I402="","",IF(OR('Identificação da EG'!$B$7=0,'Identificação da EG'!$B$7=""),"",Capa!$C$10))</f>
        <v/>
      </c>
      <c r="B402" s="14" t="str">
        <f>IF(I402="","",IF((OR('Identificação da EG'!$B$7=0,'Identificação da EG'!$B$7="")),"",'Identificação da EG'!$B$7))</f>
        <v/>
      </c>
      <c r="C402" s="14" t="str">
        <f>IF(I402="","",IF(B402="","",VLOOKUP(B402,Auxiliar!$BW$23:$BX$3130,2,0)))</f>
        <v/>
      </c>
      <c r="D402" s="14" t="str">
        <f>IF(I402="","",IF(OR('Identificação da EG'!$B$7=0,'Identificação da EG'!$B$7=""),"","Portugal"))</f>
        <v/>
      </c>
      <c r="E402" s="14" t="str">
        <f>IF(I402="","",IF(OR('Identificação da EG'!$B$7=0,'Identificação da EG'!$B$7=""),"",'Identificação da EG'!$C$7))</f>
        <v/>
      </c>
      <c r="F402" s="14" t="str">
        <f>IF(I402="","",IF(OR('Identificação da EG'!$B$7=0,'Identificação da EG'!$B$7=""),"",'Identificação da EG'!$F$7))</f>
        <v/>
      </c>
      <c r="G402" s="14" t="str">
        <f>IF(I402="","",IF((OR('Identificação da EG'!$B$7=0,'Identificação da EG'!$B$7="")),"",'Identificação da EG'!$D$7))</f>
        <v/>
      </c>
      <c r="H402" s="25" t="str">
        <f>IF(I402="","",IF(OR('Identificação da EG'!$B$7=0,'Identificação da EG'!$B$7=""),"",'Identificação da EG'!$E$7))</f>
        <v/>
      </c>
      <c r="I402" s="69" t="str">
        <f>IF(OR(J402="",'Campanhas C&amp;S'!$BK$6="",'Campanhas C&amp;S'!$BK$6="(Preencha o nome da campanha)"),"",'Campanhas C&amp;S'!$BK$6)</f>
        <v/>
      </c>
      <c r="J402" s="69" t="str">
        <v/>
      </c>
      <c r="K402" s="69" t="str">
        <v/>
      </c>
      <c r="L402" s="69" t="str">
        <v/>
      </c>
      <c r="M402" s="69" t="str">
        <v/>
      </c>
      <c r="N402" s="69" t="str">
        <v/>
      </c>
      <c r="O402" s="69" t="str">
        <v/>
      </c>
      <c r="P402" s="69" t="str">
        <f>IF(J402="","","População abrangida")</f>
        <v/>
      </c>
      <c r="Q402" s="69" t="str">
        <f t="shared" si="6"/>
        <v/>
      </c>
      <c r="R402" s="69" t="str" cm="1">
        <f t="array" ref="R402">IF(ISBLANK(INDEX('Campanhas C&amp;S'!$BP$20:$BQ$48,INT((ROWS($A$1:A41)-1)/2)+1,MOD(ROWS($A$1:A41)-1,2)+1)),"",INDEX('Campanhas C&amp;S'!$BP$20:$BQ$48,INT((ROWS($A$1:A41)-1)/2)+1,MOD(ROWS($A$1:A41)-1,2)+1))</f>
        <v/>
      </c>
      <c r="S402" s="69" t="str">
        <f>IF(OR(J402="",'Campanhas C&amp;S'!$BK$15="",'Campanhas C&amp;S'!$BK$15="(máximo 300 carateres)"),"",'Campanhas C&amp;S'!$BK$15)</f>
        <v/>
      </c>
    </row>
    <row r="403" spans="1:19" x14ac:dyDescent="0.15">
      <c r="A403" s="14" t="str">
        <f>IF(I403="","",IF(OR('Identificação da EG'!$B$7=0,'Identificação da EG'!$B$7=""),"",Capa!$C$10))</f>
        <v/>
      </c>
      <c r="B403" s="14" t="str">
        <f>IF(I403="","",IF((OR('Identificação da EG'!$B$7=0,'Identificação da EG'!$B$7="")),"",'Identificação da EG'!$B$7))</f>
        <v/>
      </c>
      <c r="C403" s="14" t="str">
        <f>IF(I403="","",IF(B403="","",VLOOKUP(B403,Auxiliar!$BW$23:$BX$3130,2,0)))</f>
        <v/>
      </c>
      <c r="D403" s="14" t="str">
        <f>IF(I403="","",IF(OR('Identificação da EG'!$B$7=0,'Identificação da EG'!$B$7=""),"","Portugal"))</f>
        <v/>
      </c>
      <c r="E403" s="14" t="str">
        <f>IF(I403="","",IF(OR('Identificação da EG'!$B$7=0,'Identificação da EG'!$B$7=""),"",'Identificação da EG'!$C$7))</f>
        <v/>
      </c>
      <c r="F403" s="14" t="str">
        <f>IF(I403="","",IF(OR('Identificação da EG'!$B$7=0,'Identificação da EG'!$B$7=""),"",'Identificação da EG'!$F$7))</f>
        <v/>
      </c>
      <c r="G403" s="14" t="str">
        <f>IF(I403="","",IF((OR('Identificação da EG'!$B$7=0,'Identificação da EG'!$B$7="")),"",'Identificação da EG'!$D$7))</f>
        <v/>
      </c>
      <c r="H403" s="25" t="str">
        <f>IF(I403="","",IF(OR('Identificação da EG'!$B$7=0,'Identificação da EG'!$B$7=""),"",'Identificação da EG'!$E$7))</f>
        <v/>
      </c>
      <c r="I403" s="69" t="str">
        <f>IF(OR(J403="",'Campanhas C&amp;S'!$BK$6="",'Campanhas C&amp;S'!$BK$6="(Preencha o nome da campanha)"),"",'Campanhas C&amp;S'!$BK$6)</f>
        <v/>
      </c>
      <c r="J403" s="69" t="str">
        <v/>
      </c>
      <c r="K403" s="69" t="str">
        <v/>
      </c>
      <c r="L403" s="69" t="str">
        <v/>
      </c>
      <c r="M403" s="69" t="str">
        <v/>
      </c>
      <c r="N403" s="69" t="str">
        <v/>
      </c>
      <c r="O403" s="69" t="str">
        <v/>
      </c>
      <c r="P403" s="69" t="str">
        <f>IF(J403="","","Materiais distribuidos")</f>
        <v/>
      </c>
      <c r="Q403" s="69" t="str">
        <f t="shared" si="6"/>
        <v/>
      </c>
      <c r="R403" s="69" t="str" cm="1">
        <f t="array" ref="R403">IF(ISBLANK(INDEX('Campanhas C&amp;S'!$BP$20:$BQ$48,INT((ROWS($A$1:A42)-1)/2)+1,MOD(ROWS($A$1:A42)-1,2)+1)),"",INDEX('Campanhas C&amp;S'!$BP$20:$BQ$48,INT((ROWS($A$1:A42)-1)/2)+1,MOD(ROWS($A$1:A42)-1,2)+1))</f>
        <v/>
      </c>
      <c r="S403" s="69" t="str">
        <f>IF(OR(J403="",'Campanhas C&amp;S'!$BK$15="",'Campanhas C&amp;S'!$BK$15="(máximo 300 carateres)"),"",'Campanhas C&amp;S'!$BK$15)</f>
        <v/>
      </c>
    </row>
    <row r="404" spans="1:19" x14ac:dyDescent="0.15">
      <c r="A404" s="14" t="str">
        <f>IF(I404="","",IF(OR('Identificação da EG'!$B$7=0,'Identificação da EG'!$B$7=""),"",Capa!$C$10))</f>
        <v/>
      </c>
      <c r="B404" s="14" t="str">
        <f>IF(I404="","",IF((OR('Identificação da EG'!$B$7=0,'Identificação da EG'!$B$7="")),"",'Identificação da EG'!$B$7))</f>
        <v/>
      </c>
      <c r="C404" s="14" t="str">
        <f>IF(I404="","",IF(B404="","",VLOOKUP(B404,Auxiliar!$BW$23:$BX$3130,2,0)))</f>
        <v/>
      </c>
      <c r="D404" s="14" t="str">
        <f>IF(I404="","",IF(OR('Identificação da EG'!$B$7=0,'Identificação da EG'!$B$7=""),"","Portugal"))</f>
        <v/>
      </c>
      <c r="E404" s="14" t="str">
        <f>IF(I404="","",IF(OR('Identificação da EG'!$B$7=0,'Identificação da EG'!$B$7=""),"",'Identificação da EG'!$C$7))</f>
        <v/>
      </c>
      <c r="F404" s="14" t="str">
        <f>IF(I404="","",IF(OR('Identificação da EG'!$B$7=0,'Identificação da EG'!$B$7=""),"",'Identificação da EG'!$F$7))</f>
        <v/>
      </c>
      <c r="G404" s="14" t="str">
        <f>IF(I404="","",IF((OR('Identificação da EG'!$B$7=0,'Identificação da EG'!$B$7="")),"",'Identificação da EG'!$D$7))</f>
        <v/>
      </c>
      <c r="H404" s="25" t="str">
        <f>IF(I404="","",IF(OR('Identificação da EG'!$B$7=0,'Identificação da EG'!$B$7=""),"",'Identificação da EG'!$E$7))</f>
        <v/>
      </c>
      <c r="I404" s="69" t="str">
        <f>IF(OR(J404="",'Campanhas C&amp;S'!$BK$6="",'Campanhas C&amp;S'!$BK$6="(Preencha o nome da campanha)"),"",'Campanhas C&amp;S'!$BK$6)</f>
        <v/>
      </c>
      <c r="J404" s="69" t="str">
        <v/>
      </c>
      <c r="K404" s="69" t="str">
        <v/>
      </c>
      <c r="L404" s="69" t="str">
        <v/>
      </c>
      <c r="M404" s="69" t="str">
        <v/>
      </c>
      <c r="N404" s="69" t="str">
        <v/>
      </c>
      <c r="O404" s="69" t="str">
        <v/>
      </c>
      <c r="P404" s="69" t="str">
        <f>IF(J404="","","População abrangida")</f>
        <v/>
      </c>
      <c r="Q404" s="69" t="str">
        <f t="shared" si="6"/>
        <v/>
      </c>
      <c r="R404" s="69" t="str" cm="1">
        <f t="array" ref="R404">IF(ISBLANK(INDEX('Campanhas C&amp;S'!$BP$20:$BQ$48,INT((ROWS($A$1:A43)-1)/2)+1,MOD(ROWS($A$1:A43)-1,2)+1)),"",INDEX('Campanhas C&amp;S'!$BP$20:$BQ$48,INT((ROWS($A$1:A43)-1)/2)+1,MOD(ROWS($A$1:A43)-1,2)+1))</f>
        <v/>
      </c>
      <c r="S404" s="69" t="str">
        <f>IF(OR(J404="",'Campanhas C&amp;S'!$BK$15="",'Campanhas C&amp;S'!$BK$15="(máximo 300 carateres)"),"",'Campanhas C&amp;S'!$BK$15)</f>
        <v/>
      </c>
    </row>
    <row r="405" spans="1:19" x14ac:dyDescent="0.15">
      <c r="A405" s="14" t="str">
        <f>IF(I405="","",IF(OR('Identificação da EG'!$B$7=0,'Identificação da EG'!$B$7=""),"",Capa!$C$10))</f>
        <v/>
      </c>
      <c r="B405" s="14" t="str">
        <f>IF(I405="","",IF((OR('Identificação da EG'!$B$7=0,'Identificação da EG'!$B$7="")),"",'Identificação da EG'!$B$7))</f>
        <v/>
      </c>
      <c r="C405" s="14" t="str">
        <f>IF(I405="","",IF(B405="","",VLOOKUP(B405,Auxiliar!$BW$23:$BX$3130,2,0)))</f>
        <v/>
      </c>
      <c r="D405" s="14" t="str">
        <f>IF(I405="","",IF(OR('Identificação da EG'!$B$7=0,'Identificação da EG'!$B$7=""),"","Portugal"))</f>
        <v/>
      </c>
      <c r="E405" s="14" t="str">
        <f>IF(I405="","",IF(OR('Identificação da EG'!$B$7=0,'Identificação da EG'!$B$7=""),"",'Identificação da EG'!$C$7))</f>
        <v/>
      </c>
      <c r="F405" s="14" t="str">
        <f>IF(I405="","",IF(OR('Identificação da EG'!$B$7=0,'Identificação da EG'!$B$7=""),"",'Identificação da EG'!$F$7))</f>
        <v/>
      </c>
      <c r="G405" s="14" t="str">
        <f>IF(I405="","",IF((OR('Identificação da EG'!$B$7=0,'Identificação da EG'!$B$7="")),"",'Identificação da EG'!$D$7))</f>
        <v/>
      </c>
      <c r="H405" s="25" t="str">
        <f>IF(I405="","",IF(OR('Identificação da EG'!$B$7=0,'Identificação da EG'!$B$7=""),"",'Identificação da EG'!$E$7))</f>
        <v/>
      </c>
      <c r="I405" s="69" t="str">
        <f>IF(OR(J405="",'Campanhas C&amp;S'!$BK$6="",'Campanhas C&amp;S'!$BK$6="(Preencha o nome da campanha)"),"",'Campanhas C&amp;S'!$BK$6)</f>
        <v/>
      </c>
      <c r="J405" s="69" t="str">
        <v/>
      </c>
      <c r="K405" s="69" t="str">
        <v/>
      </c>
      <c r="L405" s="69" t="str">
        <v/>
      </c>
      <c r="M405" s="69" t="str">
        <v/>
      </c>
      <c r="N405" s="69" t="str">
        <v/>
      </c>
      <c r="O405" s="69" t="str">
        <v/>
      </c>
      <c r="P405" s="69" t="str">
        <f>IF(J405="","","Materiais distribuidos")</f>
        <v/>
      </c>
      <c r="Q405" s="69" t="str">
        <f t="shared" si="6"/>
        <v/>
      </c>
      <c r="R405" s="69" t="str" cm="1">
        <f t="array" ref="R405">IF(ISBLANK(INDEX('Campanhas C&amp;S'!$BP$20:$BQ$48,INT((ROWS($A$1:A44)-1)/2)+1,MOD(ROWS($A$1:A44)-1,2)+1)),"",INDEX('Campanhas C&amp;S'!$BP$20:$BQ$48,INT((ROWS($A$1:A44)-1)/2)+1,MOD(ROWS($A$1:A44)-1,2)+1))</f>
        <v/>
      </c>
      <c r="S405" s="69" t="str">
        <f>IF(OR(J405="",'Campanhas C&amp;S'!$BK$15="",'Campanhas C&amp;S'!$BK$15="(máximo 300 carateres)"),"",'Campanhas C&amp;S'!$BK$15)</f>
        <v/>
      </c>
    </row>
    <row r="406" spans="1:19" x14ac:dyDescent="0.15">
      <c r="A406" s="14" t="str">
        <f>IF(I406="","",IF(OR('Identificação da EG'!$B$7=0,'Identificação da EG'!$B$7=""),"",Capa!$C$10))</f>
        <v/>
      </c>
      <c r="B406" s="14" t="str">
        <f>IF(I406="","",IF((OR('Identificação da EG'!$B$7=0,'Identificação da EG'!$B$7="")),"",'Identificação da EG'!$B$7))</f>
        <v/>
      </c>
      <c r="C406" s="14" t="str">
        <f>IF(I406="","",IF(B406="","",VLOOKUP(B406,Auxiliar!$BW$23:$BX$3130,2,0)))</f>
        <v/>
      </c>
      <c r="D406" s="14" t="str">
        <f>IF(I406="","",IF(OR('Identificação da EG'!$B$7=0,'Identificação da EG'!$B$7=""),"","Portugal"))</f>
        <v/>
      </c>
      <c r="E406" s="14" t="str">
        <f>IF(I406="","",IF(OR('Identificação da EG'!$B$7=0,'Identificação da EG'!$B$7=""),"",'Identificação da EG'!$C$7))</f>
        <v/>
      </c>
      <c r="F406" s="14" t="str">
        <f>IF(I406="","",IF(OR('Identificação da EG'!$B$7=0,'Identificação da EG'!$B$7=""),"",'Identificação da EG'!$F$7))</f>
        <v/>
      </c>
      <c r="G406" s="14" t="str">
        <f>IF(I406="","",IF((OR('Identificação da EG'!$B$7=0,'Identificação da EG'!$B$7="")),"",'Identificação da EG'!$D$7))</f>
        <v/>
      </c>
      <c r="H406" s="25" t="str">
        <f>IF(I406="","",IF(OR('Identificação da EG'!$B$7=0,'Identificação da EG'!$B$7=""),"",'Identificação da EG'!$E$7))</f>
        <v/>
      </c>
      <c r="I406" s="69" t="str">
        <f>IF(OR(J406="",'Campanhas C&amp;S'!$BK$6="",'Campanhas C&amp;S'!$BK$6="(Preencha o nome da campanha)"),"",'Campanhas C&amp;S'!$BK$6)</f>
        <v/>
      </c>
      <c r="J406" s="69" t="str">
        <v/>
      </c>
      <c r="K406" s="69" t="str">
        <v/>
      </c>
      <c r="L406" s="69" t="str">
        <v/>
      </c>
      <c r="M406" s="69" t="str">
        <v/>
      </c>
      <c r="N406" s="69" t="str">
        <v/>
      </c>
      <c r="O406" s="69" t="str">
        <v/>
      </c>
      <c r="P406" s="69" t="str">
        <f>IF(J406="","","População abrangida")</f>
        <v/>
      </c>
      <c r="Q406" s="69" t="str">
        <f t="shared" si="6"/>
        <v/>
      </c>
      <c r="R406" s="69" t="str" cm="1">
        <f t="array" ref="R406">IF(ISBLANK(INDEX('Campanhas C&amp;S'!$BP$20:$BQ$48,INT((ROWS($A$1:A45)-1)/2)+1,MOD(ROWS($A$1:A45)-1,2)+1)),"",INDEX('Campanhas C&amp;S'!$BP$20:$BQ$48,INT((ROWS($A$1:A45)-1)/2)+1,MOD(ROWS($A$1:A45)-1,2)+1))</f>
        <v/>
      </c>
      <c r="S406" s="69" t="str">
        <f>IF(OR(J406="",'Campanhas C&amp;S'!$BK$15="",'Campanhas C&amp;S'!$BK$15="(máximo 300 carateres)"),"",'Campanhas C&amp;S'!$BK$15)</f>
        <v/>
      </c>
    </row>
    <row r="407" spans="1:19" x14ac:dyDescent="0.15">
      <c r="A407" s="14" t="str">
        <f>IF(I407="","",IF(OR('Identificação da EG'!$B$7=0,'Identificação da EG'!$B$7=""),"",Capa!$C$10))</f>
        <v/>
      </c>
      <c r="B407" s="14" t="str">
        <f>IF(I407="","",IF((OR('Identificação da EG'!$B$7=0,'Identificação da EG'!$B$7="")),"",'Identificação da EG'!$B$7))</f>
        <v/>
      </c>
      <c r="C407" s="14" t="str">
        <f>IF(I407="","",IF(B407="","",VLOOKUP(B407,Auxiliar!$BW$23:$BX$3130,2,0)))</f>
        <v/>
      </c>
      <c r="D407" s="14" t="str">
        <f>IF(I407="","",IF(OR('Identificação da EG'!$B$7=0,'Identificação da EG'!$B$7=""),"","Portugal"))</f>
        <v/>
      </c>
      <c r="E407" s="14" t="str">
        <f>IF(I407="","",IF(OR('Identificação da EG'!$B$7=0,'Identificação da EG'!$B$7=""),"",'Identificação da EG'!$C$7))</f>
        <v/>
      </c>
      <c r="F407" s="14" t="str">
        <f>IF(I407="","",IF(OR('Identificação da EG'!$B$7=0,'Identificação da EG'!$B$7=""),"",'Identificação da EG'!$F$7))</f>
        <v/>
      </c>
      <c r="G407" s="14" t="str">
        <f>IF(I407="","",IF((OR('Identificação da EG'!$B$7=0,'Identificação da EG'!$B$7="")),"",'Identificação da EG'!$D$7))</f>
        <v/>
      </c>
      <c r="H407" s="25" t="str">
        <f>IF(I407="","",IF(OR('Identificação da EG'!$B$7=0,'Identificação da EG'!$B$7=""),"",'Identificação da EG'!$E$7))</f>
        <v/>
      </c>
      <c r="I407" s="69" t="str">
        <f>IF(OR(J407="",'Campanhas C&amp;S'!$BK$6="",'Campanhas C&amp;S'!$BK$6="(Preencha o nome da campanha)"),"",'Campanhas C&amp;S'!$BK$6)</f>
        <v/>
      </c>
      <c r="J407" s="69" t="str">
        <v/>
      </c>
      <c r="K407" s="69" t="str">
        <v/>
      </c>
      <c r="L407" s="69" t="str">
        <v/>
      </c>
      <c r="M407" s="69" t="str">
        <v/>
      </c>
      <c r="N407" s="69" t="str">
        <v/>
      </c>
      <c r="O407" s="69" t="str">
        <v/>
      </c>
      <c r="P407" s="69" t="str">
        <f>IF(J407="","","Materiais distribuidos")</f>
        <v/>
      </c>
      <c r="Q407" s="69" t="str">
        <f t="shared" si="6"/>
        <v/>
      </c>
      <c r="R407" s="69" t="str" cm="1">
        <f t="array" ref="R407">IF(ISBLANK(INDEX('Campanhas C&amp;S'!$BP$20:$BQ$48,INT((ROWS($A$1:A46)-1)/2)+1,MOD(ROWS($A$1:A46)-1,2)+1)),"",INDEX('Campanhas C&amp;S'!$BP$20:$BQ$48,INT((ROWS($A$1:A46)-1)/2)+1,MOD(ROWS($A$1:A46)-1,2)+1))</f>
        <v/>
      </c>
      <c r="S407" s="69" t="str">
        <f>IF(OR(J407="",'Campanhas C&amp;S'!$BK$15="",'Campanhas C&amp;S'!$BK$15="(máximo 300 carateres)"),"",'Campanhas C&amp;S'!$BK$15)</f>
        <v/>
      </c>
    </row>
    <row r="408" spans="1:19" x14ac:dyDescent="0.15">
      <c r="A408" s="14" t="str">
        <f>IF(I408="","",IF(OR('Identificação da EG'!$B$7=0,'Identificação da EG'!$B$7=""),"",Capa!$C$10))</f>
        <v/>
      </c>
      <c r="B408" s="14" t="str">
        <f>IF(I408="","",IF((OR('Identificação da EG'!$B$7=0,'Identificação da EG'!$B$7="")),"",'Identificação da EG'!$B$7))</f>
        <v/>
      </c>
      <c r="C408" s="14" t="str">
        <f>IF(I408="","",IF(B408="","",VLOOKUP(B408,Auxiliar!$BW$23:$BX$3130,2,0)))</f>
        <v/>
      </c>
      <c r="D408" s="14" t="str">
        <f>IF(I408="","",IF(OR('Identificação da EG'!$B$7=0,'Identificação da EG'!$B$7=""),"","Portugal"))</f>
        <v/>
      </c>
      <c r="E408" s="14" t="str">
        <f>IF(I408="","",IF(OR('Identificação da EG'!$B$7=0,'Identificação da EG'!$B$7=""),"",'Identificação da EG'!$C$7))</f>
        <v/>
      </c>
      <c r="F408" s="14" t="str">
        <f>IF(I408="","",IF(OR('Identificação da EG'!$B$7=0,'Identificação da EG'!$B$7=""),"",'Identificação da EG'!$F$7))</f>
        <v/>
      </c>
      <c r="G408" s="14" t="str">
        <f>IF(I408="","",IF((OR('Identificação da EG'!$B$7=0,'Identificação da EG'!$B$7="")),"",'Identificação da EG'!$D$7))</f>
        <v/>
      </c>
      <c r="H408" s="25" t="str">
        <f>IF(I408="","",IF(OR('Identificação da EG'!$B$7=0,'Identificação da EG'!$B$7=""),"",'Identificação da EG'!$E$7))</f>
        <v/>
      </c>
      <c r="I408" s="69" t="str">
        <f>IF(OR(J408="",'Campanhas C&amp;S'!$BK$6="",'Campanhas C&amp;S'!$BK$6="(Preencha o nome da campanha)"),"",'Campanhas C&amp;S'!$BK$6)</f>
        <v/>
      </c>
      <c r="J408" s="69" t="str">
        <v/>
      </c>
      <c r="K408" s="69" t="str">
        <v/>
      </c>
      <c r="L408" s="69" t="str">
        <v/>
      </c>
      <c r="M408" s="69" t="str">
        <v/>
      </c>
      <c r="N408" s="69" t="str">
        <v/>
      </c>
      <c r="O408" s="69" t="str">
        <v/>
      </c>
      <c r="P408" s="69" t="str">
        <f>IF(J408="","","População abrangida")</f>
        <v/>
      </c>
      <c r="Q408" s="69" t="str">
        <f t="shared" si="6"/>
        <v/>
      </c>
      <c r="R408" s="69" t="str" cm="1">
        <f t="array" ref="R408">IF(ISBLANK(INDEX('Campanhas C&amp;S'!$BP$20:$BQ$48,INT((ROWS($A$1:A47)-1)/2)+1,MOD(ROWS($A$1:A47)-1,2)+1)),"",INDEX('Campanhas C&amp;S'!$BP$20:$BQ$48,INT((ROWS($A$1:A47)-1)/2)+1,MOD(ROWS($A$1:A47)-1,2)+1))</f>
        <v/>
      </c>
      <c r="S408" s="69" t="str">
        <f>IF(OR(J408="",'Campanhas C&amp;S'!$BK$15="",'Campanhas C&amp;S'!$BK$15="(máximo 300 carateres)"),"",'Campanhas C&amp;S'!$BK$15)</f>
        <v/>
      </c>
    </row>
    <row r="409" spans="1:19" x14ac:dyDescent="0.15">
      <c r="A409" s="14" t="str">
        <f>IF(I409="","",IF(OR('Identificação da EG'!$B$7=0,'Identificação da EG'!$B$7=""),"",Capa!$C$10))</f>
        <v/>
      </c>
      <c r="B409" s="14" t="str">
        <f>IF(I409="","",IF((OR('Identificação da EG'!$B$7=0,'Identificação da EG'!$B$7="")),"",'Identificação da EG'!$B$7))</f>
        <v/>
      </c>
      <c r="C409" s="14" t="str">
        <f>IF(I409="","",IF(B409="","",VLOOKUP(B409,Auxiliar!$BW$23:$BX$3130,2,0)))</f>
        <v/>
      </c>
      <c r="D409" s="14" t="str">
        <f>IF(I409="","",IF(OR('Identificação da EG'!$B$7=0,'Identificação da EG'!$B$7=""),"","Portugal"))</f>
        <v/>
      </c>
      <c r="E409" s="14" t="str">
        <f>IF(I409="","",IF(OR('Identificação da EG'!$B$7=0,'Identificação da EG'!$B$7=""),"",'Identificação da EG'!$C$7))</f>
        <v/>
      </c>
      <c r="F409" s="14" t="str">
        <f>IF(I409="","",IF(OR('Identificação da EG'!$B$7=0,'Identificação da EG'!$B$7=""),"",'Identificação da EG'!$F$7))</f>
        <v/>
      </c>
      <c r="G409" s="14" t="str">
        <f>IF(I409="","",IF((OR('Identificação da EG'!$B$7=0,'Identificação da EG'!$B$7="")),"",'Identificação da EG'!$D$7))</f>
        <v/>
      </c>
      <c r="H409" s="25" t="str">
        <f>IF(I409="","",IF(OR('Identificação da EG'!$B$7=0,'Identificação da EG'!$B$7=""),"",'Identificação da EG'!$E$7))</f>
        <v/>
      </c>
      <c r="I409" s="69" t="str">
        <f>IF(OR(J409="",'Campanhas C&amp;S'!$BK$6="",'Campanhas C&amp;S'!$BK$6="(Preencha o nome da campanha)"),"",'Campanhas C&amp;S'!$BK$6)</f>
        <v/>
      </c>
      <c r="J409" s="69" t="str">
        <v/>
      </c>
      <c r="K409" s="69" t="str">
        <v/>
      </c>
      <c r="L409" s="69" t="str">
        <v/>
      </c>
      <c r="M409" s="69" t="str">
        <v/>
      </c>
      <c r="N409" s="69" t="str">
        <v/>
      </c>
      <c r="O409" s="69" t="str">
        <v/>
      </c>
      <c r="P409" s="69" t="str">
        <f>IF(J409="","","Materiais distribuidos")</f>
        <v/>
      </c>
      <c r="Q409" s="69" t="str">
        <f t="shared" si="6"/>
        <v/>
      </c>
      <c r="R409" s="69" t="str" cm="1">
        <f t="array" ref="R409">IF(ISBLANK(INDEX('Campanhas C&amp;S'!$BP$20:$BQ$48,INT((ROWS($A$1:A48)-1)/2)+1,MOD(ROWS($A$1:A48)-1,2)+1)),"",INDEX('Campanhas C&amp;S'!$BP$20:$BQ$48,INT((ROWS($A$1:A48)-1)/2)+1,MOD(ROWS($A$1:A48)-1,2)+1))</f>
        <v/>
      </c>
      <c r="S409" s="69" t="str">
        <f>IF(OR(J409="",'Campanhas C&amp;S'!$BK$15="",'Campanhas C&amp;S'!$BK$15="(máximo 300 carateres)"),"",'Campanhas C&amp;S'!$BK$15)</f>
        <v/>
      </c>
    </row>
    <row r="410" spans="1:19" x14ac:dyDescent="0.15">
      <c r="A410" s="14" t="str">
        <f>IF(I410="","",IF(OR('Identificação da EG'!$B$7=0,'Identificação da EG'!$B$7=""),"",Capa!$C$10))</f>
        <v/>
      </c>
      <c r="B410" s="14" t="str">
        <f>IF(I410="","",IF((OR('Identificação da EG'!$B$7=0,'Identificação da EG'!$B$7="")),"",'Identificação da EG'!$B$7))</f>
        <v/>
      </c>
      <c r="C410" s="14" t="str">
        <f>IF(I410="","",IF(B410="","",VLOOKUP(B410,Auxiliar!$BW$23:$BX$3130,2,0)))</f>
        <v/>
      </c>
      <c r="D410" s="14" t="str">
        <f>IF(I410="","",IF(OR('Identificação da EG'!$B$7=0,'Identificação da EG'!$B$7=""),"","Portugal"))</f>
        <v/>
      </c>
      <c r="E410" s="14" t="str">
        <f>IF(I410="","",IF(OR('Identificação da EG'!$B$7=0,'Identificação da EG'!$B$7=""),"",'Identificação da EG'!$C$7))</f>
        <v/>
      </c>
      <c r="F410" s="14" t="str">
        <f>IF(I410="","",IF(OR('Identificação da EG'!$B$7=0,'Identificação da EG'!$B$7=""),"",'Identificação da EG'!$F$7))</f>
        <v/>
      </c>
      <c r="G410" s="14" t="str">
        <f>IF(I410="","",IF((OR('Identificação da EG'!$B$7=0,'Identificação da EG'!$B$7="")),"",'Identificação da EG'!$D$7))</f>
        <v/>
      </c>
      <c r="H410" s="25" t="str">
        <f>IF(I410="","",IF(OR('Identificação da EG'!$B$7=0,'Identificação da EG'!$B$7=""),"",'Identificação da EG'!$E$7))</f>
        <v/>
      </c>
      <c r="I410" s="69" t="str">
        <f>IF(OR(J410="",'Campanhas C&amp;S'!$BK$6="",'Campanhas C&amp;S'!$BK$6="(Preencha o nome da campanha)"),"",'Campanhas C&amp;S'!$BK$6)</f>
        <v/>
      </c>
      <c r="J410" s="69" t="str">
        <v/>
      </c>
      <c r="K410" s="69" t="str">
        <v/>
      </c>
      <c r="L410" s="69" t="str">
        <v/>
      </c>
      <c r="M410" s="69" t="str">
        <v/>
      </c>
      <c r="N410" s="69" t="str">
        <v/>
      </c>
      <c r="O410" s="69" t="str">
        <v/>
      </c>
      <c r="P410" s="69" t="str">
        <f>IF(J410="","","População abrangida")</f>
        <v/>
      </c>
      <c r="Q410" s="69" t="str">
        <f t="shared" si="6"/>
        <v/>
      </c>
      <c r="R410" s="69" t="str" cm="1">
        <f t="array" ref="R410">IF(ISBLANK(INDEX('Campanhas C&amp;S'!$BP$20:$BQ$48,INT((ROWS($A$1:A49)-1)/2)+1,MOD(ROWS($A$1:A49)-1,2)+1)),"",INDEX('Campanhas C&amp;S'!$BP$20:$BQ$48,INT((ROWS($A$1:A49)-1)/2)+1,MOD(ROWS($A$1:A49)-1,2)+1))</f>
        <v/>
      </c>
      <c r="S410" s="69" t="str">
        <f>IF(OR(J410="",'Campanhas C&amp;S'!$BK$15="",'Campanhas C&amp;S'!$BK$15="(máximo 300 carateres)"),"",'Campanhas C&amp;S'!$BK$15)</f>
        <v/>
      </c>
    </row>
    <row r="411" spans="1:19" x14ac:dyDescent="0.15">
      <c r="A411" s="14" t="str">
        <f>IF(I411="","",IF(OR('Identificação da EG'!$B$7=0,'Identificação da EG'!$B$7=""),"",Capa!$C$10))</f>
        <v/>
      </c>
      <c r="B411" s="14" t="str">
        <f>IF(I411="","",IF((OR('Identificação da EG'!$B$7=0,'Identificação da EG'!$B$7="")),"",'Identificação da EG'!$B$7))</f>
        <v/>
      </c>
      <c r="C411" s="14" t="str">
        <f>IF(I411="","",IF(B411="","",VLOOKUP(B411,Auxiliar!$BW$23:$BX$3130,2,0)))</f>
        <v/>
      </c>
      <c r="D411" s="14" t="str">
        <f>IF(I411="","",IF(OR('Identificação da EG'!$B$7=0,'Identificação da EG'!$B$7=""),"","Portugal"))</f>
        <v/>
      </c>
      <c r="E411" s="14" t="str">
        <f>IF(I411="","",IF(OR('Identificação da EG'!$B$7=0,'Identificação da EG'!$B$7=""),"",'Identificação da EG'!$C$7))</f>
        <v/>
      </c>
      <c r="F411" s="14" t="str">
        <f>IF(I411="","",IF(OR('Identificação da EG'!$B$7=0,'Identificação da EG'!$B$7=""),"",'Identificação da EG'!$F$7))</f>
        <v/>
      </c>
      <c r="G411" s="14" t="str">
        <f>IF(I411="","",IF((OR('Identificação da EG'!$B$7=0,'Identificação da EG'!$B$7="")),"",'Identificação da EG'!$D$7))</f>
        <v/>
      </c>
      <c r="H411" s="25" t="str">
        <f>IF(I411="","",IF(OR('Identificação da EG'!$B$7=0,'Identificação da EG'!$B$7=""),"",'Identificação da EG'!$E$7))</f>
        <v/>
      </c>
      <c r="I411" s="69" t="str">
        <f>IF(OR(J411="",'Campanhas C&amp;S'!$BK$6="",'Campanhas C&amp;S'!$BK$6="(Preencha o nome da campanha)"),"",'Campanhas C&amp;S'!$BK$6)</f>
        <v/>
      </c>
      <c r="J411" s="69" t="str">
        <v/>
      </c>
      <c r="K411" s="69" t="str">
        <v/>
      </c>
      <c r="L411" s="69" t="str">
        <v/>
      </c>
      <c r="M411" s="69" t="str">
        <v/>
      </c>
      <c r="N411" s="69" t="str">
        <v/>
      </c>
      <c r="O411" s="69" t="str">
        <v/>
      </c>
      <c r="P411" s="69" t="str">
        <f>IF(J411="","","Materiais distribuidos")</f>
        <v/>
      </c>
      <c r="Q411" s="69" t="str">
        <f t="shared" si="6"/>
        <v/>
      </c>
      <c r="R411" s="69" t="str" cm="1">
        <f t="array" ref="R411">IF(ISBLANK(INDEX('Campanhas C&amp;S'!$BP$20:$BQ$48,INT((ROWS($A$1:A50)-1)/2)+1,MOD(ROWS($A$1:A50)-1,2)+1)),"",INDEX('Campanhas C&amp;S'!$BP$20:$BQ$48,INT((ROWS($A$1:A50)-1)/2)+1,MOD(ROWS($A$1:A50)-1,2)+1))</f>
        <v/>
      </c>
      <c r="S411" s="69" t="str">
        <f>IF(OR(J411="",'Campanhas C&amp;S'!$BK$15="",'Campanhas C&amp;S'!$BK$15="(máximo 300 carateres)"),"",'Campanhas C&amp;S'!$BK$15)</f>
        <v/>
      </c>
    </row>
    <row r="412" spans="1:19" x14ac:dyDescent="0.15">
      <c r="A412" s="14" t="str">
        <f>IF(I412="","",IF(OR('Identificação da EG'!$B$7=0,'Identificação da EG'!$B$7=""),"",Capa!$C$10))</f>
        <v/>
      </c>
      <c r="B412" s="14" t="str">
        <f>IF(I412="","",IF((OR('Identificação da EG'!$B$7=0,'Identificação da EG'!$B$7="")),"",'Identificação da EG'!$B$7))</f>
        <v/>
      </c>
      <c r="C412" s="14" t="str">
        <f>IF(I412="","",IF(B412="","",VLOOKUP(B412,Auxiliar!$BW$23:$BX$3130,2,0)))</f>
        <v/>
      </c>
      <c r="D412" s="14" t="str">
        <f>IF(I412="","",IF(OR('Identificação da EG'!$B$7=0,'Identificação da EG'!$B$7=""),"","Portugal"))</f>
        <v/>
      </c>
      <c r="E412" s="14" t="str">
        <f>IF(I412="","",IF(OR('Identificação da EG'!$B$7=0,'Identificação da EG'!$B$7=""),"",'Identificação da EG'!$C$7))</f>
        <v/>
      </c>
      <c r="F412" s="14" t="str">
        <f>IF(I412="","",IF(OR('Identificação da EG'!$B$7=0,'Identificação da EG'!$B$7=""),"",'Identificação da EG'!$F$7))</f>
        <v/>
      </c>
      <c r="G412" s="14" t="str">
        <f>IF(I412="","",IF((OR('Identificação da EG'!$B$7=0,'Identificação da EG'!$B$7="")),"",'Identificação da EG'!$D$7))</f>
        <v/>
      </c>
      <c r="H412" s="25" t="str">
        <f>IF(I412="","",IF(OR('Identificação da EG'!$B$7=0,'Identificação da EG'!$B$7=""),"",'Identificação da EG'!$E$7))</f>
        <v/>
      </c>
      <c r="I412" s="69" t="str">
        <f>IF(OR(J412="",'Campanhas C&amp;S'!$BK$6="",'Campanhas C&amp;S'!$BK$6="(Preencha o nome da campanha)"),"",'Campanhas C&amp;S'!$BK$6)</f>
        <v/>
      </c>
      <c r="J412" s="69" t="str">
        <v/>
      </c>
      <c r="K412" s="69" t="str">
        <v/>
      </c>
      <c r="L412" s="69" t="str">
        <v/>
      </c>
      <c r="M412" s="69" t="str">
        <v/>
      </c>
      <c r="N412" s="69" t="str">
        <v/>
      </c>
      <c r="O412" s="69" t="str">
        <v/>
      </c>
      <c r="P412" s="69" t="str">
        <f>IF(J412="","","População abrangida")</f>
        <v/>
      </c>
      <c r="Q412" s="69" t="str">
        <f t="shared" si="6"/>
        <v/>
      </c>
      <c r="R412" s="69" t="str" cm="1">
        <f t="array" ref="R412">IF(ISBLANK(INDEX('Campanhas C&amp;S'!$BP$20:$BQ$48,INT((ROWS($A$1:A51)-1)/2)+1,MOD(ROWS($A$1:A51)-1,2)+1)),"",INDEX('Campanhas C&amp;S'!$BP$20:$BQ$48,INT((ROWS($A$1:A51)-1)/2)+1,MOD(ROWS($A$1:A51)-1,2)+1))</f>
        <v/>
      </c>
      <c r="S412" s="69" t="str">
        <f>IF(OR(J412="",'Campanhas C&amp;S'!$BK$15="",'Campanhas C&amp;S'!$BK$15="(máximo 300 carateres)"),"",'Campanhas C&amp;S'!$BK$15)</f>
        <v/>
      </c>
    </row>
    <row r="413" spans="1:19" x14ac:dyDescent="0.15">
      <c r="A413" s="14" t="str">
        <f>IF(I413="","",IF(OR('Identificação da EG'!$B$7=0,'Identificação da EG'!$B$7=""),"",Capa!$C$10))</f>
        <v/>
      </c>
      <c r="B413" s="14" t="str">
        <f>IF(I413="","",IF((OR('Identificação da EG'!$B$7=0,'Identificação da EG'!$B$7="")),"",'Identificação da EG'!$B$7))</f>
        <v/>
      </c>
      <c r="C413" s="14" t="str">
        <f>IF(I413="","",IF(B413="","",VLOOKUP(B413,Auxiliar!$BW$23:$BX$3130,2,0)))</f>
        <v/>
      </c>
      <c r="D413" s="14" t="str">
        <f>IF(I413="","",IF(OR('Identificação da EG'!$B$7=0,'Identificação da EG'!$B$7=""),"","Portugal"))</f>
        <v/>
      </c>
      <c r="E413" s="14" t="str">
        <f>IF(I413="","",IF(OR('Identificação da EG'!$B$7=0,'Identificação da EG'!$B$7=""),"",'Identificação da EG'!$C$7))</f>
        <v/>
      </c>
      <c r="F413" s="14" t="str">
        <f>IF(I413="","",IF(OR('Identificação da EG'!$B$7=0,'Identificação da EG'!$B$7=""),"",'Identificação da EG'!$F$7))</f>
        <v/>
      </c>
      <c r="G413" s="14" t="str">
        <f>IF(I413="","",IF((OR('Identificação da EG'!$B$7=0,'Identificação da EG'!$B$7="")),"",'Identificação da EG'!$D$7))</f>
        <v/>
      </c>
      <c r="H413" s="25" t="str">
        <f>IF(I413="","",IF(OR('Identificação da EG'!$B$7=0,'Identificação da EG'!$B$7=""),"",'Identificação da EG'!$E$7))</f>
        <v/>
      </c>
      <c r="I413" s="69" t="str">
        <f>IF(OR(J413="",'Campanhas C&amp;S'!$BK$6="",'Campanhas C&amp;S'!$BK$6="(Preencha o nome da campanha)"),"",'Campanhas C&amp;S'!$BK$6)</f>
        <v/>
      </c>
      <c r="J413" s="69" t="str">
        <v/>
      </c>
      <c r="K413" s="69" t="str">
        <v/>
      </c>
      <c r="L413" s="69" t="str">
        <v/>
      </c>
      <c r="M413" s="69" t="str">
        <v/>
      </c>
      <c r="N413" s="69" t="str">
        <v/>
      </c>
      <c r="O413" s="69" t="str">
        <v/>
      </c>
      <c r="P413" s="69" t="str">
        <f>IF(J413="","","Materiais distribuidos")</f>
        <v/>
      </c>
      <c r="Q413" s="69" t="str">
        <f t="shared" si="6"/>
        <v/>
      </c>
      <c r="R413" s="69" t="str" cm="1">
        <f t="array" ref="R413">IF(ISBLANK(INDEX('Campanhas C&amp;S'!$BP$20:$BQ$48,INT((ROWS($A$1:A52)-1)/2)+1,MOD(ROWS($A$1:A52)-1,2)+1)),"",INDEX('Campanhas C&amp;S'!$BP$20:$BQ$48,INT((ROWS($A$1:A52)-1)/2)+1,MOD(ROWS($A$1:A52)-1,2)+1))</f>
        <v/>
      </c>
      <c r="S413" s="69" t="str">
        <f>IF(OR(J413="",'Campanhas C&amp;S'!$BK$15="",'Campanhas C&amp;S'!$BK$15="(máximo 300 carateres)"),"",'Campanhas C&amp;S'!$BK$15)</f>
        <v/>
      </c>
    </row>
    <row r="414" spans="1:19" x14ac:dyDescent="0.15">
      <c r="A414" s="14" t="str">
        <f>IF(I414="","",IF(OR('Identificação da EG'!$B$7=0,'Identificação da EG'!$B$7=""),"",Capa!$C$10))</f>
        <v/>
      </c>
      <c r="B414" s="14" t="str">
        <f>IF(I414="","",IF((OR('Identificação da EG'!$B$7=0,'Identificação da EG'!$B$7="")),"",'Identificação da EG'!$B$7))</f>
        <v/>
      </c>
      <c r="C414" s="14" t="str">
        <f>IF(I414="","",IF(B414="","",VLOOKUP(B414,Auxiliar!$BW$23:$BX$3130,2,0)))</f>
        <v/>
      </c>
      <c r="D414" s="14" t="str">
        <f>IF(I414="","",IF(OR('Identificação da EG'!$B$7=0,'Identificação da EG'!$B$7=""),"","Portugal"))</f>
        <v/>
      </c>
      <c r="E414" s="14" t="str">
        <f>IF(I414="","",IF(OR('Identificação da EG'!$B$7=0,'Identificação da EG'!$B$7=""),"",'Identificação da EG'!$C$7))</f>
        <v/>
      </c>
      <c r="F414" s="14" t="str">
        <f>IF(I414="","",IF(OR('Identificação da EG'!$B$7=0,'Identificação da EG'!$B$7=""),"",'Identificação da EG'!$F$7))</f>
        <v/>
      </c>
      <c r="G414" s="14" t="str">
        <f>IF(I414="","",IF((OR('Identificação da EG'!$B$7=0,'Identificação da EG'!$B$7="")),"",'Identificação da EG'!$D$7))</f>
        <v/>
      </c>
      <c r="H414" s="25" t="str">
        <f>IF(I414="","",IF(OR('Identificação da EG'!$B$7=0,'Identificação da EG'!$B$7=""),"",'Identificação da EG'!$E$7))</f>
        <v/>
      </c>
      <c r="I414" s="69" t="str">
        <f>IF(OR(J414="",'Campanhas C&amp;S'!$BK$6="",'Campanhas C&amp;S'!$BK$6="(Preencha o nome da campanha)"),"",'Campanhas C&amp;S'!$BK$6)</f>
        <v/>
      </c>
      <c r="J414" s="69" t="str">
        <v/>
      </c>
      <c r="K414" s="69" t="str">
        <v/>
      </c>
      <c r="L414" s="69" t="str">
        <v/>
      </c>
      <c r="M414" s="69" t="str">
        <v/>
      </c>
      <c r="N414" s="69" t="str">
        <v/>
      </c>
      <c r="O414" s="69" t="str">
        <v/>
      </c>
      <c r="P414" s="69" t="str">
        <f>IF(J414="","","População abrangida")</f>
        <v/>
      </c>
      <c r="Q414" s="69" t="str">
        <f t="shared" si="6"/>
        <v/>
      </c>
      <c r="R414" s="69" t="str" cm="1">
        <f t="array" ref="R414">IF(ISBLANK(INDEX('Campanhas C&amp;S'!$BP$20:$BQ$48,INT((ROWS($A$1:A53)-1)/2)+1,MOD(ROWS($A$1:A53)-1,2)+1)),"",INDEX('Campanhas C&amp;S'!$BP$20:$BQ$48,INT((ROWS($A$1:A53)-1)/2)+1,MOD(ROWS($A$1:A53)-1,2)+1))</f>
        <v/>
      </c>
      <c r="S414" s="69" t="str">
        <f>IF(OR(J414="",'Campanhas C&amp;S'!$BK$15="",'Campanhas C&amp;S'!$BK$15="(máximo 300 carateres)"),"",'Campanhas C&amp;S'!$BK$15)</f>
        <v/>
      </c>
    </row>
    <row r="415" spans="1:19" x14ac:dyDescent="0.15">
      <c r="A415" s="14" t="str">
        <f>IF(I415="","",IF(OR('Identificação da EG'!$B$7=0,'Identificação da EG'!$B$7=""),"",Capa!$C$10))</f>
        <v/>
      </c>
      <c r="B415" s="14" t="str">
        <f>IF(I415="","",IF((OR('Identificação da EG'!$B$7=0,'Identificação da EG'!$B$7="")),"",'Identificação da EG'!$B$7))</f>
        <v/>
      </c>
      <c r="C415" s="14" t="str">
        <f>IF(I415="","",IF(B415="","",VLOOKUP(B415,Auxiliar!$BW$23:$BX$3130,2,0)))</f>
        <v/>
      </c>
      <c r="D415" s="14" t="str">
        <f>IF(I415="","",IF(OR('Identificação da EG'!$B$7=0,'Identificação da EG'!$B$7=""),"","Portugal"))</f>
        <v/>
      </c>
      <c r="E415" s="14" t="str">
        <f>IF(I415="","",IF(OR('Identificação da EG'!$B$7=0,'Identificação da EG'!$B$7=""),"",'Identificação da EG'!$C$7))</f>
        <v/>
      </c>
      <c r="F415" s="14" t="str">
        <f>IF(I415="","",IF(OR('Identificação da EG'!$B$7=0,'Identificação da EG'!$B$7=""),"",'Identificação da EG'!$F$7))</f>
        <v/>
      </c>
      <c r="G415" s="14" t="str">
        <f>IF(I415="","",IF((OR('Identificação da EG'!$B$7=0,'Identificação da EG'!$B$7="")),"",'Identificação da EG'!$D$7))</f>
        <v/>
      </c>
      <c r="H415" s="25" t="str">
        <f>IF(I415="","",IF(OR('Identificação da EG'!$B$7=0,'Identificação da EG'!$B$7=""),"",'Identificação da EG'!$E$7))</f>
        <v/>
      </c>
      <c r="I415" s="69" t="str">
        <f>IF(OR(J415="",'Campanhas C&amp;S'!$BK$6="",'Campanhas C&amp;S'!$BK$6="(Preencha o nome da campanha)"),"",'Campanhas C&amp;S'!$BK$6)</f>
        <v/>
      </c>
      <c r="J415" s="69" t="str">
        <v/>
      </c>
      <c r="K415" s="69" t="str">
        <v/>
      </c>
      <c r="L415" s="69" t="str">
        <v/>
      </c>
      <c r="M415" s="69" t="str">
        <v/>
      </c>
      <c r="N415" s="69" t="str">
        <v/>
      </c>
      <c r="O415" s="69" t="str">
        <v/>
      </c>
      <c r="P415" s="69" t="str">
        <f>IF(J415="","","Materiais distribuidos")</f>
        <v/>
      </c>
      <c r="Q415" s="69" t="str">
        <f t="shared" si="6"/>
        <v/>
      </c>
      <c r="R415" s="69" t="str" cm="1">
        <f t="array" ref="R415">IF(ISBLANK(INDEX('Campanhas C&amp;S'!$BP$20:$BQ$48,INT((ROWS($A$1:A54)-1)/2)+1,MOD(ROWS($A$1:A54)-1,2)+1)),"",INDEX('Campanhas C&amp;S'!$BP$20:$BQ$48,INT((ROWS($A$1:A54)-1)/2)+1,MOD(ROWS($A$1:A54)-1,2)+1))</f>
        <v/>
      </c>
      <c r="S415" s="69" t="str">
        <f>IF(OR(J415="",'Campanhas C&amp;S'!$BK$15="",'Campanhas C&amp;S'!$BK$15="(máximo 300 carateres)"),"",'Campanhas C&amp;S'!$BK$15)</f>
        <v/>
      </c>
    </row>
    <row r="416" spans="1:19" x14ac:dyDescent="0.15">
      <c r="A416" s="14" t="str">
        <f>IF(I416="","",IF(OR('Identificação da EG'!$B$7=0,'Identificação da EG'!$B$7=""),"",Capa!$C$10))</f>
        <v/>
      </c>
      <c r="B416" s="14" t="str">
        <f>IF(I416="","",IF((OR('Identificação da EG'!$B$7=0,'Identificação da EG'!$B$7="")),"",'Identificação da EG'!$B$7))</f>
        <v/>
      </c>
      <c r="C416" s="14" t="str">
        <f>IF(I416="","",IF(B416="","",VLOOKUP(B416,Auxiliar!$BW$23:$BX$3130,2,0)))</f>
        <v/>
      </c>
      <c r="D416" s="14" t="str">
        <f>IF(I416="","",IF(OR('Identificação da EG'!$B$7=0,'Identificação da EG'!$B$7=""),"","Portugal"))</f>
        <v/>
      </c>
      <c r="E416" s="14" t="str">
        <f>IF(I416="","",IF(OR('Identificação da EG'!$B$7=0,'Identificação da EG'!$B$7=""),"",'Identificação da EG'!$C$7))</f>
        <v/>
      </c>
      <c r="F416" s="14" t="str">
        <f>IF(I416="","",IF(OR('Identificação da EG'!$B$7=0,'Identificação da EG'!$B$7=""),"",'Identificação da EG'!$F$7))</f>
        <v/>
      </c>
      <c r="G416" s="14" t="str">
        <f>IF(I416="","",IF((OR('Identificação da EG'!$B$7=0,'Identificação da EG'!$B$7="")),"",'Identificação da EG'!$D$7))</f>
        <v/>
      </c>
      <c r="H416" s="25" t="str">
        <f>IF(I416="","",IF(OR('Identificação da EG'!$B$7=0,'Identificação da EG'!$B$7=""),"",'Identificação da EG'!$E$7))</f>
        <v/>
      </c>
      <c r="I416" s="69" t="str">
        <f>IF(OR(J416="",'Campanhas C&amp;S'!$BK$6="",'Campanhas C&amp;S'!$BK$6="(Preencha o nome da campanha)"),"",'Campanhas C&amp;S'!$BK$6)</f>
        <v/>
      </c>
      <c r="J416" s="69" t="str">
        <v/>
      </c>
      <c r="K416" s="69" t="str">
        <v/>
      </c>
      <c r="L416" s="69" t="str">
        <v/>
      </c>
      <c r="M416" s="69" t="str">
        <v/>
      </c>
      <c r="N416" s="69" t="str">
        <v/>
      </c>
      <c r="O416" s="69" t="str">
        <v/>
      </c>
      <c r="P416" s="69" t="str">
        <f>IF(J416="","","População abrangida")</f>
        <v/>
      </c>
      <c r="Q416" s="69" t="str">
        <f t="shared" si="6"/>
        <v/>
      </c>
      <c r="R416" s="69" t="str" cm="1">
        <f t="array" ref="R416">IF(ISBLANK(INDEX('Campanhas C&amp;S'!$BP$20:$BQ$48,INT((ROWS($A$1:A55)-1)/2)+1,MOD(ROWS($A$1:A55)-1,2)+1)),"",INDEX('Campanhas C&amp;S'!$BP$20:$BQ$48,INT((ROWS($A$1:A55)-1)/2)+1,MOD(ROWS($A$1:A55)-1,2)+1))</f>
        <v/>
      </c>
      <c r="S416" s="69" t="str">
        <f>IF(OR(J416="",'Campanhas C&amp;S'!$BK$15="",'Campanhas C&amp;S'!$BK$15="(máximo 300 carateres)"),"",'Campanhas C&amp;S'!$BK$15)</f>
        <v/>
      </c>
    </row>
    <row r="417" spans="1:19" x14ac:dyDescent="0.15">
      <c r="A417" s="14" t="str">
        <f>IF(I417="","",IF(OR('Identificação da EG'!$B$7=0,'Identificação da EG'!$B$7=""),"",Capa!$C$10))</f>
        <v/>
      </c>
      <c r="B417" s="14" t="str">
        <f>IF(I417="","",IF((OR('Identificação da EG'!$B$7=0,'Identificação da EG'!$B$7="")),"",'Identificação da EG'!$B$7))</f>
        <v/>
      </c>
      <c r="C417" s="14" t="str">
        <f>IF(I417="","",IF(B417="","",VLOOKUP(B417,Auxiliar!$BW$23:$BX$3130,2,0)))</f>
        <v/>
      </c>
      <c r="D417" s="14" t="str">
        <f>IF(I417="","",IF(OR('Identificação da EG'!$B$7=0,'Identificação da EG'!$B$7=""),"","Portugal"))</f>
        <v/>
      </c>
      <c r="E417" s="14" t="str">
        <f>IF(I417="","",IF(OR('Identificação da EG'!$B$7=0,'Identificação da EG'!$B$7=""),"",'Identificação da EG'!$C$7))</f>
        <v/>
      </c>
      <c r="F417" s="14" t="str">
        <f>IF(I417="","",IF(OR('Identificação da EG'!$B$7=0,'Identificação da EG'!$B$7=""),"",'Identificação da EG'!$F$7))</f>
        <v/>
      </c>
      <c r="G417" s="14" t="str">
        <f>IF(I417="","",IF((OR('Identificação da EG'!$B$7=0,'Identificação da EG'!$B$7="")),"",'Identificação da EG'!$D$7))</f>
        <v/>
      </c>
      <c r="H417" s="25" t="str">
        <f>IF(I417="","",IF(OR('Identificação da EG'!$B$7=0,'Identificação da EG'!$B$7=""),"",'Identificação da EG'!$E$7))</f>
        <v/>
      </c>
      <c r="I417" s="69" t="str">
        <f>IF(OR(J417="",'Campanhas C&amp;S'!$BK$6="",'Campanhas C&amp;S'!$BK$6="(Preencha o nome da campanha)"),"",'Campanhas C&amp;S'!$BK$6)</f>
        <v/>
      </c>
      <c r="J417" s="69" t="str">
        <v/>
      </c>
      <c r="K417" s="69" t="str">
        <v/>
      </c>
      <c r="L417" s="69" t="str">
        <v/>
      </c>
      <c r="M417" s="69" t="str">
        <v/>
      </c>
      <c r="N417" s="69" t="str">
        <v/>
      </c>
      <c r="O417" s="69" t="str">
        <v/>
      </c>
      <c r="P417" s="69" t="str">
        <f>IF(J417="","","Materiais distribuidos")</f>
        <v/>
      </c>
      <c r="Q417" s="69" t="str">
        <f t="shared" si="6"/>
        <v/>
      </c>
      <c r="R417" s="69" t="str" cm="1">
        <f t="array" ref="R417">IF(ISBLANK(INDEX('Campanhas C&amp;S'!$BP$20:$BQ$48,INT((ROWS($A$1:A56)-1)/2)+1,MOD(ROWS($A$1:A56)-1,2)+1)),"",INDEX('Campanhas C&amp;S'!$BP$20:$BQ$48,INT((ROWS($A$1:A56)-1)/2)+1,MOD(ROWS($A$1:A56)-1,2)+1))</f>
        <v/>
      </c>
      <c r="S417" s="69" t="str">
        <f>IF(OR(J417="",'Campanhas C&amp;S'!$BK$15="",'Campanhas C&amp;S'!$BK$15="(máximo 300 carateres)"),"",'Campanhas C&amp;S'!$BK$15)</f>
        <v/>
      </c>
    </row>
    <row r="418" spans="1:19" x14ac:dyDescent="0.15">
      <c r="A418" s="14" t="str">
        <f>IF(I418="","",IF(OR('Identificação da EG'!$B$7=0,'Identificação da EG'!$B$7=""),"",Capa!$C$10))</f>
        <v/>
      </c>
      <c r="B418" s="14" t="str">
        <f>IF(I418="","",IF((OR('Identificação da EG'!$B$7=0,'Identificação da EG'!$B$7="")),"",'Identificação da EG'!$B$7))</f>
        <v/>
      </c>
      <c r="C418" s="14" t="str">
        <f>IF(I418="","",IF(B418="","",VLOOKUP(B418,Auxiliar!$BW$23:$BX$3130,2,0)))</f>
        <v/>
      </c>
      <c r="D418" s="14" t="str">
        <f>IF(I418="","",IF(OR('Identificação da EG'!$B$7=0,'Identificação da EG'!$B$7=""),"","Portugal"))</f>
        <v/>
      </c>
      <c r="E418" s="14" t="str">
        <f>IF(I418="","",IF(OR('Identificação da EG'!$B$7=0,'Identificação da EG'!$B$7=""),"",'Identificação da EG'!$C$7))</f>
        <v/>
      </c>
      <c r="F418" s="14" t="str">
        <f>IF(I418="","",IF(OR('Identificação da EG'!$B$7=0,'Identificação da EG'!$B$7=""),"",'Identificação da EG'!$F$7))</f>
        <v/>
      </c>
      <c r="G418" s="14" t="str">
        <f>IF(I418="","",IF((OR('Identificação da EG'!$B$7=0,'Identificação da EG'!$B$7="")),"",'Identificação da EG'!$D$7))</f>
        <v/>
      </c>
      <c r="H418" s="25" t="str">
        <f>IF(I418="","",IF(OR('Identificação da EG'!$B$7=0,'Identificação da EG'!$B$7=""),"",'Identificação da EG'!$E$7))</f>
        <v/>
      </c>
      <c r="I418" s="69" t="str">
        <f>IF(OR(J418="",'Campanhas C&amp;S'!$BK$6="",'Campanhas C&amp;S'!$BK$6="(Preencha o nome da campanha)"),"",'Campanhas C&amp;S'!$BK$6)</f>
        <v/>
      </c>
      <c r="J418" s="69" t="str">
        <v/>
      </c>
      <c r="K418" s="69" t="str">
        <v/>
      </c>
      <c r="L418" s="69" t="str">
        <v/>
      </c>
      <c r="M418" s="69" t="str">
        <v/>
      </c>
      <c r="N418" s="69" t="str">
        <v/>
      </c>
      <c r="O418" s="69" t="str">
        <v/>
      </c>
      <c r="P418" s="69" t="str">
        <f>IF(J418="","","População abrangida")</f>
        <v/>
      </c>
      <c r="Q418" s="69" t="str">
        <f t="shared" si="6"/>
        <v/>
      </c>
      <c r="R418" s="69" t="str" cm="1">
        <f t="array" ref="R418">IF(ISBLANK(INDEX('Campanhas C&amp;S'!$BP$20:$BQ$48,INT((ROWS($A$1:A57)-1)/2)+1,MOD(ROWS($A$1:A57)-1,2)+1)),"",INDEX('Campanhas C&amp;S'!$BP$20:$BQ$48,INT((ROWS($A$1:A57)-1)/2)+1,MOD(ROWS($A$1:A57)-1,2)+1))</f>
        <v/>
      </c>
      <c r="S418" s="69" t="str">
        <f>IF(OR(J418="",'Campanhas C&amp;S'!$BK$15="",'Campanhas C&amp;S'!$BK$15="(máximo 300 carateres)"),"",'Campanhas C&amp;S'!$BK$15)</f>
        <v/>
      </c>
    </row>
    <row r="419" spans="1:19" x14ac:dyDescent="0.15">
      <c r="A419" s="14" t="str">
        <f>IF(I419="","",IF(OR('Identificação da EG'!$B$7=0,'Identificação da EG'!$B$7=""),"",Capa!$C$10))</f>
        <v/>
      </c>
      <c r="B419" s="14" t="str">
        <f>IF(I419="","",IF((OR('Identificação da EG'!$B$7=0,'Identificação da EG'!$B$7="")),"",'Identificação da EG'!$B$7))</f>
        <v/>
      </c>
      <c r="C419" s="14" t="str">
        <f>IF(I419="","",IF(B419="","",VLOOKUP(B419,Auxiliar!$BW$23:$BX$3130,2,0)))</f>
        <v/>
      </c>
      <c r="D419" s="14" t="str">
        <f>IF(I419="","",IF(OR('Identificação da EG'!$B$7=0,'Identificação da EG'!$B$7=""),"","Portugal"))</f>
        <v/>
      </c>
      <c r="E419" s="14" t="str">
        <f>IF(I419="","",IF(OR('Identificação da EG'!$B$7=0,'Identificação da EG'!$B$7=""),"",'Identificação da EG'!$C$7))</f>
        <v/>
      </c>
      <c r="F419" s="14" t="str">
        <f>IF(I419="","",IF(OR('Identificação da EG'!$B$7=0,'Identificação da EG'!$B$7=""),"",'Identificação da EG'!$F$7))</f>
        <v/>
      </c>
      <c r="G419" s="14" t="str">
        <f>IF(I419="","",IF((OR('Identificação da EG'!$B$7=0,'Identificação da EG'!$B$7="")),"",'Identificação da EG'!$D$7))</f>
        <v/>
      </c>
      <c r="H419" s="25" t="str">
        <f>IF(I419="","",IF(OR('Identificação da EG'!$B$7=0,'Identificação da EG'!$B$7=""),"",'Identificação da EG'!$E$7))</f>
        <v/>
      </c>
      <c r="I419" s="69" t="str">
        <f>IF(OR(J419="",'Campanhas C&amp;S'!$BK$6="",'Campanhas C&amp;S'!$BK$6="(Preencha o nome da campanha)"),"",'Campanhas C&amp;S'!$BK$6)</f>
        <v/>
      </c>
      <c r="J419" s="69" t="str">
        <v/>
      </c>
      <c r="K419" s="69" t="str">
        <v/>
      </c>
      <c r="L419" s="69" t="str">
        <v/>
      </c>
      <c r="M419" s="69" t="str">
        <v/>
      </c>
      <c r="N419" s="69" t="str">
        <v/>
      </c>
      <c r="O419" s="69" t="str">
        <v/>
      </c>
      <c r="P419" s="69" t="str">
        <f>IF(J419="","","Materiais distribuidos")</f>
        <v/>
      </c>
      <c r="Q419" s="69" t="str">
        <f t="shared" si="6"/>
        <v/>
      </c>
      <c r="R419" s="69" t="str" cm="1">
        <f t="array" ref="R419">IF(ISBLANK(INDEX('Campanhas C&amp;S'!$BP$20:$BQ$48,INT((ROWS($A$1:A58)-1)/2)+1,MOD(ROWS($A$1:A58)-1,2)+1)),"",INDEX('Campanhas C&amp;S'!$BP$20:$BQ$48,INT((ROWS($A$1:A58)-1)/2)+1,MOD(ROWS($A$1:A58)-1,2)+1))</f>
        <v/>
      </c>
      <c r="S419" s="69" t="str">
        <f>IF(OR(J419="",'Campanhas C&amp;S'!$BK$15="",'Campanhas C&amp;S'!$BK$15="(máximo 300 carateres)"),"",'Campanhas C&amp;S'!$BK$15)</f>
        <v/>
      </c>
    </row>
    <row r="420" spans="1:19" x14ac:dyDescent="0.15">
      <c r="A420" s="14" t="str">
        <f>IF(I420="","",IF(OR('Identificação da EG'!$B$7=0,'Identificação da EG'!$B$7=""),"",Capa!$C$10))</f>
        <v/>
      </c>
      <c r="B420" s="14" t="str">
        <f>IF(I420="","",IF((OR('Identificação da EG'!$B$7=0,'Identificação da EG'!$B$7="")),"",'Identificação da EG'!$B$7))</f>
        <v/>
      </c>
      <c r="C420" s="14" t="str">
        <f>IF(I420="","",IF(B420="","",VLOOKUP(B420,Auxiliar!$BW$23:$BX$3130,2,0)))</f>
        <v/>
      </c>
      <c r="D420" s="14" t="str">
        <f>IF(I420="","",IF(OR('Identificação da EG'!$B$7=0,'Identificação da EG'!$B$7=""),"","Portugal"))</f>
        <v/>
      </c>
      <c r="E420" s="14" t="str">
        <f>IF(I420="","",IF(OR('Identificação da EG'!$B$7=0,'Identificação da EG'!$B$7=""),"",'Identificação da EG'!$C$7))</f>
        <v/>
      </c>
      <c r="F420" s="14" t="str">
        <f>IF(I420="","",IF(OR('Identificação da EG'!$B$7=0,'Identificação da EG'!$B$7=""),"",'Identificação da EG'!$F$7))</f>
        <v/>
      </c>
      <c r="G420" s="14" t="str">
        <f>IF(I420="","",IF((OR('Identificação da EG'!$B$7=0,'Identificação da EG'!$B$7="")),"",'Identificação da EG'!$D$7))</f>
        <v/>
      </c>
      <c r="H420" s="25" t="str">
        <f>IF(I420="","",IF(OR('Identificação da EG'!$B$7=0,'Identificação da EG'!$B$7=""),"",'Identificação da EG'!$E$7))</f>
        <v/>
      </c>
      <c r="I420" s="69" t="str">
        <f>IF(OR(J362="",'Campanhas C&amp;S'!$BK$6="",'Campanhas C&amp;S'!$BK$6="(Preencha o nome da campanha)"),"",'Campanhas C&amp;S'!$BK$6)</f>
        <v/>
      </c>
      <c r="J420" s="69"/>
      <c r="K420" s="69"/>
      <c r="L420" s="69"/>
      <c r="M420" s="69"/>
      <c r="N420" s="69"/>
      <c r="O420" s="69"/>
      <c r="P420" s="69" t="str">
        <f>IF(R420="","","População total abrangida")</f>
        <v/>
      </c>
      <c r="Q420" s="69" t="str">
        <f>IF(R420="","","nº")</f>
        <v/>
      </c>
      <c r="R420" s="69" t="str">
        <f>IF('Campanhas C&amp;S'!$BK$9="","",'Campanhas C&amp;S'!$BK$9)</f>
        <v/>
      </c>
      <c r="S420" s="69" t="str">
        <f>IF(OR(R420="",'Campanhas C&amp;S'!$BK$15="",'Campanhas C&amp;S'!$BK$15="(máximo 300 carateres)"),"",'Campanhas C&amp;S'!$BK$15)</f>
        <v/>
      </c>
    </row>
    <row r="421" spans="1:19" x14ac:dyDescent="0.15">
      <c r="A421" s="14" t="str">
        <f>IF(I421="","",IF(OR('Identificação da EG'!$B$7=0,'Identificação da EG'!$B$7=""),"",Capa!$C$10))</f>
        <v/>
      </c>
      <c r="B421" s="14" t="str">
        <f>IF(I421="","",IF((OR('Identificação da EG'!$B$7=0,'Identificação da EG'!$B$7="")),"",'Identificação da EG'!$B$7))</f>
        <v/>
      </c>
      <c r="C421" s="14" t="str">
        <f>IF(I421="","",IF(B421="","",VLOOKUP(B421,Auxiliar!$BW$23:$BX$3130,2,0)))</f>
        <v/>
      </c>
      <c r="D421" s="14" t="str">
        <f>IF(I421="","",IF(OR('Identificação da EG'!$B$7=0,'Identificação da EG'!$B$7=""),"","Portugal"))</f>
        <v/>
      </c>
      <c r="E421" s="14" t="str">
        <f>IF(I421="","",IF(OR('Identificação da EG'!$B$7=0,'Identificação da EG'!$B$7=""),"",'Identificação da EG'!$C$7))</f>
        <v/>
      </c>
      <c r="F421" s="14" t="str">
        <f>IF(I421="","",IF(OR('Identificação da EG'!$B$7=0,'Identificação da EG'!$B$7=""),"",'Identificação da EG'!$F$7))</f>
        <v/>
      </c>
      <c r="G421" s="14" t="str">
        <f>IF(I421="","",IF((OR('Identificação da EG'!$B$7=0,'Identificação da EG'!$B$7="")),"",'Identificação da EG'!$D$7))</f>
        <v/>
      </c>
      <c r="H421" s="25" t="str">
        <f>IF(I421="","",IF(OR('Identificação da EG'!$B$7=0,'Identificação da EG'!$B$7=""),"",'Identificação da EG'!$E$7))</f>
        <v/>
      </c>
      <c r="I421" s="69" t="str">
        <f>IF(OR(J363="",'Campanhas C&amp;S'!$BK$6="",'Campanhas C&amp;S'!$BK$6="(Preencha o nome da campanha)"),"",'Campanhas C&amp;S'!$BK$6)</f>
        <v/>
      </c>
      <c r="J421" s="69"/>
      <c r="K421" s="69"/>
      <c r="L421" s="69"/>
      <c r="M421" s="69"/>
      <c r="N421" s="69"/>
      <c r="O421" s="69"/>
      <c r="P421" s="69" t="str">
        <f>IF(R421="","","Duração da campanha")</f>
        <v/>
      </c>
      <c r="Q421" s="69" t="str">
        <f>IF(R421="","","dias")</f>
        <v/>
      </c>
      <c r="R421" s="69" t="str">
        <f>IF('Campanhas C&amp;S'!$BK$12="","",'Campanhas C&amp;S'!$BK$12)</f>
        <v/>
      </c>
      <c r="S421" s="69" t="str">
        <f>IF(OR(R421="",'Campanhas C&amp;S'!$BK$15="",'Campanhas C&amp;S'!$BK$15="(máximo 300 carateres)"),"",'Campanhas C&amp;S'!$BK$15)</f>
        <v/>
      </c>
    </row>
    <row r="422" spans="1:19" x14ac:dyDescent="0.15">
      <c r="A422" s="14" t="str">
        <f>IF(I422="","",IF(OR('Identificação da EG'!$B$7=0,'Identificação da EG'!$B$7=""),"",Capa!$C$10))</f>
        <v/>
      </c>
      <c r="B422" s="14" t="str">
        <f>IF(I422="","",IF((OR('Identificação da EG'!$B$7=0,'Identificação da EG'!$B$7="")),"",'Identificação da EG'!$B$7))</f>
        <v/>
      </c>
      <c r="C422" s="14" t="str">
        <f>IF(I422="","",IF(B422="","",VLOOKUP(B422,Auxiliar!$BW$23:$BX$3130,2,0)))</f>
        <v/>
      </c>
      <c r="D422" s="14" t="str">
        <f>IF(I422="","",IF(OR('Identificação da EG'!$B$7=0,'Identificação da EG'!$B$7=""),"","Portugal"))</f>
        <v/>
      </c>
      <c r="E422" s="14" t="str">
        <f>IF(I422="","",IF(OR('Identificação da EG'!$B$7=0,'Identificação da EG'!$B$7=""),"",'Identificação da EG'!$C$7))</f>
        <v/>
      </c>
      <c r="F422" s="14" t="str">
        <f>IF(I422="","",IF(OR('Identificação da EG'!$B$7=0,'Identificação da EG'!$B$7=""),"",'Identificação da EG'!$F$7))</f>
        <v/>
      </c>
      <c r="G422" s="14" t="str">
        <f>IF(I422="","",IF((OR('Identificação da EG'!$B$7=0,'Identificação da EG'!$B$7="")),"",'Identificação da EG'!$D$7))</f>
        <v/>
      </c>
      <c r="H422" s="25" t="str">
        <f>IF(I422="","",IF(OR('Identificação da EG'!$B$7=0,'Identificação da EG'!$B$7=""),"",'Identificação da EG'!$E$7))</f>
        <v/>
      </c>
      <c r="I422" s="69" t="str">
        <f>IF(OR(J422="",'Campanhas C&amp;S'!$BU$6="",'Campanhas C&amp;S'!$BU$6="(Preencha o nome da campanha)"),"",'Campanhas C&amp;S'!$BU$6)</f>
        <v/>
      </c>
      <c r="J422" s="69" t="str" cm="1">
        <f t="array" ref="J422:J479">IF(INDEX('Campanhas C&amp;S'!BT20:BT48,INT((_xlfn.SEQUENCE(ROWS('Campanhas C&amp;S'!BT20:BT48)*2,1,1,1)-1)/2)+1)=0,"",INDEX('Campanhas C&amp;S'!BT20:BT48,INT((_xlfn.SEQUENCE(ROWS('Campanhas C&amp;S'!BT20:BT48)*2,1,1,1)-1)/2)+1))</f>
        <v/>
      </c>
      <c r="K422" s="69" t="str" cm="1">
        <f t="array" ref="K422:K479">IF(INDEX('Campanhas C&amp;S'!BU20:BU48,INT((_xlfn.SEQUENCE(ROWS('Campanhas C&amp;S'!BU20:BU48)*2,1,1,1)-1)/2)+1)=0,"",INDEX('Campanhas C&amp;S'!BU20:BU48,INT((_xlfn.SEQUENCE(ROWS('Campanhas C&amp;S'!BU20:BU48)*2,1,1,1)-1)/2)+1))</f>
        <v/>
      </c>
      <c r="L422" s="69" t="str" cm="1">
        <f t="array" ref="L422:L479">IF(INDEX('Campanhas C&amp;S'!BV20:BV48,INT((_xlfn.SEQUENCE(ROWS('Campanhas C&amp;S'!BV20:BV48)*2,1,1,1)-1)/2)+1)=0,"",INDEX('Campanhas C&amp;S'!BV20:BV48,INT((_xlfn.SEQUENCE(ROWS('Campanhas C&amp;S'!BV20:BV48)*2,1,1,1)-1)/2)+1))</f>
        <v/>
      </c>
      <c r="M422" s="69" t="str" cm="1">
        <f t="array" ref="M422:M479">IF(INDEX('Campanhas C&amp;S'!BW20:BW48,INT((_xlfn.SEQUENCE(ROWS('Campanhas C&amp;S'!BW20:BW48)*2,1,1,1)-1)/2)+1)=0,"",INDEX('Campanhas C&amp;S'!BW20:BW48,INT((_xlfn.SEQUENCE(ROWS('Campanhas C&amp;S'!BW20:BW48)*2,1,1,1)-1)/2)+1))</f>
        <v/>
      </c>
      <c r="N422" s="69" t="str" cm="1">
        <f t="array" ref="N422:N479">IF(INDEX('Campanhas C&amp;S'!BX20:BX48,INT((_xlfn.SEQUENCE(ROWS('Campanhas C&amp;S'!BX20:BX48)*2,1,1,1)-1)/2)+1)=0,"",INDEX('Campanhas C&amp;S'!BX20:BX48,INT((_xlfn.SEQUENCE(ROWS('Campanhas C&amp;S'!BX20:BX48)*2,1,1,1)-1)/2)+1))</f>
        <v/>
      </c>
      <c r="O422" s="69" t="str" cm="1">
        <f t="array" ref="O422:O479">IF(INDEX('Campanhas C&amp;S'!BY20:BY48,INT((_xlfn.SEQUENCE(ROWS('Campanhas C&amp;S'!BY20:BY48)*2,1,1,1)-1)/2)+1)=0,"",INDEX('Campanhas C&amp;S'!BY20:BY48,INT((_xlfn.SEQUENCE(ROWS('Campanhas C&amp;S'!BY20:BY48)*2,1,1,1)-1)/2)+1))</f>
        <v/>
      </c>
      <c r="P422" s="69" t="str">
        <f>IF(J422="","","População abrangida")</f>
        <v/>
      </c>
      <c r="Q422" s="69" t="str">
        <f>IF(J422="","","nº")</f>
        <v/>
      </c>
      <c r="R422" s="69" t="str" cm="1">
        <f t="array" ref="R422">IF(ISBLANK(INDEX('Campanhas C&amp;S'!$BZ$20:$CA$48,INT((ROWS($A$1:A1)-1)/2)+1,MOD(ROWS($A$1:A1)-1,2)+1)),"",INDEX('Campanhas C&amp;S'!$BZ$20:$CA$48,INT((ROWS($A$1:A1)-1)/2)+1,MOD(ROWS($A$1:A1)-1,2)+1))</f>
        <v/>
      </c>
      <c r="S422" s="69" t="str">
        <f>IF(OR(J422="",'Campanhas C&amp;S'!$BU$15="",'Campanhas C&amp;S'!$BU$15="(máximo 300 carateres)"),"",'Campanhas C&amp;S'!$BU$15)</f>
        <v/>
      </c>
    </row>
    <row r="423" spans="1:19" x14ac:dyDescent="0.15">
      <c r="A423" s="14" t="str">
        <f>IF(I423="","",IF(OR('Identificação da EG'!$B$7=0,'Identificação da EG'!$B$7=""),"",Capa!$C$10))</f>
        <v/>
      </c>
      <c r="B423" s="14" t="str">
        <f>IF(I423="","",IF((OR('Identificação da EG'!$B$7=0,'Identificação da EG'!$B$7="")),"",'Identificação da EG'!$B$7))</f>
        <v/>
      </c>
      <c r="C423" s="14" t="str">
        <f>IF(I423="","",IF(B423="","",VLOOKUP(B423,Auxiliar!$BW$23:$BX$3130,2,0)))</f>
        <v/>
      </c>
      <c r="D423" s="14" t="str">
        <f>IF(I423="","",IF(OR('Identificação da EG'!$B$7=0,'Identificação da EG'!$B$7=""),"","Portugal"))</f>
        <v/>
      </c>
      <c r="E423" s="14" t="str">
        <f>IF(I423="","",IF(OR('Identificação da EG'!$B$7=0,'Identificação da EG'!$B$7=""),"",'Identificação da EG'!$C$7))</f>
        <v/>
      </c>
      <c r="F423" s="14" t="str">
        <f>IF(I423="","",IF(OR('Identificação da EG'!$B$7=0,'Identificação da EG'!$B$7=""),"",'Identificação da EG'!$F$7))</f>
        <v/>
      </c>
      <c r="G423" s="14" t="str">
        <f>IF(I423="","",IF((OR('Identificação da EG'!$B$7=0,'Identificação da EG'!$B$7="")),"",'Identificação da EG'!$D$7))</f>
        <v/>
      </c>
      <c r="H423" s="25" t="str">
        <f>IF(I423="","",IF(OR('Identificação da EG'!$B$7=0,'Identificação da EG'!$B$7=""),"",'Identificação da EG'!$E$7))</f>
        <v/>
      </c>
      <c r="I423" s="69" t="str">
        <f>IF(OR(J423="",'Campanhas C&amp;S'!$BU$6="",'Campanhas C&amp;S'!$BU$6="(Preencha o nome da campanha)"),"",'Campanhas C&amp;S'!$BU$6)</f>
        <v/>
      </c>
      <c r="J423" s="69" t="str">
        <v/>
      </c>
      <c r="K423" s="69" t="str">
        <v/>
      </c>
      <c r="L423" s="69" t="str">
        <v/>
      </c>
      <c r="M423" s="69" t="str">
        <v/>
      </c>
      <c r="N423" s="69" t="str">
        <v/>
      </c>
      <c r="O423" s="69" t="str">
        <v/>
      </c>
      <c r="P423" s="69" t="str">
        <f>IF(J423="","","Materiais distribuidos")</f>
        <v/>
      </c>
      <c r="Q423" s="69" t="str">
        <f t="shared" ref="Q423:Q479" si="7">IF(J423="","","nº")</f>
        <v/>
      </c>
      <c r="R423" s="69" t="str" cm="1">
        <f t="array" ref="R423">IF(ISBLANK(INDEX('Campanhas C&amp;S'!$BZ$20:$CA$48,INT((ROWS($A$1:A2)-1)/2)+1,MOD(ROWS($A$1:A2)-1,2)+1)),"",INDEX('Campanhas C&amp;S'!$BZ$20:$CA$48,INT((ROWS($A$1:A2)-1)/2)+1,MOD(ROWS($A$1:A2)-1,2)+1))</f>
        <v/>
      </c>
      <c r="S423" s="69" t="str">
        <f>IF(OR(J423="",'Campanhas C&amp;S'!$BU$15="",'Campanhas C&amp;S'!$BU$15="(máximo 300 carateres)"),"",'Campanhas C&amp;S'!$BU$15)</f>
        <v/>
      </c>
    </row>
    <row r="424" spans="1:19" x14ac:dyDescent="0.15">
      <c r="A424" s="14" t="str">
        <f>IF(I424="","",IF(OR('Identificação da EG'!$B$7=0,'Identificação da EG'!$B$7=""),"",Capa!$C$10))</f>
        <v/>
      </c>
      <c r="B424" s="14" t="str">
        <f>IF(I424="","",IF((OR('Identificação da EG'!$B$7=0,'Identificação da EG'!$B$7="")),"",'Identificação da EG'!$B$7))</f>
        <v/>
      </c>
      <c r="C424" s="14" t="str">
        <f>IF(I424="","",IF(B424="","",VLOOKUP(B424,Auxiliar!$BW$23:$BX$3130,2,0)))</f>
        <v/>
      </c>
      <c r="D424" s="14" t="str">
        <f>IF(I424="","",IF(OR('Identificação da EG'!$B$7=0,'Identificação da EG'!$B$7=""),"","Portugal"))</f>
        <v/>
      </c>
      <c r="E424" s="14" t="str">
        <f>IF(I424="","",IF(OR('Identificação da EG'!$B$7=0,'Identificação da EG'!$B$7=""),"",'Identificação da EG'!$C$7))</f>
        <v/>
      </c>
      <c r="F424" s="14" t="str">
        <f>IF(I424="","",IF(OR('Identificação da EG'!$B$7=0,'Identificação da EG'!$B$7=""),"",'Identificação da EG'!$F$7))</f>
        <v/>
      </c>
      <c r="G424" s="14" t="str">
        <f>IF(I424="","",IF((OR('Identificação da EG'!$B$7=0,'Identificação da EG'!$B$7="")),"",'Identificação da EG'!$D$7))</f>
        <v/>
      </c>
      <c r="H424" s="25" t="str">
        <f>IF(I424="","",IF(OR('Identificação da EG'!$B$7=0,'Identificação da EG'!$B$7=""),"",'Identificação da EG'!$E$7))</f>
        <v/>
      </c>
      <c r="I424" s="69" t="str">
        <f>IF(OR(J424="",'Campanhas C&amp;S'!$BU$6="",'Campanhas C&amp;S'!$BU$6="(Preencha o nome da campanha)"),"",'Campanhas C&amp;S'!$BU$6)</f>
        <v/>
      </c>
      <c r="J424" s="69" t="str">
        <v/>
      </c>
      <c r="K424" s="69" t="str">
        <v/>
      </c>
      <c r="L424" s="69" t="str">
        <v/>
      </c>
      <c r="M424" s="69" t="str">
        <v/>
      </c>
      <c r="N424" s="69" t="str">
        <v/>
      </c>
      <c r="O424" s="69" t="str">
        <v/>
      </c>
      <c r="P424" s="69" t="str">
        <f>IF(J424="","","População abrangida")</f>
        <v/>
      </c>
      <c r="Q424" s="69" t="str">
        <f t="shared" si="7"/>
        <v/>
      </c>
      <c r="R424" s="69" t="str" cm="1">
        <f t="array" ref="R424">IF(ISBLANK(INDEX('Campanhas C&amp;S'!$BZ$20:$CA$48,INT((ROWS($A$1:A3)-1)/2)+1,MOD(ROWS($A$1:A3)-1,2)+1)),"",INDEX('Campanhas C&amp;S'!$BZ$20:$CA$48,INT((ROWS($A$1:A3)-1)/2)+1,MOD(ROWS($A$1:A3)-1,2)+1))</f>
        <v/>
      </c>
      <c r="S424" s="69" t="str">
        <f>IF(OR(J424="",'Campanhas C&amp;S'!$BU$15="",'Campanhas C&amp;S'!$BU$15="(máximo 300 carateres)"),"",'Campanhas C&amp;S'!$BU$15)</f>
        <v/>
      </c>
    </row>
    <row r="425" spans="1:19" x14ac:dyDescent="0.15">
      <c r="A425" s="14" t="str">
        <f>IF(I425="","",IF(OR('Identificação da EG'!$B$7=0,'Identificação da EG'!$B$7=""),"",Capa!$C$10))</f>
        <v/>
      </c>
      <c r="B425" s="14" t="str">
        <f>IF(I425="","",IF((OR('Identificação da EG'!$B$7=0,'Identificação da EG'!$B$7="")),"",'Identificação da EG'!$B$7))</f>
        <v/>
      </c>
      <c r="C425" s="14" t="str">
        <f>IF(I425="","",IF(B425="","",VLOOKUP(B425,Auxiliar!$BW$23:$BX$3130,2,0)))</f>
        <v/>
      </c>
      <c r="D425" s="14" t="str">
        <f>IF(I425="","",IF(OR('Identificação da EG'!$B$7=0,'Identificação da EG'!$B$7=""),"","Portugal"))</f>
        <v/>
      </c>
      <c r="E425" s="14" t="str">
        <f>IF(I425="","",IF(OR('Identificação da EG'!$B$7=0,'Identificação da EG'!$B$7=""),"",'Identificação da EG'!$C$7))</f>
        <v/>
      </c>
      <c r="F425" s="14" t="str">
        <f>IF(I425="","",IF(OR('Identificação da EG'!$B$7=0,'Identificação da EG'!$B$7=""),"",'Identificação da EG'!$F$7))</f>
        <v/>
      </c>
      <c r="G425" s="14" t="str">
        <f>IF(I425="","",IF((OR('Identificação da EG'!$B$7=0,'Identificação da EG'!$B$7="")),"",'Identificação da EG'!$D$7))</f>
        <v/>
      </c>
      <c r="H425" s="25" t="str">
        <f>IF(I425="","",IF(OR('Identificação da EG'!$B$7=0,'Identificação da EG'!$B$7=""),"",'Identificação da EG'!$E$7))</f>
        <v/>
      </c>
      <c r="I425" s="69" t="str">
        <f>IF(OR(J425="",'Campanhas C&amp;S'!$BU$6="",'Campanhas C&amp;S'!$BU$6="(Preencha o nome da campanha)"),"",'Campanhas C&amp;S'!$BU$6)</f>
        <v/>
      </c>
      <c r="J425" s="69" t="str">
        <v/>
      </c>
      <c r="K425" s="69" t="str">
        <v/>
      </c>
      <c r="L425" s="69" t="str">
        <v/>
      </c>
      <c r="M425" s="69" t="str">
        <v/>
      </c>
      <c r="N425" s="69" t="str">
        <v/>
      </c>
      <c r="O425" s="69" t="str">
        <v/>
      </c>
      <c r="P425" s="69" t="str">
        <f>IF(J425="","","Materiais distribuidos")</f>
        <v/>
      </c>
      <c r="Q425" s="69" t="str">
        <f t="shared" si="7"/>
        <v/>
      </c>
      <c r="R425" s="69" t="str" cm="1">
        <f t="array" ref="R425">IF(ISBLANK(INDEX('Campanhas C&amp;S'!$BZ$20:$CA$48,INT((ROWS($A$1:A4)-1)/2)+1,MOD(ROWS($A$1:A4)-1,2)+1)),"",INDEX('Campanhas C&amp;S'!$BZ$20:$CA$48,INT((ROWS($A$1:A4)-1)/2)+1,MOD(ROWS($A$1:A4)-1,2)+1))</f>
        <v/>
      </c>
      <c r="S425" s="69" t="str">
        <f>IF(OR(J425="",'Campanhas C&amp;S'!$BU$15="",'Campanhas C&amp;S'!$BU$15="(máximo 300 carateres)"),"",'Campanhas C&amp;S'!$BU$15)</f>
        <v/>
      </c>
    </row>
    <row r="426" spans="1:19" x14ac:dyDescent="0.15">
      <c r="A426" s="14" t="str">
        <f>IF(I426="","",IF(OR('Identificação da EG'!$B$7=0,'Identificação da EG'!$B$7=""),"",Capa!$C$10))</f>
        <v/>
      </c>
      <c r="B426" s="14" t="str">
        <f>IF(I426="","",IF((OR('Identificação da EG'!$B$7=0,'Identificação da EG'!$B$7="")),"",'Identificação da EG'!$B$7))</f>
        <v/>
      </c>
      <c r="C426" s="14" t="str">
        <f>IF(I426="","",IF(B426="","",VLOOKUP(B426,Auxiliar!$BW$23:$BX$3130,2,0)))</f>
        <v/>
      </c>
      <c r="D426" s="14" t="str">
        <f>IF(I426="","",IF(OR('Identificação da EG'!$B$7=0,'Identificação da EG'!$B$7=""),"","Portugal"))</f>
        <v/>
      </c>
      <c r="E426" s="14" t="str">
        <f>IF(I426="","",IF(OR('Identificação da EG'!$B$7=0,'Identificação da EG'!$B$7=""),"",'Identificação da EG'!$C$7))</f>
        <v/>
      </c>
      <c r="F426" s="14" t="str">
        <f>IF(I426="","",IF(OR('Identificação da EG'!$B$7=0,'Identificação da EG'!$B$7=""),"",'Identificação da EG'!$F$7))</f>
        <v/>
      </c>
      <c r="G426" s="14" t="str">
        <f>IF(I426="","",IF((OR('Identificação da EG'!$B$7=0,'Identificação da EG'!$B$7="")),"",'Identificação da EG'!$D$7))</f>
        <v/>
      </c>
      <c r="H426" s="25" t="str">
        <f>IF(I426="","",IF(OR('Identificação da EG'!$B$7=0,'Identificação da EG'!$B$7=""),"",'Identificação da EG'!$E$7))</f>
        <v/>
      </c>
      <c r="I426" s="69" t="str">
        <f>IF(OR(J426="",'Campanhas C&amp;S'!$BU$6="",'Campanhas C&amp;S'!$BU$6="(Preencha o nome da campanha)"),"",'Campanhas C&amp;S'!$BU$6)</f>
        <v/>
      </c>
      <c r="J426" s="69" t="str">
        <v/>
      </c>
      <c r="K426" s="69" t="str">
        <v/>
      </c>
      <c r="L426" s="69" t="str">
        <v/>
      </c>
      <c r="M426" s="69" t="str">
        <v/>
      </c>
      <c r="N426" s="69" t="str">
        <v/>
      </c>
      <c r="O426" s="69" t="str">
        <v/>
      </c>
      <c r="P426" s="69" t="str">
        <f>IF(J426="","","População abrangida")</f>
        <v/>
      </c>
      <c r="Q426" s="69" t="str">
        <f t="shared" si="7"/>
        <v/>
      </c>
      <c r="R426" s="69" t="str" cm="1">
        <f t="array" ref="R426">IF(ISBLANK(INDEX('Campanhas C&amp;S'!$BZ$20:$CA$48,INT((ROWS($A$1:A5)-1)/2)+1,MOD(ROWS($A$1:A5)-1,2)+1)),"",INDEX('Campanhas C&amp;S'!$BZ$20:$CA$48,INT((ROWS($A$1:A5)-1)/2)+1,MOD(ROWS($A$1:A5)-1,2)+1))</f>
        <v/>
      </c>
      <c r="S426" s="69" t="str">
        <f>IF(OR(J426="",'Campanhas C&amp;S'!$BU$15="",'Campanhas C&amp;S'!$BU$15="(máximo 300 carateres)"),"",'Campanhas C&amp;S'!$BU$15)</f>
        <v/>
      </c>
    </row>
    <row r="427" spans="1:19" x14ac:dyDescent="0.15">
      <c r="A427" s="14" t="str">
        <f>IF(I427="","",IF(OR('Identificação da EG'!$B$7=0,'Identificação da EG'!$B$7=""),"",Capa!$C$10))</f>
        <v/>
      </c>
      <c r="B427" s="14" t="str">
        <f>IF(I427="","",IF((OR('Identificação da EG'!$B$7=0,'Identificação da EG'!$B$7="")),"",'Identificação da EG'!$B$7))</f>
        <v/>
      </c>
      <c r="C427" s="14" t="str">
        <f>IF(I427="","",IF(B427="","",VLOOKUP(B427,Auxiliar!$BW$23:$BX$3130,2,0)))</f>
        <v/>
      </c>
      <c r="D427" s="14" t="str">
        <f>IF(I427="","",IF(OR('Identificação da EG'!$B$7=0,'Identificação da EG'!$B$7=""),"","Portugal"))</f>
        <v/>
      </c>
      <c r="E427" s="14" t="str">
        <f>IF(I427="","",IF(OR('Identificação da EG'!$B$7=0,'Identificação da EG'!$B$7=""),"",'Identificação da EG'!$C$7))</f>
        <v/>
      </c>
      <c r="F427" s="14" t="str">
        <f>IF(I427="","",IF(OR('Identificação da EG'!$B$7=0,'Identificação da EG'!$B$7=""),"",'Identificação da EG'!$F$7))</f>
        <v/>
      </c>
      <c r="G427" s="14" t="str">
        <f>IF(I427="","",IF((OR('Identificação da EG'!$B$7=0,'Identificação da EG'!$B$7="")),"",'Identificação da EG'!$D$7))</f>
        <v/>
      </c>
      <c r="H427" s="25" t="str">
        <f>IF(I427="","",IF(OR('Identificação da EG'!$B$7=0,'Identificação da EG'!$B$7=""),"",'Identificação da EG'!$E$7))</f>
        <v/>
      </c>
      <c r="I427" s="69" t="str">
        <f>IF(OR(J427="",'Campanhas C&amp;S'!$BU$6="",'Campanhas C&amp;S'!$BU$6="(Preencha o nome da campanha)"),"",'Campanhas C&amp;S'!$BU$6)</f>
        <v/>
      </c>
      <c r="J427" s="69" t="str">
        <v/>
      </c>
      <c r="K427" s="69" t="str">
        <v/>
      </c>
      <c r="L427" s="69" t="str">
        <v/>
      </c>
      <c r="M427" s="69" t="str">
        <v/>
      </c>
      <c r="N427" s="69" t="str">
        <v/>
      </c>
      <c r="O427" s="69" t="str">
        <v/>
      </c>
      <c r="P427" s="69" t="str">
        <f>IF(J427="","","Materiais distribuidos")</f>
        <v/>
      </c>
      <c r="Q427" s="69" t="str">
        <f t="shared" si="7"/>
        <v/>
      </c>
      <c r="R427" s="69" t="str" cm="1">
        <f t="array" ref="R427">IF(ISBLANK(INDEX('Campanhas C&amp;S'!$BZ$20:$CA$48,INT((ROWS($A$1:A6)-1)/2)+1,MOD(ROWS($A$1:A6)-1,2)+1)),"",INDEX('Campanhas C&amp;S'!$BZ$20:$CA$48,INT((ROWS($A$1:A6)-1)/2)+1,MOD(ROWS($A$1:A6)-1,2)+1))</f>
        <v/>
      </c>
      <c r="S427" s="69" t="str">
        <f>IF(OR(J427="",'Campanhas C&amp;S'!$BU$15="",'Campanhas C&amp;S'!$BU$15="(máximo 300 carateres)"),"",'Campanhas C&amp;S'!$BU$15)</f>
        <v/>
      </c>
    </row>
    <row r="428" spans="1:19" x14ac:dyDescent="0.15">
      <c r="A428" s="14" t="str">
        <f>IF(I428="","",IF(OR('Identificação da EG'!$B$7=0,'Identificação da EG'!$B$7=""),"",Capa!$C$10))</f>
        <v/>
      </c>
      <c r="B428" s="14" t="str">
        <f>IF(I428="","",IF((OR('Identificação da EG'!$B$7=0,'Identificação da EG'!$B$7="")),"",'Identificação da EG'!$B$7))</f>
        <v/>
      </c>
      <c r="C428" s="14" t="str">
        <f>IF(I428="","",IF(B428="","",VLOOKUP(B428,Auxiliar!$BW$23:$BX$3130,2,0)))</f>
        <v/>
      </c>
      <c r="D428" s="14" t="str">
        <f>IF(I428="","",IF(OR('Identificação da EG'!$B$7=0,'Identificação da EG'!$B$7=""),"","Portugal"))</f>
        <v/>
      </c>
      <c r="E428" s="14" t="str">
        <f>IF(I428="","",IF(OR('Identificação da EG'!$B$7=0,'Identificação da EG'!$B$7=""),"",'Identificação da EG'!$C$7))</f>
        <v/>
      </c>
      <c r="F428" s="14" t="str">
        <f>IF(I428="","",IF(OR('Identificação da EG'!$B$7=0,'Identificação da EG'!$B$7=""),"",'Identificação da EG'!$F$7))</f>
        <v/>
      </c>
      <c r="G428" s="14" t="str">
        <f>IF(I428="","",IF((OR('Identificação da EG'!$B$7=0,'Identificação da EG'!$B$7="")),"",'Identificação da EG'!$D$7))</f>
        <v/>
      </c>
      <c r="H428" s="25" t="str">
        <f>IF(I428="","",IF(OR('Identificação da EG'!$B$7=0,'Identificação da EG'!$B$7=""),"",'Identificação da EG'!$E$7))</f>
        <v/>
      </c>
      <c r="I428" s="69" t="str">
        <f>IF(OR(J428="",'Campanhas C&amp;S'!$BU$6="",'Campanhas C&amp;S'!$BU$6="(Preencha o nome da campanha)"),"",'Campanhas C&amp;S'!$BU$6)</f>
        <v/>
      </c>
      <c r="J428" s="69" t="str">
        <v/>
      </c>
      <c r="K428" s="69" t="str">
        <v/>
      </c>
      <c r="L428" s="69" t="str">
        <v/>
      </c>
      <c r="M428" s="69" t="str">
        <v/>
      </c>
      <c r="N428" s="69" t="str">
        <v/>
      </c>
      <c r="O428" s="69" t="str">
        <v/>
      </c>
      <c r="P428" s="69" t="str">
        <f>IF(J428="","","População abrangida")</f>
        <v/>
      </c>
      <c r="Q428" s="69" t="str">
        <f t="shared" si="7"/>
        <v/>
      </c>
      <c r="R428" s="69" t="str" cm="1">
        <f t="array" ref="R428">IF(ISBLANK(INDEX('Campanhas C&amp;S'!$BZ$20:$CA$48,INT((ROWS($A$1:A7)-1)/2)+1,MOD(ROWS($A$1:A7)-1,2)+1)),"",INDEX('Campanhas C&amp;S'!$BZ$20:$CA$48,INT((ROWS($A$1:A7)-1)/2)+1,MOD(ROWS($A$1:A7)-1,2)+1))</f>
        <v/>
      </c>
      <c r="S428" s="69" t="str">
        <f>IF(OR(J428="",'Campanhas C&amp;S'!$BU$15="",'Campanhas C&amp;S'!$BU$15="(máximo 300 carateres)"),"",'Campanhas C&amp;S'!$BU$15)</f>
        <v/>
      </c>
    </row>
    <row r="429" spans="1:19" x14ac:dyDescent="0.15">
      <c r="A429" s="14" t="str">
        <f>IF(I429="","",IF(OR('Identificação da EG'!$B$7=0,'Identificação da EG'!$B$7=""),"",Capa!$C$10))</f>
        <v/>
      </c>
      <c r="B429" s="14" t="str">
        <f>IF(I429="","",IF((OR('Identificação da EG'!$B$7=0,'Identificação da EG'!$B$7="")),"",'Identificação da EG'!$B$7))</f>
        <v/>
      </c>
      <c r="C429" s="14" t="str">
        <f>IF(I429="","",IF(B429="","",VLOOKUP(B429,Auxiliar!$BW$23:$BX$3130,2,0)))</f>
        <v/>
      </c>
      <c r="D429" s="14" t="str">
        <f>IF(I429="","",IF(OR('Identificação da EG'!$B$7=0,'Identificação da EG'!$B$7=""),"","Portugal"))</f>
        <v/>
      </c>
      <c r="E429" s="14" t="str">
        <f>IF(I429="","",IF(OR('Identificação da EG'!$B$7=0,'Identificação da EG'!$B$7=""),"",'Identificação da EG'!$C$7))</f>
        <v/>
      </c>
      <c r="F429" s="14" t="str">
        <f>IF(I429="","",IF(OR('Identificação da EG'!$B$7=0,'Identificação da EG'!$B$7=""),"",'Identificação da EG'!$F$7))</f>
        <v/>
      </c>
      <c r="G429" s="14" t="str">
        <f>IF(I429="","",IF((OR('Identificação da EG'!$B$7=0,'Identificação da EG'!$B$7="")),"",'Identificação da EG'!$D$7))</f>
        <v/>
      </c>
      <c r="H429" s="25" t="str">
        <f>IF(I429="","",IF(OR('Identificação da EG'!$B$7=0,'Identificação da EG'!$B$7=""),"",'Identificação da EG'!$E$7))</f>
        <v/>
      </c>
      <c r="I429" s="69" t="str">
        <f>IF(OR(J429="",'Campanhas C&amp;S'!$BU$6="",'Campanhas C&amp;S'!$BU$6="(Preencha o nome da campanha)"),"",'Campanhas C&amp;S'!$BU$6)</f>
        <v/>
      </c>
      <c r="J429" s="69" t="str">
        <v/>
      </c>
      <c r="K429" s="69" t="str">
        <v/>
      </c>
      <c r="L429" s="69" t="str">
        <v/>
      </c>
      <c r="M429" s="69" t="str">
        <v/>
      </c>
      <c r="N429" s="69" t="str">
        <v/>
      </c>
      <c r="O429" s="69" t="str">
        <v/>
      </c>
      <c r="P429" s="69" t="str">
        <f>IF(J429="","","Materiais distribuidos")</f>
        <v/>
      </c>
      <c r="Q429" s="69" t="str">
        <f t="shared" si="7"/>
        <v/>
      </c>
      <c r="R429" s="69" t="str" cm="1">
        <f t="array" ref="R429">IF(ISBLANK(INDEX('Campanhas C&amp;S'!$BZ$20:$CA$48,INT((ROWS($A$1:A8)-1)/2)+1,MOD(ROWS($A$1:A8)-1,2)+1)),"",INDEX('Campanhas C&amp;S'!$BZ$20:$CA$48,INT((ROWS($A$1:A8)-1)/2)+1,MOD(ROWS($A$1:A8)-1,2)+1))</f>
        <v/>
      </c>
      <c r="S429" s="69" t="str">
        <f>IF(OR(J429="",'Campanhas C&amp;S'!$BU$15="",'Campanhas C&amp;S'!$BU$15="(máximo 300 carateres)"),"",'Campanhas C&amp;S'!$BU$15)</f>
        <v/>
      </c>
    </row>
    <row r="430" spans="1:19" x14ac:dyDescent="0.15">
      <c r="A430" s="14" t="str">
        <f>IF(I430="","",IF(OR('Identificação da EG'!$B$7=0,'Identificação da EG'!$B$7=""),"",Capa!$C$10))</f>
        <v/>
      </c>
      <c r="B430" s="14" t="str">
        <f>IF(I430="","",IF((OR('Identificação da EG'!$B$7=0,'Identificação da EG'!$B$7="")),"",'Identificação da EG'!$B$7))</f>
        <v/>
      </c>
      <c r="C430" s="14" t="str">
        <f>IF(I430="","",IF(B430="","",VLOOKUP(B430,Auxiliar!$BW$23:$BX$3130,2,0)))</f>
        <v/>
      </c>
      <c r="D430" s="14" t="str">
        <f>IF(I430="","",IF(OR('Identificação da EG'!$B$7=0,'Identificação da EG'!$B$7=""),"","Portugal"))</f>
        <v/>
      </c>
      <c r="E430" s="14" t="str">
        <f>IF(I430="","",IF(OR('Identificação da EG'!$B$7=0,'Identificação da EG'!$B$7=""),"",'Identificação da EG'!$C$7))</f>
        <v/>
      </c>
      <c r="F430" s="14" t="str">
        <f>IF(I430="","",IF(OR('Identificação da EG'!$B$7=0,'Identificação da EG'!$B$7=""),"",'Identificação da EG'!$F$7))</f>
        <v/>
      </c>
      <c r="G430" s="14" t="str">
        <f>IF(I430="","",IF((OR('Identificação da EG'!$B$7=0,'Identificação da EG'!$B$7="")),"",'Identificação da EG'!$D$7))</f>
        <v/>
      </c>
      <c r="H430" s="25" t="str">
        <f>IF(I430="","",IF(OR('Identificação da EG'!$B$7=0,'Identificação da EG'!$B$7=""),"",'Identificação da EG'!$E$7))</f>
        <v/>
      </c>
      <c r="I430" s="69" t="str">
        <f>IF(OR(J430="",'Campanhas C&amp;S'!$BU$6="",'Campanhas C&amp;S'!$BU$6="(Preencha o nome da campanha)"),"",'Campanhas C&amp;S'!$BU$6)</f>
        <v/>
      </c>
      <c r="J430" s="69" t="str">
        <v/>
      </c>
      <c r="K430" s="69" t="str">
        <v/>
      </c>
      <c r="L430" s="69" t="str">
        <v/>
      </c>
      <c r="M430" s="69" t="str">
        <v/>
      </c>
      <c r="N430" s="69" t="str">
        <v/>
      </c>
      <c r="O430" s="69" t="str">
        <v/>
      </c>
      <c r="P430" s="69" t="str">
        <f>IF(J430="","","População abrangida")</f>
        <v/>
      </c>
      <c r="Q430" s="69" t="str">
        <f t="shared" si="7"/>
        <v/>
      </c>
      <c r="R430" s="69" t="str" cm="1">
        <f t="array" ref="R430">IF(ISBLANK(INDEX('Campanhas C&amp;S'!$BZ$20:$CA$48,INT((ROWS($A$1:A9)-1)/2)+1,MOD(ROWS($A$1:A9)-1,2)+1)),"",INDEX('Campanhas C&amp;S'!$BZ$20:$CA$48,INT((ROWS($A$1:A9)-1)/2)+1,MOD(ROWS($A$1:A9)-1,2)+1))</f>
        <v/>
      </c>
      <c r="S430" s="69" t="str">
        <f>IF(OR(J430="",'Campanhas C&amp;S'!$BU$15="",'Campanhas C&amp;S'!$BU$15="(máximo 300 carateres)"),"",'Campanhas C&amp;S'!$BU$15)</f>
        <v/>
      </c>
    </row>
    <row r="431" spans="1:19" x14ac:dyDescent="0.15">
      <c r="A431" s="14" t="str">
        <f>IF(I431="","",IF(OR('Identificação da EG'!$B$7=0,'Identificação da EG'!$B$7=""),"",Capa!$C$10))</f>
        <v/>
      </c>
      <c r="B431" s="14" t="str">
        <f>IF(I431="","",IF((OR('Identificação da EG'!$B$7=0,'Identificação da EG'!$B$7="")),"",'Identificação da EG'!$B$7))</f>
        <v/>
      </c>
      <c r="C431" s="14" t="str">
        <f>IF(I431="","",IF(B431="","",VLOOKUP(B431,Auxiliar!$BW$23:$BX$3130,2,0)))</f>
        <v/>
      </c>
      <c r="D431" s="14" t="str">
        <f>IF(I431="","",IF(OR('Identificação da EG'!$B$7=0,'Identificação da EG'!$B$7=""),"","Portugal"))</f>
        <v/>
      </c>
      <c r="E431" s="14" t="str">
        <f>IF(I431="","",IF(OR('Identificação da EG'!$B$7=0,'Identificação da EG'!$B$7=""),"",'Identificação da EG'!$C$7))</f>
        <v/>
      </c>
      <c r="F431" s="14" t="str">
        <f>IF(I431="","",IF(OR('Identificação da EG'!$B$7=0,'Identificação da EG'!$B$7=""),"",'Identificação da EG'!$F$7))</f>
        <v/>
      </c>
      <c r="G431" s="14" t="str">
        <f>IF(I431="","",IF((OR('Identificação da EG'!$B$7=0,'Identificação da EG'!$B$7="")),"",'Identificação da EG'!$D$7))</f>
        <v/>
      </c>
      <c r="H431" s="25" t="str">
        <f>IF(I431="","",IF(OR('Identificação da EG'!$B$7=0,'Identificação da EG'!$B$7=""),"",'Identificação da EG'!$E$7))</f>
        <v/>
      </c>
      <c r="I431" s="69" t="str">
        <f>IF(OR(J431="",'Campanhas C&amp;S'!$BU$6="",'Campanhas C&amp;S'!$BU$6="(Preencha o nome da campanha)"),"",'Campanhas C&amp;S'!$BU$6)</f>
        <v/>
      </c>
      <c r="J431" s="69" t="str">
        <v/>
      </c>
      <c r="K431" s="69" t="str">
        <v/>
      </c>
      <c r="L431" s="69" t="str">
        <v/>
      </c>
      <c r="M431" s="69" t="str">
        <v/>
      </c>
      <c r="N431" s="69" t="str">
        <v/>
      </c>
      <c r="O431" s="69" t="str">
        <v/>
      </c>
      <c r="P431" s="69" t="str">
        <f>IF(J431="","","Materiais distribuidos")</f>
        <v/>
      </c>
      <c r="Q431" s="69" t="str">
        <f t="shared" si="7"/>
        <v/>
      </c>
      <c r="R431" s="69" t="str" cm="1">
        <f t="array" ref="R431">IF(ISBLANK(INDEX('Campanhas C&amp;S'!$BZ$20:$CA$48,INT((ROWS($A$1:A10)-1)/2)+1,MOD(ROWS($A$1:A10)-1,2)+1)),"",INDEX('Campanhas C&amp;S'!$BZ$20:$CA$48,INT((ROWS($A$1:A10)-1)/2)+1,MOD(ROWS($A$1:A10)-1,2)+1))</f>
        <v/>
      </c>
      <c r="S431" s="69" t="str">
        <f>IF(OR(J431="",'Campanhas C&amp;S'!$BU$15="",'Campanhas C&amp;S'!$BU$15="(máximo 300 carateres)"),"",'Campanhas C&amp;S'!$BU$15)</f>
        <v/>
      </c>
    </row>
    <row r="432" spans="1:19" x14ac:dyDescent="0.15">
      <c r="A432" s="14" t="str">
        <f>IF(I432="","",IF(OR('Identificação da EG'!$B$7=0,'Identificação da EG'!$B$7=""),"",Capa!$C$10))</f>
        <v/>
      </c>
      <c r="B432" s="14" t="str">
        <f>IF(I432="","",IF((OR('Identificação da EG'!$B$7=0,'Identificação da EG'!$B$7="")),"",'Identificação da EG'!$B$7))</f>
        <v/>
      </c>
      <c r="C432" s="14" t="str">
        <f>IF(I432="","",IF(B432="","",VLOOKUP(B432,Auxiliar!$BW$23:$BX$3130,2,0)))</f>
        <v/>
      </c>
      <c r="D432" s="14" t="str">
        <f>IF(I432="","",IF(OR('Identificação da EG'!$B$7=0,'Identificação da EG'!$B$7=""),"","Portugal"))</f>
        <v/>
      </c>
      <c r="E432" s="14" t="str">
        <f>IF(I432="","",IF(OR('Identificação da EG'!$B$7=0,'Identificação da EG'!$B$7=""),"",'Identificação da EG'!$C$7))</f>
        <v/>
      </c>
      <c r="F432" s="14" t="str">
        <f>IF(I432="","",IF(OR('Identificação da EG'!$B$7=0,'Identificação da EG'!$B$7=""),"",'Identificação da EG'!$F$7))</f>
        <v/>
      </c>
      <c r="G432" s="14" t="str">
        <f>IF(I432="","",IF((OR('Identificação da EG'!$B$7=0,'Identificação da EG'!$B$7="")),"",'Identificação da EG'!$D$7))</f>
        <v/>
      </c>
      <c r="H432" s="25" t="str">
        <f>IF(I432="","",IF(OR('Identificação da EG'!$B$7=0,'Identificação da EG'!$B$7=""),"",'Identificação da EG'!$E$7))</f>
        <v/>
      </c>
      <c r="I432" s="69" t="str">
        <f>IF(OR(J432="",'Campanhas C&amp;S'!$BU$6="",'Campanhas C&amp;S'!$BU$6="(Preencha o nome da campanha)"),"",'Campanhas C&amp;S'!$BU$6)</f>
        <v/>
      </c>
      <c r="J432" s="69" t="str">
        <v/>
      </c>
      <c r="K432" s="69" t="str">
        <v/>
      </c>
      <c r="L432" s="69" t="str">
        <v/>
      </c>
      <c r="M432" s="69" t="str">
        <v/>
      </c>
      <c r="N432" s="69" t="str">
        <v/>
      </c>
      <c r="O432" s="69" t="str">
        <v/>
      </c>
      <c r="P432" s="69" t="str">
        <f>IF(J432="","","População abrangida")</f>
        <v/>
      </c>
      <c r="Q432" s="69" t="str">
        <f t="shared" si="7"/>
        <v/>
      </c>
      <c r="R432" s="69" t="str" cm="1">
        <f t="array" ref="R432">IF(ISBLANK(INDEX('Campanhas C&amp;S'!$BZ$20:$CA$48,INT((ROWS($A$1:A11)-1)/2)+1,MOD(ROWS($A$1:A11)-1,2)+1)),"",INDEX('Campanhas C&amp;S'!$BZ$20:$CA$48,INT((ROWS($A$1:A11)-1)/2)+1,MOD(ROWS($A$1:A11)-1,2)+1))</f>
        <v/>
      </c>
      <c r="S432" s="69" t="str">
        <f>IF(OR(J432="",'Campanhas C&amp;S'!$BU$15="",'Campanhas C&amp;S'!$BU$15="(máximo 300 carateres)"),"",'Campanhas C&amp;S'!$BU$15)</f>
        <v/>
      </c>
    </row>
    <row r="433" spans="1:19" x14ac:dyDescent="0.15">
      <c r="A433" s="14" t="str">
        <f>IF(I433="","",IF(OR('Identificação da EG'!$B$7=0,'Identificação da EG'!$B$7=""),"",Capa!$C$10))</f>
        <v/>
      </c>
      <c r="B433" s="14" t="str">
        <f>IF(I433="","",IF((OR('Identificação da EG'!$B$7=0,'Identificação da EG'!$B$7="")),"",'Identificação da EG'!$B$7))</f>
        <v/>
      </c>
      <c r="C433" s="14" t="str">
        <f>IF(I433="","",IF(B433="","",VLOOKUP(B433,Auxiliar!$BW$23:$BX$3130,2,0)))</f>
        <v/>
      </c>
      <c r="D433" s="14" t="str">
        <f>IF(I433="","",IF(OR('Identificação da EG'!$B$7=0,'Identificação da EG'!$B$7=""),"","Portugal"))</f>
        <v/>
      </c>
      <c r="E433" s="14" t="str">
        <f>IF(I433="","",IF(OR('Identificação da EG'!$B$7=0,'Identificação da EG'!$B$7=""),"",'Identificação da EG'!$C$7))</f>
        <v/>
      </c>
      <c r="F433" s="14" t="str">
        <f>IF(I433="","",IF(OR('Identificação da EG'!$B$7=0,'Identificação da EG'!$B$7=""),"",'Identificação da EG'!$F$7))</f>
        <v/>
      </c>
      <c r="G433" s="14" t="str">
        <f>IF(I433="","",IF((OR('Identificação da EG'!$B$7=0,'Identificação da EG'!$B$7="")),"",'Identificação da EG'!$D$7))</f>
        <v/>
      </c>
      <c r="H433" s="25" t="str">
        <f>IF(I433="","",IF(OR('Identificação da EG'!$B$7=0,'Identificação da EG'!$B$7=""),"",'Identificação da EG'!$E$7))</f>
        <v/>
      </c>
      <c r="I433" s="69" t="str">
        <f>IF(OR(J433="",'Campanhas C&amp;S'!$BU$6="",'Campanhas C&amp;S'!$BU$6="(Preencha o nome da campanha)"),"",'Campanhas C&amp;S'!$BU$6)</f>
        <v/>
      </c>
      <c r="J433" s="69" t="str">
        <v/>
      </c>
      <c r="K433" s="69" t="str">
        <v/>
      </c>
      <c r="L433" s="69" t="str">
        <v/>
      </c>
      <c r="M433" s="69" t="str">
        <v/>
      </c>
      <c r="N433" s="69" t="str">
        <v/>
      </c>
      <c r="O433" s="69" t="str">
        <v/>
      </c>
      <c r="P433" s="69" t="str">
        <f>IF(J433="","","Materiais distribuidos")</f>
        <v/>
      </c>
      <c r="Q433" s="69" t="str">
        <f t="shared" si="7"/>
        <v/>
      </c>
      <c r="R433" s="69" t="str" cm="1">
        <f t="array" ref="R433">IF(ISBLANK(INDEX('Campanhas C&amp;S'!$BZ$20:$CA$48,INT((ROWS($A$1:A12)-1)/2)+1,MOD(ROWS($A$1:A12)-1,2)+1)),"",INDEX('Campanhas C&amp;S'!$BZ$20:$CA$48,INT((ROWS($A$1:A12)-1)/2)+1,MOD(ROWS($A$1:A12)-1,2)+1))</f>
        <v/>
      </c>
      <c r="S433" s="69" t="str">
        <f>IF(OR(J433="",'Campanhas C&amp;S'!$BU$15="",'Campanhas C&amp;S'!$BU$15="(máximo 300 carateres)"),"",'Campanhas C&amp;S'!$BU$15)</f>
        <v/>
      </c>
    </row>
    <row r="434" spans="1:19" x14ac:dyDescent="0.15">
      <c r="A434" s="14" t="str">
        <f>IF(I434="","",IF(OR('Identificação da EG'!$B$7=0,'Identificação da EG'!$B$7=""),"",Capa!$C$10))</f>
        <v/>
      </c>
      <c r="B434" s="14" t="str">
        <f>IF(I434="","",IF((OR('Identificação da EG'!$B$7=0,'Identificação da EG'!$B$7="")),"",'Identificação da EG'!$B$7))</f>
        <v/>
      </c>
      <c r="C434" s="14" t="str">
        <f>IF(I434="","",IF(B434="","",VLOOKUP(B434,Auxiliar!$BW$23:$BX$3130,2,0)))</f>
        <v/>
      </c>
      <c r="D434" s="14" t="str">
        <f>IF(I434="","",IF(OR('Identificação da EG'!$B$7=0,'Identificação da EG'!$B$7=""),"","Portugal"))</f>
        <v/>
      </c>
      <c r="E434" s="14" t="str">
        <f>IF(I434="","",IF(OR('Identificação da EG'!$B$7=0,'Identificação da EG'!$B$7=""),"",'Identificação da EG'!$C$7))</f>
        <v/>
      </c>
      <c r="F434" s="14" t="str">
        <f>IF(I434="","",IF(OR('Identificação da EG'!$B$7=0,'Identificação da EG'!$B$7=""),"",'Identificação da EG'!$F$7))</f>
        <v/>
      </c>
      <c r="G434" s="14" t="str">
        <f>IF(I434="","",IF((OR('Identificação da EG'!$B$7=0,'Identificação da EG'!$B$7="")),"",'Identificação da EG'!$D$7))</f>
        <v/>
      </c>
      <c r="H434" s="25" t="str">
        <f>IF(I434="","",IF(OR('Identificação da EG'!$B$7=0,'Identificação da EG'!$B$7=""),"",'Identificação da EG'!$E$7))</f>
        <v/>
      </c>
      <c r="I434" s="69" t="str">
        <f>IF(OR(J434="",'Campanhas C&amp;S'!$BU$6="",'Campanhas C&amp;S'!$BU$6="(Preencha o nome da campanha)"),"",'Campanhas C&amp;S'!$BU$6)</f>
        <v/>
      </c>
      <c r="J434" s="69" t="str">
        <v/>
      </c>
      <c r="K434" s="69" t="str">
        <v/>
      </c>
      <c r="L434" s="69" t="str">
        <v/>
      </c>
      <c r="M434" s="69" t="str">
        <v/>
      </c>
      <c r="N434" s="69" t="str">
        <v/>
      </c>
      <c r="O434" s="69" t="str">
        <v/>
      </c>
      <c r="P434" s="69" t="str">
        <f>IF(J434="","","População abrangida")</f>
        <v/>
      </c>
      <c r="Q434" s="69" t="str">
        <f t="shared" si="7"/>
        <v/>
      </c>
      <c r="R434" s="69" t="str" cm="1">
        <f t="array" ref="R434">IF(ISBLANK(INDEX('Campanhas C&amp;S'!$BZ$20:$CA$48,INT((ROWS($A$1:A13)-1)/2)+1,MOD(ROWS($A$1:A13)-1,2)+1)),"",INDEX('Campanhas C&amp;S'!$BZ$20:$CA$48,INT((ROWS($A$1:A13)-1)/2)+1,MOD(ROWS($A$1:A13)-1,2)+1))</f>
        <v/>
      </c>
      <c r="S434" s="69" t="str">
        <f>IF(OR(J434="",'Campanhas C&amp;S'!$BU$15="",'Campanhas C&amp;S'!$BU$15="(máximo 300 carateres)"),"",'Campanhas C&amp;S'!$BU$15)</f>
        <v/>
      </c>
    </row>
    <row r="435" spans="1:19" x14ac:dyDescent="0.15">
      <c r="A435" s="14" t="str">
        <f>IF(I435="","",IF(OR('Identificação da EG'!$B$7=0,'Identificação da EG'!$B$7=""),"",Capa!$C$10))</f>
        <v/>
      </c>
      <c r="B435" s="14" t="str">
        <f>IF(I435="","",IF((OR('Identificação da EG'!$B$7=0,'Identificação da EG'!$B$7="")),"",'Identificação da EG'!$B$7))</f>
        <v/>
      </c>
      <c r="C435" s="14" t="str">
        <f>IF(I435="","",IF(B435="","",VLOOKUP(B435,Auxiliar!$BW$23:$BX$3130,2,0)))</f>
        <v/>
      </c>
      <c r="D435" s="14" t="str">
        <f>IF(I435="","",IF(OR('Identificação da EG'!$B$7=0,'Identificação da EG'!$B$7=""),"","Portugal"))</f>
        <v/>
      </c>
      <c r="E435" s="14" t="str">
        <f>IF(I435="","",IF(OR('Identificação da EG'!$B$7=0,'Identificação da EG'!$B$7=""),"",'Identificação da EG'!$C$7))</f>
        <v/>
      </c>
      <c r="F435" s="14" t="str">
        <f>IF(I435="","",IF(OR('Identificação da EG'!$B$7=0,'Identificação da EG'!$B$7=""),"",'Identificação da EG'!$F$7))</f>
        <v/>
      </c>
      <c r="G435" s="14" t="str">
        <f>IF(I435="","",IF((OR('Identificação da EG'!$B$7=0,'Identificação da EG'!$B$7="")),"",'Identificação da EG'!$D$7))</f>
        <v/>
      </c>
      <c r="H435" s="25" t="str">
        <f>IF(I435="","",IF(OR('Identificação da EG'!$B$7=0,'Identificação da EG'!$B$7=""),"",'Identificação da EG'!$E$7))</f>
        <v/>
      </c>
      <c r="I435" s="69" t="str">
        <f>IF(OR(J435="",'Campanhas C&amp;S'!$BU$6="",'Campanhas C&amp;S'!$BU$6="(Preencha o nome da campanha)"),"",'Campanhas C&amp;S'!$BU$6)</f>
        <v/>
      </c>
      <c r="J435" s="69" t="str">
        <v/>
      </c>
      <c r="K435" s="69" t="str">
        <v/>
      </c>
      <c r="L435" s="69" t="str">
        <v/>
      </c>
      <c r="M435" s="69" t="str">
        <v/>
      </c>
      <c r="N435" s="69" t="str">
        <v/>
      </c>
      <c r="O435" s="69" t="str">
        <v/>
      </c>
      <c r="P435" s="69" t="str">
        <f>IF(J435="","","Materiais distribuidos")</f>
        <v/>
      </c>
      <c r="Q435" s="69" t="str">
        <f t="shared" si="7"/>
        <v/>
      </c>
      <c r="R435" s="69" t="str" cm="1">
        <f t="array" ref="R435">IF(ISBLANK(INDEX('Campanhas C&amp;S'!$BZ$20:$CA$48,INT((ROWS($A$1:A14)-1)/2)+1,MOD(ROWS($A$1:A14)-1,2)+1)),"",INDEX('Campanhas C&amp;S'!$BZ$20:$CA$48,INT((ROWS($A$1:A14)-1)/2)+1,MOD(ROWS($A$1:A14)-1,2)+1))</f>
        <v/>
      </c>
      <c r="S435" s="69" t="str">
        <f>IF(OR(J435="",'Campanhas C&amp;S'!$BU$15="",'Campanhas C&amp;S'!$BU$15="(máximo 300 carateres)"),"",'Campanhas C&amp;S'!$BU$15)</f>
        <v/>
      </c>
    </row>
    <row r="436" spans="1:19" x14ac:dyDescent="0.15">
      <c r="A436" s="14" t="str">
        <f>IF(I436="","",IF(OR('Identificação da EG'!$B$7=0,'Identificação da EG'!$B$7=""),"",Capa!$C$10))</f>
        <v/>
      </c>
      <c r="B436" s="14" t="str">
        <f>IF(I436="","",IF((OR('Identificação da EG'!$B$7=0,'Identificação da EG'!$B$7="")),"",'Identificação da EG'!$B$7))</f>
        <v/>
      </c>
      <c r="C436" s="14" t="str">
        <f>IF(I436="","",IF(B436="","",VLOOKUP(B436,Auxiliar!$BW$23:$BX$3130,2,0)))</f>
        <v/>
      </c>
      <c r="D436" s="14" t="str">
        <f>IF(I436="","",IF(OR('Identificação da EG'!$B$7=0,'Identificação da EG'!$B$7=""),"","Portugal"))</f>
        <v/>
      </c>
      <c r="E436" s="14" t="str">
        <f>IF(I436="","",IF(OR('Identificação da EG'!$B$7=0,'Identificação da EG'!$B$7=""),"",'Identificação da EG'!$C$7))</f>
        <v/>
      </c>
      <c r="F436" s="14" t="str">
        <f>IF(I436="","",IF(OR('Identificação da EG'!$B$7=0,'Identificação da EG'!$B$7=""),"",'Identificação da EG'!$F$7))</f>
        <v/>
      </c>
      <c r="G436" s="14" t="str">
        <f>IF(I436="","",IF((OR('Identificação da EG'!$B$7=0,'Identificação da EG'!$B$7="")),"",'Identificação da EG'!$D$7))</f>
        <v/>
      </c>
      <c r="H436" s="25" t="str">
        <f>IF(I436="","",IF(OR('Identificação da EG'!$B$7=0,'Identificação da EG'!$B$7=""),"",'Identificação da EG'!$E$7))</f>
        <v/>
      </c>
      <c r="I436" s="69" t="str">
        <f>IF(OR(J436="",'Campanhas C&amp;S'!$BU$6="",'Campanhas C&amp;S'!$BU$6="(Preencha o nome da campanha)"),"",'Campanhas C&amp;S'!$BU$6)</f>
        <v/>
      </c>
      <c r="J436" s="69" t="str">
        <v/>
      </c>
      <c r="K436" s="69" t="str">
        <v/>
      </c>
      <c r="L436" s="69" t="str">
        <v/>
      </c>
      <c r="M436" s="69" t="str">
        <v/>
      </c>
      <c r="N436" s="69" t="str">
        <v/>
      </c>
      <c r="O436" s="69" t="str">
        <v/>
      </c>
      <c r="P436" s="69" t="str">
        <f>IF(J436="","","População abrangida")</f>
        <v/>
      </c>
      <c r="Q436" s="69" t="str">
        <f t="shared" si="7"/>
        <v/>
      </c>
      <c r="R436" s="69" t="str" cm="1">
        <f t="array" ref="R436">IF(ISBLANK(INDEX('Campanhas C&amp;S'!$BZ$20:$CA$48,INT((ROWS($A$1:A15)-1)/2)+1,MOD(ROWS($A$1:A15)-1,2)+1)),"",INDEX('Campanhas C&amp;S'!$BZ$20:$CA$48,INT((ROWS($A$1:A15)-1)/2)+1,MOD(ROWS($A$1:A15)-1,2)+1))</f>
        <v/>
      </c>
      <c r="S436" s="69" t="str">
        <f>IF(OR(J436="",'Campanhas C&amp;S'!$BU$15="",'Campanhas C&amp;S'!$BU$15="(máximo 300 carateres)"),"",'Campanhas C&amp;S'!$BU$15)</f>
        <v/>
      </c>
    </row>
    <row r="437" spans="1:19" x14ac:dyDescent="0.15">
      <c r="A437" s="14" t="str">
        <f>IF(I437="","",IF(OR('Identificação da EG'!$B$7=0,'Identificação da EG'!$B$7=""),"",Capa!$C$10))</f>
        <v/>
      </c>
      <c r="B437" s="14" t="str">
        <f>IF(I437="","",IF((OR('Identificação da EG'!$B$7=0,'Identificação da EG'!$B$7="")),"",'Identificação da EG'!$B$7))</f>
        <v/>
      </c>
      <c r="C437" s="14" t="str">
        <f>IF(I437="","",IF(B437="","",VLOOKUP(B437,Auxiliar!$BW$23:$BX$3130,2,0)))</f>
        <v/>
      </c>
      <c r="D437" s="14" t="str">
        <f>IF(I437="","",IF(OR('Identificação da EG'!$B$7=0,'Identificação da EG'!$B$7=""),"","Portugal"))</f>
        <v/>
      </c>
      <c r="E437" s="14" t="str">
        <f>IF(I437="","",IF(OR('Identificação da EG'!$B$7=0,'Identificação da EG'!$B$7=""),"",'Identificação da EG'!$C$7))</f>
        <v/>
      </c>
      <c r="F437" s="14" t="str">
        <f>IF(I437="","",IF(OR('Identificação da EG'!$B$7=0,'Identificação da EG'!$B$7=""),"",'Identificação da EG'!$F$7))</f>
        <v/>
      </c>
      <c r="G437" s="14" t="str">
        <f>IF(I437="","",IF((OR('Identificação da EG'!$B$7=0,'Identificação da EG'!$B$7="")),"",'Identificação da EG'!$D$7))</f>
        <v/>
      </c>
      <c r="H437" s="25" t="str">
        <f>IF(I437="","",IF(OR('Identificação da EG'!$B$7=0,'Identificação da EG'!$B$7=""),"",'Identificação da EG'!$E$7))</f>
        <v/>
      </c>
      <c r="I437" s="69" t="str">
        <f>IF(OR(J437="",'Campanhas C&amp;S'!$BU$6="",'Campanhas C&amp;S'!$BU$6="(Preencha o nome da campanha)"),"",'Campanhas C&amp;S'!$BU$6)</f>
        <v/>
      </c>
      <c r="J437" s="69" t="str">
        <v/>
      </c>
      <c r="K437" s="69" t="str">
        <v/>
      </c>
      <c r="L437" s="69" t="str">
        <v/>
      </c>
      <c r="M437" s="69" t="str">
        <v/>
      </c>
      <c r="N437" s="69" t="str">
        <v/>
      </c>
      <c r="O437" s="69" t="str">
        <v/>
      </c>
      <c r="P437" s="69" t="str">
        <f>IF(J437="","","Materiais distribuidos")</f>
        <v/>
      </c>
      <c r="Q437" s="69" t="str">
        <f t="shared" si="7"/>
        <v/>
      </c>
      <c r="R437" s="69" t="str" cm="1">
        <f t="array" ref="R437">IF(ISBLANK(INDEX('Campanhas C&amp;S'!$BZ$20:$CA$48,INT((ROWS($A$1:A16)-1)/2)+1,MOD(ROWS($A$1:A16)-1,2)+1)),"",INDEX('Campanhas C&amp;S'!$BZ$20:$CA$48,INT((ROWS($A$1:A16)-1)/2)+1,MOD(ROWS($A$1:A16)-1,2)+1))</f>
        <v/>
      </c>
      <c r="S437" s="69" t="str">
        <f>IF(OR(J437="",'Campanhas C&amp;S'!$BU$15="",'Campanhas C&amp;S'!$BU$15="(máximo 300 carateres)"),"",'Campanhas C&amp;S'!$BU$15)</f>
        <v/>
      </c>
    </row>
    <row r="438" spans="1:19" x14ac:dyDescent="0.15">
      <c r="A438" s="14" t="str">
        <f>IF(I438="","",IF(OR('Identificação da EG'!$B$7=0,'Identificação da EG'!$B$7=""),"",Capa!$C$10))</f>
        <v/>
      </c>
      <c r="B438" s="14" t="str">
        <f>IF(I438="","",IF((OR('Identificação da EG'!$B$7=0,'Identificação da EG'!$B$7="")),"",'Identificação da EG'!$B$7))</f>
        <v/>
      </c>
      <c r="C438" s="14" t="str">
        <f>IF(I438="","",IF(B438="","",VLOOKUP(B438,Auxiliar!$BW$23:$BX$3130,2,0)))</f>
        <v/>
      </c>
      <c r="D438" s="14" t="str">
        <f>IF(I438="","",IF(OR('Identificação da EG'!$B$7=0,'Identificação da EG'!$B$7=""),"","Portugal"))</f>
        <v/>
      </c>
      <c r="E438" s="14" t="str">
        <f>IF(I438="","",IF(OR('Identificação da EG'!$B$7=0,'Identificação da EG'!$B$7=""),"",'Identificação da EG'!$C$7))</f>
        <v/>
      </c>
      <c r="F438" s="14" t="str">
        <f>IF(I438="","",IF(OR('Identificação da EG'!$B$7=0,'Identificação da EG'!$B$7=""),"",'Identificação da EG'!$F$7))</f>
        <v/>
      </c>
      <c r="G438" s="14" t="str">
        <f>IF(I438="","",IF((OR('Identificação da EG'!$B$7=0,'Identificação da EG'!$B$7="")),"",'Identificação da EG'!$D$7))</f>
        <v/>
      </c>
      <c r="H438" s="25" t="str">
        <f>IF(I438="","",IF(OR('Identificação da EG'!$B$7=0,'Identificação da EG'!$B$7=""),"",'Identificação da EG'!$E$7))</f>
        <v/>
      </c>
      <c r="I438" s="69" t="str">
        <f>IF(OR(J438="",'Campanhas C&amp;S'!$BU$6="",'Campanhas C&amp;S'!$BU$6="(Preencha o nome da campanha)"),"",'Campanhas C&amp;S'!$BU$6)</f>
        <v/>
      </c>
      <c r="J438" s="69" t="str">
        <v/>
      </c>
      <c r="K438" s="69" t="str">
        <v/>
      </c>
      <c r="L438" s="69" t="str">
        <v/>
      </c>
      <c r="M438" s="69" t="str">
        <v/>
      </c>
      <c r="N438" s="69" t="str">
        <v/>
      </c>
      <c r="O438" s="69" t="str">
        <v/>
      </c>
      <c r="P438" s="69" t="str">
        <f>IF(J438="","","População abrangida")</f>
        <v/>
      </c>
      <c r="Q438" s="69" t="str">
        <f t="shared" si="7"/>
        <v/>
      </c>
      <c r="R438" s="69" t="str" cm="1">
        <f t="array" ref="R438">IF(ISBLANK(INDEX('Campanhas C&amp;S'!$BZ$20:$CA$48,INT((ROWS($A$1:A17)-1)/2)+1,MOD(ROWS($A$1:A17)-1,2)+1)),"",INDEX('Campanhas C&amp;S'!$BZ$20:$CA$48,INT((ROWS($A$1:A17)-1)/2)+1,MOD(ROWS($A$1:A17)-1,2)+1))</f>
        <v/>
      </c>
      <c r="S438" s="69" t="str">
        <f>IF(OR(J438="",'Campanhas C&amp;S'!$BU$15="",'Campanhas C&amp;S'!$BU$15="(máximo 300 carateres)"),"",'Campanhas C&amp;S'!$BU$15)</f>
        <v/>
      </c>
    </row>
    <row r="439" spans="1:19" x14ac:dyDescent="0.15">
      <c r="A439" s="14" t="str">
        <f>IF(I439="","",IF(OR('Identificação da EG'!$B$7=0,'Identificação da EG'!$B$7=""),"",Capa!$C$10))</f>
        <v/>
      </c>
      <c r="B439" s="14" t="str">
        <f>IF(I439="","",IF((OR('Identificação da EG'!$B$7=0,'Identificação da EG'!$B$7="")),"",'Identificação da EG'!$B$7))</f>
        <v/>
      </c>
      <c r="C439" s="14" t="str">
        <f>IF(I439="","",IF(B439="","",VLOOKUP(B439,Auxiliar!$BW$23:$BX$3130,2,0)))</f>
        <v/>
      </c>
      <c r="D439" s="14" t="str">
        <f>IF(I439="","",IF(OR('Identificação da EG'!$B$7=0,'Identificação da EG'!$B$7=""),"","Portugal"))</f>
        <v/>
      </c>
      <c r="E439" s="14" t="str">
        <f>IF(I439="","",IF(OR('Identificação da EG'!$B$7=0,'Identificação da EG'!$B$7=""),"",'Identificação da EG'!$C$7))</f>
        <v/>
      </c>
      <c r="F439" s="14" t="str">
        <f>IF(I439="","",IF(OR('Identificação da EG'!$B$7=0,'Identificação da EG'!$B$7=""),"",'Identificação da EG'!$F$7))</f>
        <v/>
      </c>
      <c r="G439" s="14" t="str">
        <f>IF(I439="","",IF((OR('Identificação da EG'!$B$7=0,'Identificação da EG'!$B$7="")),"",'Identificação da EG'!$D$7))</f>
        <v/>
      </c>
      <c r="H439" s="25" t="str">
        <f>IF(I439="","",IF(OR('Identificação da EG'!$B$7=0,'Identificação da EG'!$B$7=""),"",'Identificação da EG'!$E$7))</f>
        <v/>
      </c>
      <c r="I439" s="69" t="str">
        <f>IF(OR(J439="",'Campanhas C&amp;S'!$BU$6="",'Campanhas C&amp;S'!$BU$6="(Preencha o nome da campanha)"),"",'Campanhas C&amp;S'!$BU$6)</f>
        <v/>
      </c>
      <c r="J439" s="69" t="str">
        <v/>
      </c>
      <c r="K439" s="69" t="str">
        <v/>
      </c>
      <c r="L439" s="69" t="str">
        <v/>
      </c>
      <c r="M439" s="69" t="str">
        <v/>
      </c>
      <c r="N439" s="69" t="str">
        <v/>
      </c>
      <c r="O439" s="69" t="str">
        <v/>
      </c>
      <c r="P439" s="69" t="str">
        <f>IF(J439="","","Materiais distribuidos")</f>
        <v/>
      </c>
      <c r="Q439" s="69" t="str">
        <f t="shared" si="7"/>
        <v/>
      </c>
      <c r="R439" s="69" t="str" cm="1">
        <f t="array" ref="R439">IF(ISBLANK(INDEX('Campanhas C&amp;S'!$BZ$20:$CA$48,INT((ROWS($A$1:A18)-1)/2)+1,MOD(ROWS($A$1:A18)-1,2)+1)),"",INDEX('Campanhas C&amp;S'!$BZ$20:$CA$48,INT((ROWS($A$1:A18)-1)/2)+1,MOD(ROWS($A$1:A18)-1,2)+1))</f>
        <v/>
      </c>
      <c r="S439" s="69" t="str">
        <f>IF(OR(J439="",'Campanhas C&amp;S'!$BU$15="",'Campanhas C&amp;S'!$BU$15="(máximo 300 carateres)"),"",'Campanhas C&amp;S'!$BU$15)</f>
        <v/>
      </c>
    </row>
    <row r="440" spans="1:19" x14ac:dyDescent="0.15">
      <c r="A440" s="14" t="str">
        <f>IF(I440="","",IF(OR('Identificação da EG'!$B$7=0,'Identificação da EG'!$B$7=""),"",Capa!$C$10))</f>
        <v/>
      </c>
      <c r="B440" s="14" t="str">
        <f>IF(I440="","",IF((OR('Identificação da EG'!$B$7=0,'Identificação da EG'!$B$7="")),"",'Identificação da EG'!$B$7))</f>
        <v/>
      </c>
      <c r="C440" s="14" t="str">
        <f>IF(I440="","",IF(B440="","",VLOOKUP(B440,Auxiliar!$BW$23:$BX$3130,2,0)))</f>
        <v/>
      </c>
      <c r="D440" s="14" t="str">
        <f>IF(I440="","",IF(OR('Identificação da EG'!$B$7=0,'Identificação da EG'!$B$7=""),"","Portugal"))</f>
        <v/>
      </c>
      <c r="E440" s="14" t="str">
        <f>IF(I440="","",IF(OR('Identificação da EG'!$B$7=0,'Identificação da EG'!$B$7=""),"",'Identificação da EG'!$C$7))</f>
        <v/>
      </c>
      <c r="F440" s="14" t="str">
        <f>IF(I440="","",IF(OR('Identificação da EG'!$B$7=0,'Identificação da EG'!$B$7=""),"",'Identificação da EG'!$F$7))</f>
        <v/>
      </c>
      <c r="G440" s="14" t="str">
        <f>IF(I440="","",IF((OR('Identificação da EG'!$B$7=0,'Identificação da EG'!$B$7="")),"",'Identificação da EG'!$D$7))</f>
        <v/>
      </c>
      <c r="H440" s="25" t="str">
        <f>IF(I440="","",IF(OR('Identificação da EG'!$B$7=0,'Identificação da EG'!$B$7=""),"",'Identificação da EG'!$E$7))</f>
        <v/>
      </c>
      <c r="I440" s="69" t="str">
        <f>IF(OR(J440="",'Campanhas C&amp;S'!$BU$6="",'Campanhas C&amp;S'!$BU$6="(Preencha o nome da campanha)"),"",'Campanhas C&amp;S'!$BU$6)</f>
        <v/>
      </c>
      <c r="J440" s="69" t="str">
        <v/>
      </c>
      <c r="K440" s="69" t="str">
        <v/>
      </c>
      <c r="L440" s="69" t="str">
        <v/>
      </c>
      <c r="M440" s="69" t="str">
        <v/>
      </c>
      <c r="N440" s="69" t="str">
        <v/>
      </c>
      <c r="O440" s="69" t="str">
        <v/>
      </c>
      <c r="P440" s="69" t="str">
        <f>IF(J440="","","População abrangida")</f>
        <v/>
      </c>
      <c r="Q440" s="69" t="str">
        <f t="shared" si="7"/>
        <v/>
      </c>
      <c r="R440" s="69" t="str" cm="1">
        <f t="array" ref="R440">IF(ISBLANK(INDEX('Campanhas C&amp;S'!$BZ$20:$CA$48,INT((ROWS($A$1:A19)-1)/2)+1,MOD(ROWS($A$1:A19)-1,2)+1)),"",INDEX('Campanhas C&amp;S'!$BZ$20:$CA$48,INT((ROWS($A$1:A19)-1)/2)+1,MOD(ROWS($A$1:A19)-1,2)+1))</f>
        <v/>
      </c>
      <c r="S440" s="69" t="str">
        <f>IF(OR(J440="",'Campanhas C&amp;S'!$BU$15="",'Campanhas C&amp;S'!$BU$15="(máximo 300 carateres)"),"",'Campanhas C&amp;S'!$BU$15)</f>
        <v/>
      </c>
    </row>
    <row r="441" spans="1:19" x14ac:dyDescent="0.15">
      <c r="A441" s="14" t="str">
        <f>IF(I441="","",IF(OR('Identificação da EG'!$B$7=0,'Identificação da EG'!$B$7=""),"",Capa!$C$10))</f>
        <v/>
      </c>
      <c r="B441" s="14" t="str">
        <f>IF(I441="","",IF((OR('Identificação da EG'!$B$7=0,'Identificação da EG'!$B$7="")),"",'Identificação da EG'!$B$7))</f>
        <v/>
      </c>
      <c r="C441" s="14" t="str">
        <f>IF(I441="","",IF(B441="","",VLOOKUP(B441,Auxiliar!$BW$23:$BX$3130,2,0)))</f>
        <v/>
      </c>
      <c r="D441" s="14" t="str">
        <f>IF(I441="","",IF(OR('Identificação da EG'!$B$7=0,'Identificação da EG'!$B$7=""),"","Portugal"))</f>
        <v/>
      </c>
      <c r="E441" s="14" t="str">
        <f>IF(I441="","",IF(OR('Identificação da EG'!$B$7=0,'Identificação da EG'!$B$7=""),"",'Identificação da EG'!$C$7))</f>
        <v/>
      </c>
      <c r="F441" s="14" t="str">
        <f>IF(I441="","",IF(OR('Identificação da EG'!$B$7=0,'Identificação da EG'!$B$7=""),"",'Identificação da EG'!$F$7))</f>
        <v/>
      </c>
      <c r="G441" s="14" t="str">
        <f>IF(I441="","",IF((OR('Identificação da EG'!$B$7=0,'Identificação da EG'!$B$7="")),"",'Identificação da EG'!$D$7))</f>
        <v/>
      </c>
      <c r="H441" s="25" t="str">
        <f>IF(I441="","",IF(OR('Identificação da EG'!$B$7=0,'Identificação da EG'!$B$7=""),"",'Identificação da EG'!$E$7))</f>
        <v/>
      </c>
      <c r="I441" s="69" t="str">
        <f>IF(OR(J441="",'Campanhas C&amp;S'!$BU$6="",'Campanhas C&amp;S'!$BU$6="(Preencha o nome da campanha)"),"",'Campanhas C&amp;S'!$BU$6)</f>
        <v/>
      </c>
      <c r="J441" s="69" t="str">
        <v/>
      </c>
      <c r="K441" s="69" t="str">
        <v/>
      </c>
      <c r="L441" s="69" t="str">
        <v/>
      </c>
      <c r="M441" s="69" t="str">
        <v/>
      </c>
      <c r="N441" s="69" t="str">
        <v/>
      </c>
      <c r="O441" s="69" t="str">
        <v/>
      </c>
      <c r="P441" s="69" t="str">
        <f>IF(J441="","","Materiais distribuidos")</f>
        <v/>
      </c>
      <c r="Q441" s="69" t="str">
        <f t="shared" si="7"/>
        <v/>
      </c>
      <c r="R441" s="69" t="str" cm="1">
        <f t="array" ref="R441">IF(ISBLANK(INDEX('Campanhas C&amp;S'!$BZ$20:$CA$48,INT((ROWS($A$1:A20)-1)/2)+1,MOD(ROWS($A$1:A20)-1,2)+1)),"",INDEX('Campanhas C&amp;S'!$BZ$20:$CA$48,INT((ROWS($A$1:A20)-1)/2)+1,MOD(ROWS($A$1:A20)-1,2)+1))</f>
        <v/>
      </c>
      <c r="S441" s="69" t="str">
        <f>IF(OR(J441="",'Campanhas C&amp;S'!$BU$15="",'Campanhas C&amp;S'!$BU$15="(máximo 300 carateres)"),"",'Campanhas C&amp;S'!$BU$15)</f>
        <v/>
      </c>
    </row>
    <row r="442" spans="1:19" x14ac:dyDescent="0.15">
      <c r="A442" s="14" t="str">
        <f>IF(I442="","",IF(OR('Identificação da EG'!$B$7=0,'Identificação da EG'!$B$7=""),"",Capa!$C$10))</f>
        <v/>
      </c>
      <c r="B442" s="14" t="str">
        <f>IF(I442="","",IF((OR('Identificação da EG'!$B$7=0,'Identificação da EG'!$B$7="")),"",'Identificação da EG'!$B$7))</f>
        <v/>
      </c>
      <c r="C442" s="14" t="str">
        <f>IF(I442="","",IF(B442="","",VLOOKUP(B442,Auxiliar!$BW$23:$BX$3130,2,0)))</f>
        <v/>
      </c>
      <c r="D442" s="14" t="str">
        <f>IF(I442="","",IF(OR('Identificação da EG'!$B$7=0,'Identificação da EG'!$B$7=""),"","Portugal"))</f>
        <v/>
      </c>
      <c r="E442" s="14" t="str">
        <f>IF(I442="","",IF(OR('Identificação da EG'!$B$7=0,'Identificação da EG'!$B$7=""),"",'Identificação da EG'!$C$7))</f>
        <v/>
      </c>
      <c r="F442" s="14" t="str">
        <f>IF(I442="","",IF(OR('Identificação da EG'!$B$7=0,'Identificação da EG'!$B$7=""),"",'Identificação da EG'!$F$7))</f>
        <v/>
      </c>
      <c r="G442" s="14" t="str">
        <f>IF(I442="","",IF((OR('Identificação da EG'!$B$7=0,'Identificação da EG'!$B$7="")),"",'Identificação da EG'!$D$7))</f>
        <v/>
      </c>
      <c r="H442" s="25" t="str">
        <f>IF(I442="","",IF(OR('Identificação da EG'!$B$7=0,'Identificação da EG'!$B$7=""),"",'Identificação da EG'!$E$7))</f>
        <v/>
      </c>
      <c r="I442" s="69" t="str">
        <f>IF(OR(J442="",'Campanhas C&amp;S'!$BU$6="",'Campanhas C&amp;S'!$BU$6="(Preencha o nome da campanha)"),"",'Campanhas C&amp;S'!$BU$6)</f>
        <v/>
      </c>
      <c r="J442" s="69" t="str">
        <v/>
      </c>
      <c r="K442" s="69" t="str">
        <v/>
      </c>
      <c r="L442" s="69" t="str">
        <v/>
      </c>
      <c r="M442" s="69" t="str">
        <v/>
      </c>
      <c r="N442" s="69" t="str">
        <v/>
      </c>
      <c r="O442" s="69" t="str">
        <v/>
      </c>
      <c r="P442" s="69" t="str">
        <f>IF(J442="","","População abrangida")</f>
        <v/>
      </c>
      <c r="Q442" s="69" t="str">
        <f t="shared" si="7"/>
        <v/>
      </c>
      <c r="R442" s="69" t="str" cm="1">
        <f t="array" ref="R442">IF(ISBLANK(INDEX('Campanhas C&amp;S'!$BZ$20:$CA$48,INT((ROWS($A$1:A21)-1)/2)+1,MOD(ROWS($A$1:A21)-1,2)+1)),"",INDEX('Campanhas C&amp;S'!$BZ$20:$CA$48,INT((ROWS($A$1:A21)-1)/2)+1,MOD(ROWS($A$1:A21)-1,2)+1))</f>
        <v/>
      </c>
      <c r="S442" s="69" t="str">
        <f>IF(OR(J442="",'Campanhas C&amp;S'!$BU$15="",'Campanhas C&amp;S'!$BU$15="(máximo 300 carateres)"),"",'Campanhas C&amp;S'!$BU$15)</f>
        <v/>
      </c>
    </row>
    <row r="443" spans="1:19" x14ac:dyDescent="0.15">
      <c r="A443" s="14" t="str">
        <f>IF(I443="","",IF(OR('Identificação da EG'!$B$7=0,'Identificação da EG'!$B$7=""),"",Capa!$C$10))</f>
        <v/>
      </c>
      <c r="B443" s="14" t="str">
        <f>IF(I443="","",IF((OR('Identificação da EG'!$B$7=0,'Identificação da EG'!$B$7="")),"",'Identificação da EG'!$B$7))</f>
        <v/>
      </c>
      <c r="C443" s="14" t="str">
        <f>IF(I443="","",IF(B443="","",VLOOKUP(B443,Auxiliar!$BW$23:$BX$3130,2,0)))</f>
        <v/>
      </c>
      <c r="D443" s="14" t="str">
        <f>IF(I443="","",IF(OR('Identificação da EG'!$B$7=0,'Identificação da EG'!$B$7=""),"","Portugal"))</f>
        <v/>
      </c>
      <c r="E443" s="14" t="str">
        <f>IF(I443="","",IF(OR('Identificação da EG'!$B$7=0,'Identificação da EG'!$B$7=""),"",'Identificação da EG'!$C$7))</f>
        <v/>
      </c>
      <c r="F443" s="14" t="str">
        <f>IF(I443="","",IF(OR('Identificação da EG'!$B$7=0,'Identificação da EG'!$B$7=""),"",'Identificação da EG'!$F$7))</f>
        <v/>
      </c>
      <c r="G443" s="14" t="str">
        <f>IF(I443="","",IF((OR('Identificação da EG'!$B$7=0,'Identificação da EG'!$B$7="")),"",'Identificação da EG'!$D$7))</f>
        <v/>
      </c>
      <c r="H443" s="25" t="str">
        <f>IF(I443="","",IF(OR('Identificação da EG'!$B$7=0,'Identificação da EG'!$B$7=""),"",'Identificação da EG'!$E$7))</f>
        <v/>
      </c>
      <c r="I443" s="69" t="str">
        <f>IF(OR(J443="",'Campanhas C&amp;S'!$BU$6="",'Campanhas C&amp;S'!$BU$6="(Preencha o nome da campanha)"),"",'Campanhas C&amp;S'!$BU$6)</f>
        <v/>
      </c>
      <c r="J443" s="69" t="str">
        <v/>
      </c>
      <c r="K443" s="69" t="str">
        <v/>
      </c>
      <c r="L443" s="69" t="str">
        <v/>
      </c>
      <c r="M443" s="69" t="str">
        <v/>
      </c>
      <c r="N443" s="69" t="str">
        <v/>
      </c>
      <c r="O443" s="69" t="str">
        <v/>
      </c>
      <c r="P443" s="69" t="str">
        <f>IF(J443="","","Materiais distribuidos")</f>
        <v/>
      </c>
      <c r="Q443" s="69" t="str">
        <f t="shared" si="7"/>
        <v/>
      </c>
      <c r="R443" s="69" t="str" cm="1">
        <f t="array" ref="R443">IF(ISBLANK(INDEX('Campanhas C&amp;S'!$BZ$20:$CA$48,INT((ROWS($A$1:A22)-1)/2)+1,MOD(ROWS($A$1:A22)-1,2)+1)),"",INDEX('Campanhas C&amp;S'!$BZ$20:$CA$48,INT((ROWS($A$1:A22)-1)/2)+1,MOD(ROWS($A$1:A22)-1,2)+1))</f>
        <v/>
      </c>
      <c r="S443" s="69" t="str">
        <f>IF(OR(J443="",'Campanhas C&amp;S'!$BU$15="",'Campanhas C&amp;S'!$BU$15="(máximo 300 carateres)"),"",'Campanhas C&amp;S'!$BU$15)</f>
        <v/>
      </c>
    </row>
    <row r="444" spans="1:19" x14ac:dyDescent="0.15">
      <c r="A444" s="14" t="str">
        <f>IF(I444="","",IF(OR('Identificação da EG'!$B$7=0,'Identificação da EG'!$B$7=""),"",Capa!$C$10))</f>
        <v/>
      </c>
      <c r="B444" s="14" t="str">
        <f>IF(I444="","",IF((OR('Identificação da EG'!$B$7=0,'Identificação da EG'!$B$7="")),"",'Identificação da EG'!$B$7))</f>
        <v/>
      </c>
      <c r="C444" s="14" t="str">
        <f>IF(I444="","",IF(B444="","",VLOOKUP(B444,Auxiliar!$BW$23:$BX$3130,2,0)))</f>
        <v/>
      </c>
      <c r="D444" s="14" t="str">
        <f>IF(I444="","",IF(OR('Identificação da EG'!$B$7=0,'Identificação da EG'!$B$7=""),"","Portugal"))</f>
        <v/>
      </c>
      <c r="E444" s="14" t="str">
        <f>IF(I444="","",IF(OR('Identificação da EG'!$B$7=0,'Identificação da EG'!$B$7=""),"",'Identificação da EG'!$C$7))</f>
        <v/>
      </c>
      <c r="F444" s="14" t="str">
        <f>IF(I444="","",IF(OR('Identificação da EG'!$B$7=0,'Identificação da EG'!$B$7=""),"",'Identificação da EG'!$F$7))</f>
        <v/>
      </c>
      <c r="G444" s="14" t="str">
        <f>IF(I444="","",IF((OR('Identificação da EG'!$B$7=0,'Identificação da EG'!$B$7="")),"",'Identificação da EG'!$D$7))</f>
        <v/>
      </c>
      <c r="H444" s="25" t="str">
        <f>IF(I444="","",IF(OR('Identificação da EG'!$B$7=0,'Identificação da EG'!$B$7=""),"",'Identificação da EG'!$E$7))</f>
        <v/>
      </c>
      <c r="I444" s="69" t="str">
        <f>IF(OR(J444="",'Campanhas C&amp;S'!$BU$6="",'Campanhas C&amp;S'!$BU$6="(Preencha o nome da campanha)"),"",'Campanhas C&amp;S'!$BU$6)</f>
        <v/>
      </c>
      <c r="J444" s="69" t="str">
        <v/>
      </c>
      <c r="K444" s="69" t="str">
        <v/>
      </c>
      <c r="L444" s="69" t="str">
        <v/>
      </c>
      <c r="M444" s="69" t="str">
        <v/>
      </c>
      <c r="N444" s="69" t="str">
        <v/>
      </c>
      <c r="O444" s="69" t="str">
        <v/>
      </c>
      <c r="P444" s="69" t="str">
        <f>IF(J444="","","População abrangida")</f>
        <v/>
      </c>
      <c r="Q444" s="69" t="str">
        <f t="shared" si="7"/>
        <v/>
      </c>
      <c r="R444" s="69" t="str" cm="1">
        <f t="array" ref="R444">IF(ISBLANK(INDEX('Campanhas C&amp;S'!$BZ$20:$CA$48,INT((ROWS($A$1:A23)-1)/2)+1,MOD(ROWS($A$1:A23)-1,2)+1)),"",INDEX('Campanhas C&amp;S'!$BZ$20:$CA$48,INT((ROWS($A$1:A23)-1)/2)+1,MOD(ROWS($A$1:A23)-1,2)+1))</f>
        <v/>
      </c>
      <c r="S444" s="69" t="str">
        <f>IF(OR(J444="",'Campanhas C&amp;S'!$BU$15="",'Campanhas C&amp;S'!$BU$15="(máximo 300 carateres)"),"",'Campanhas C&amp;S'!$BU$15)</f>
        <v/>
      </c>
    </row>
    <row r="445" spans="1:19" x14ac:dyDescent="0.15">
      <c r="A445" s="14" t="str">
        <f>IF(I445="","",IF(OR('Identificação da EG'!$B$7=0,'Identificação da EG'!$B$7=""),"",Capa!$C$10))</f>
        <v/>
      </c>
      <c r="B445" s="14" t="str">
        <f>IF(I445="","",IF((OR('Identificação da EG'!$B$7=0,'Identificação da EG'!$B$7="")),"",'Identificação da EG'!$B$7))</f>
        <v/>
      </c>
      <c r="C445" s="14" t="str">
        <f>IF(I445="","",IF(B445="","",VLOOKUP(B445,Auxiliar!$BW$23:$BX$3130,2,0)))</f>
        <v/>
      </c>
      <c r="D445" s="14" t="str">
        <f>IF(I445="","",IF(OR('Identificação da EG'!$B$7=0,'Identificação da EG'!$B$7=""),"","Portugal"))</f>
        <v/>
      </c>
      <c r="E445" s="14" t="str">
        <f>IF(I445="","",IF(OR('Identificação da EG'!$B$7=0,'Identificação da EG'!$B$7=""),"",'Identificação da EG'!$C$7))</f>
        <v/>
      </c>
      <c r="F445" s="14" t="str">
        <f>IF(I445="","",IF(OR('Identificação da EG'!$B$7=0,'Identificação da EG'!$B$7=""),"",'Identificação da EG'!$F$7))</f>
        <v/>
      </c>
      <c r="G445" s="14" t="str">
        <f>IF(I445="","",IF((OR('Identificação da EG'!$B$7=0,'Identificação da EG'!$B$7="")),"",'Identificação da EG'!$D$7))</f>
        <v/>
      </c>
      <c r="H445" s="25" t="str">
        <f>IF(I445="","",IF(OR('Identificação da EG'!$B$7=0,'Identificação da EG'!$B$7=""),"",'Identificação da EG'!$E$7))</f>
        <v/>
      </c>
      <c r="I445" s="69" t="str">
        <f>IF(OR(J445="",'Campanhas C&amp;S'!$BU$6="",'Campanhas C&amp;S'!$BU$6="(Preencha o nome da campanha)"),"",'Campanhas C&amp;S'!$BU$6)</f>
        <v/>
      </c>
      <c r="J445" s="69" t="str">
        <v/>
      </c>
      <c r="K445" s="69" t="str">
        <v/>
      </c>
      <c r="L445" s="69" t="str">
        <v/>
      </c>
      <c r="M445" s="69" t="str">
        <v/>
      </c>
      <c r="N445" s="69" t="str">
        <v/>
      </c>
      <c r="O445" s="69" t="str">
        <v/>
      </c>
      <c r="P445" s="69" t="str">
        <f>IF(J445="","","Materiais distribuidos")</f>
        <v/>
      </c>
      <c r="Q445" s="69" t="str">
        <f t="shared" si="7"/>
        <v/>
      </c>
      <c r="R445" s="69" t="str" cm="1">
        <f t="array" ref="R445">IF(ISBLANK(INDEX('Campanhas C&amp;S'!$BZ$20:$CA$48,INT((ROWS($A$1:A24)-1)/2)+1,MOD(ROWS($A$1:A24)-1,2)+1)),"",INDEX('Campanhas C&amp;S'!$BZ$20:$CA$48,INT((ROWS($A$1:A24)-1)/2)+1,MOD(ROWS($A$1:A24)-1,2)+1))</f>
        <v/>
      </c>
      <c r="S445" s="69" t="str">
        <f>IF(OR(J445="",'Campanhas C&amp;S'!$BU$15="",'Campanhas C&amp;S'!$BU$15="(máximo 300 carateres)"),"",'Campanhas C&amp;S'!$BU$15)</f>
        <v/>
      </c>
    </row>
    <row r="446" spans="1:19" x14ac:dyDescent="0.15">
      <c r="A446" s="14" t="str">
        <f>IF(I446="","",IF(OR('Identificação da EG'!$B$7=0,'Identificação da EG'!$B$7=""),"",Capa!$C$10))</f>
        <v/>
      </c>
      <c r="B446" s="14" t="str">
        <f>IF(I446="","",IF((OR('Identificação da EG'!$B$7=0,'Identificação da EG'!$B$7="")),"",'Identificação da EG'!$B$7))</f>
        <v/>
      </c>
      <c r="C446" s="14" t="str">
        <f>IF(I446="","",IF(B446="","",VLOOKUP(B446,Auxiliar!$BW$23:$BX$3130,2,0)))</f>
        <v/>
      </c>
      <c r="D446" s="14" t="str">
        <f>IF(I446="","",IF(OR('Identificação da EG'!$B$7=0,'Identificação da EG'!$B$7=""),"","Portugal"))</f>
        <v/>
      </c>
      <c r="E446" s="14" t="str">
        <f>IF(I446="","",IF(OR('Identificação da EG'!$B$7=0,'Identificação da EG'!$B$7=""),"",'Identificação da EG'!$C$7))</f>
        <v/>
      </c>
      <c r="F446" s="14" t="str">
        <f>IF(I446="","",IF(OR('Identificação da EG'!$B$7=0,'Identificação da EG'!$B$7=""),"",'Identificação da EG'!$F$7))</f>
        <v/>
      </c>
      <c r="G446" s="14" t="str">
        <f>IF(I446="","",IF((OR('Identificação da EG'!$B$7=0,'Identificação da EG'!$B$7="")),"",'Identificação da EG'!$D$7))</f>
        <v/>
      </c>
      <c r="H446" s="25" t="str">
        <f>IF(I446="","",IF(OR('Identificação da EG'!$B$7=0,'Identificação da EG'!$B$7=""),"",'Identificação da EG'!$E$7))</f>
        <v/>
      </c>
      <c r="I446" s="69" t="str">
        <f>IF(OR(J446="",'Campanhas C&amp;S'!$BU$6="",'Campanhas C&amp;S'!$BU$6="(Preencha o nome da campanha)"),"",'Campanhas C&amp;S'!$BU$6)</f>
        <v/>
      </c>
      <c r="J446" s="69" t="str">
        <v/>
      </c>
      <c r="K446" s="69" t="str">
        <v/>
      </c>
      <c r="L446" s="69" t="str">
        <v/>
      </c>
      <c r="M446" s="69" t="str">
        <v/>
      </c>
      <c r="N446" s="69" t="str">
        <v/>
      </c>
      <c r="O446" s="69" t="str">
        <v/>
      </c>
      <c r="P446" s="69" t="str">
        <f>IF(J446="","","População abrangida")</f>
        <v/>
      </c>
      <c r="Q446" s="69" t="str">
        <f t="shared" si="7"/>
        <v/>
      </c>
      <c r="R446" s="69" t="str" cm="1">
        <f t="array" ref="R446">IF(ISBLANK(INDEX('Campanhas C&amp;S'!$BZ$20:$CA$48,INT((ROWS($A$1:A25)-1)/2)+1,MOD(ROWS($A$1:A25)-1,2)+1)),"",INDEX('Campanhas C&amp;S'!$BZ$20:$CA$48,INT((ROWS($A$1:A25)-1)/2)+1,MOD(ROWS($A$1:A25)-1,2)+1))</f>
        <v/>
      </c>
      <c r="S446" s="69" t="str">
        <f>IF(OR(J446="",'Campanhas C&amp;S'!$BU$15="",'Campanhas C&amp;S'!$BU$15="(máximo 300 carateres)"),"",'Campanhas C&amp;S'!$BU$15)</f>
        <v/>
      </c>
    </row>
    <row r="447" spans="1:19" x14ac:dyDescent="0.15">
      <c r="A447" s="14" t="str">
        <f>IF(I447="","",IF(OR('Identificação da EG'!$B$7=0,'Identificação da EG'!$B$7=""),"",Capa!$C$10))</f>
        <v/>
      </c>
      <c r="B447" s="14" t="str">
        <f>IF(I447="","",IF((OR('Identificação da EG'!$B$7=0,'Identificação da EG'!$B$7="")),"",'Identificação da EG'!$B$7))</f>
        <v/>
      </c>
      <c r="C447" s="14" t="str">
        <f>IF(I447="","",IF(B447="","",VLOOKUP(B447,Auxiliar!$BW$23:$BX$3130,2,0)))</f>
        <v/>
      </c>
      <c r="D447" s="14" t="str">
        <f>IF(I447="","",IF(OR('Identificação da EG'!$B$7=0,'Identificação da EG'!$B$7=""),"","Portugal"))</f>
        <v/>
      </c>
      <c r="E447" s="14" t="str">
        <f>IF(I447="","",IF(OR('Identificação da EG'!$B$7=0,'Identificação da EG'!$B$7=""),"",'Identificação da EG'!$C$7))</f>
        <v/>
      </c>
      <c r="F447" s="14" t="str">
        <f>IF(I447="","",IF(OR('Identificação da EG'!$B$7=0,'Identificação da EG'!$B$7=""),"",'Identificação da EG'!$F$7))</f>
        <v/>
      </c>
      <c r="G447" s="14" t="str">
        <f>IF(I447="","",IF((OR('Identificação da EG'!$B$7=0,'Identificação da EG'!$B$7="")),"",'Identificação da EG'!$D$7))</f>
        <v/>
      </c>
      <c r="H447" s="25" t="str">
        <f>IF(I447="","",IF(OR('Identificação da EG'!$B$7=0,'Identificação da EG'!$B$7=""),"",'Identificação da EG'!$E$7))</f>
        <v/>
      </c>
      <c r="I447" s="69" t="str">
        <f>IF(OR(J447="",'Campanhas C&amp;S'!$BU$6="",'Campanhas C&amp;S'!$BU$6="(Preencha o nome da campanha)"),"",'Campanhas C&amp;S'!$BU$6)</f>
        <v/>
      </c>
      <c r="J447" s="69" t="str">
        <v/>
      </c>
      <c r="K447" s="69" t="str">
        <v/>
      </c>
      <c r="L447" s="69" t="str">
        <v/>
      </c>
      <c r="M447" s="69" t="str">
        <v/>
      </c>
      <c r="N447" s="69" t="str">
        <v/>
      </c>
      <c r="O447" s="69" t="str">
        <v/>
      </c>
      <c r="P447" s="69" t="str">
        <f>IF(J447="","","Materiais distribuidos")</f>
        <v/>
      </c>
      <c r="Q447" s="69" t="str">
        <f t="shared" si="7"/>
        <v/>
      </c>
      <c r="R447" s="69" t="str" cm="1">
        <f t="array" ref="R447">IF(ISBLANK(INDEX('Campanhas C&amp;S'!$BZ$20:$CA$48,INT((ROWS($A$1:A26)-1)/2)+1,MOD(ROWS($A$1:A26)-1,2)+1)),"",INDEX('Campanhas C&amp;S'!$BZ$20:$CA$48,INT((ROWS($A$1:A26)-1)/2)+1,MOD(ROWS($A$1:A26)-1,2)+1))</f>
        <v/>
      </c>
      <c r="S447" s="69" t="str">
        <f>IF(OR(J447="",'Campanhas C&amp;S'!$BU$15="",'Campanhas C&amp;S'!$BU$15="(máximo 300 carateres)"),"",'Campanhas C&amp;S'!$BU$15)</f>
        <v/>
      </c>
    </row>
    <row r="448" spans="1:19" x14ac:dyDescent="0.15">
      <c r="A448" s="14" t="str">
        <f>IF(I448="","",IF(OR('Identificação da EG'!$B$7=0,'Identificação da EG'!$B$7=""),"",Capa!$C$10))</f>
        <v/>
      </c>
      <c r="B448" s="14" t="str">
        <f>IF(I448="","",IF((OR('Identificação da EG'!$B$7=0,'Identificação da EG'!$B$7="")),"",'Identificação da EG'!$B$7))</f>
        <v/>
      </c>
      <c r="C448" s="14" t="str">
        <f>IF(I448="","",IF(B448="","",VLOOKUP(B448,Auxiliar!$BW$23:$BX$3130,2,0)))</f>
        <v/>
      </c>
      <c r="D448" s="14" t="str">
        <f>IF(I448="","",IF(OR('Identificação da EG'!$B$7=0,'Identificação da EG'!$B$7=""),"","Portugal"))</f>
        <v/>
      </c>
      <c r="E448" s="14" t="str">
        <f>IF(I448="","",IF(OR('Identificação da EG'!$B$7=0,'Identificação da EG'!$B$7=""),"",'Identificação da EG'!$C$7))</f>
        <v/>
      </c>
      <c r="F448" s="14" t="str">
        <f>IF(I448="","",IF(OR('Identificação da EG'!$B$7=0,'Identificação da EG'!$B$7=""),"",'Identificação da EG'!$F$7))</f>
        <v/>
      </c>
      <c r="G448" s="14" t="str">
        <f>IF(I448="","",IF((OR('Identificação da EG'!$B$7=0,'Identificação da EG'!$B$7="")),"",'Identificação da EG'!$D$7))</f>
        <v/>
      </c>
      <c r="H448" s="25" t="str">
        <f>IF(I448="","",IF(OR('Identificação da EG'!$B$7=0,'Identificação da EG'!$B$7=""),"",'Identificação da EG'!$E$7))</f>
        <v/>
      </c>
      <c r="I448" s="69" t="str">
        <f>IF(OR(J448="",'Campanhas C&amp;S'!$BU$6="",'Campanhas C&amp;S'!$BU$6="(Preencha o nome da campanha)"),"",'Campanhas C&amp;S'!$BU$6)</f>
        <v/>
      </c>
      <c r="J448" s="69" t="str">
        <v/>
      </c>
      <c r="K448" s="69" t="str">
        <v/>
      </c>
      <c r="L448" s="69" t="str">
        <v/>
      </c>
      <c r="M448" s="69" t="str">
        <v/>
      </c>
      <c r="N448" s="69" t="str">
        <v/>
      </c>
      <c r="O448" s="69" t="str">
        <v/>
      </c>
      <c r="P448" s="69" t="str">
        <f>IF(J448="","","População abrangida")</f>
        <v/>
      </c>
      <c r="Q448" s="69" t="str">
        <f t="shared" si="7"/>
        <v/>
      </c>
      <c r="R448" s="69" t="str" cm="1">
        <f t="array" ref="R448">IF(ISBLANK(INDEX('Campanhas C&amp;S'!$BZ$20:$CA$48,INT((ROWS($A$1:A27)-1)/2)+1,MOD(ROWS($A$1:A27)-1,2)+1)),"",INDEX('Campanhas C&amp;S'!$BZ$20:$CA$48,INT((ROWS($A$1:A27)-1)/2)+1,MOD(ROWS($A$1:A27)-1,2)+1))</f>
        <v/>
      </c>
      <c r="S448" s="69" t="str">
        <f>IF(OR(J448="",'Campanhas C&amp;S'!$BU$15="",'Campanhas C&amp;S'!$BU$15="(máximo 300 carateres)"),"",'Campanhas C&amp;S'!$BU$15)</f>
        <v/>
      </c>
    </row>
    <row r="449" spans="1:19" x14ac:dyDescent="0.15">
      <c r="A449" s="14" t="str">
        <f>IF(I449="","",IF(OR('Identificação da EG'!$B$7=0,'Identificação da EG'!$B$7=""),"",Capa!$C$10))</f>
        <v/>
      </c>
      <c r="B449" s="14" t="str">
        <f>IF(I449="","",IF((OR('Identificação da EG'!$B$7=0,'Identificação da EG'!$B$7="")),"",'Identificação da EG'!$B$7))</f>
        <v/>
      </c>
      <c r="C449" s="14" t="str">
        <f>IF(I449="","",IF(B449="","",VLOOKUP(B449,Auxiliar!$BW$23:$BX$3130,2,0)))</f>
        <v/>
      </c>
      <c r="D449" s="14" t="str">
        <f>IF(I449="","",IF(OR('Identificação da EG'!$B$7=0,'Identificação da EG'!$B$7=""),"","Portugal"))</f>
        <v/>
      </c>
      <c r="E449" s="14" t="str">
        <f>IF(I449="","",IF(OR('Identificação da EG'!$B$7=0,'Identificação da EG'!$B$7=""),"",'Identificação da EG'!$C$7))</f>
        <v/>
      </c>
      <c r="F449" s="14" t="str">
        <f>IF(I449="","",IF(OR('Identificação da EG'!$B$7=0,'Identificação da EG'!$B$7=""),"",'Identificação da EG'!$F$7))</f>
        <v/>
      </c>
      <c r="G449" s="14" t="str">
        <f>IF(I449="","",IF((OR('Identificação da EG'!$B$7=0,'Identificação da EG'!$B$7="")),"",'Identificação da EG'!$D$7))</f>
        <v/>
      </c>
      <c r="H449" s="25" t="str">
        <f>IF(I449="","",IF(OR('Identificação da EG'!$B$7=0,'Identificação da EG'!$B$7=""),"",'Identificação da EG'!$E$7))</f>
        <v/>
      </c>
      <c r="I449" s="69" t="str">
        <f>IF(OR(J449="",'Campanhas C&amp;S'!$BU$6="",'Campanhas C&amp;S'!$BU$6="(Preencha o nome da campanha)"),"",'Campanhas C&amp;S'!$BU$6)</f>
        <v/>
      </c>
      <c r="J449" s="69" t="str">
        <v/>
      </c>
      <c r="K449" s="69" t="str">
        <v/>
      </c>
      <c r="L449" s="69" t="str">
        <v/>
      </c>
      <c r="M449" s="69" t="str">
        <v/>
      </c>
      <c r="N449" s="69" t="str">
        <v/>
      </c>
      <c r="O449" s="69" t="str">
        <v/>
      </c>
      <c r="P449" s="69" t="str">
        <f>IF(J449="","","Materiais distribuidos")</f>
        <v/>
      </c>
      <c r="Q449" s="69" t="str">
        <f t="shared" si="7"/>
        <v/>
      </c>
      <c r="R449" s="69" t="str" cm="1">
        <f t="array" ref="R449">IF(ISBLANK(INDEX('Campanhas C&amp;S'!$BZ$20:$CA$48,INT((ROWS($A$1:A28)-1)/2)+1,MOD(ROWS($A$1:A28)-1,2)+1)),"",INDEX('Campanhas C&amp;S'!$BZ$20:$CA$48,INT((ROWS($A$1:A28)-1)/2)+1,MOD(ROWS($A$1:A28)-1,2)+1))</f>
        <v/>
      </c>
      <c r="S449" s="69" t="str">
        <f>IF(OR(J449="",'Campanhas C&amp;S'!$BU$15="",'Campanhas C&amp;S'!$BU$15="(máximo 300 carateres)"),"",'Campanhas C&amp;S'!$BU$15)</f>
        <v/>
      </c>
    </row>
    <row r="450" spans="1:19" x14ac:dyDescent="0.15">
      <c r="A450" s="14" t="str">
        <f>IF(I450="","",IF(OR('Identificação da EG'!$B$7=0,'Identificação da EG'!$B$7=""),"",Capa!$C$10))</f>
        <v/>
      </c>
      <c r="B450" s="14" t="str">
        <f>IF(I450="","",IF((OR('Identificação da EG'!$B$7=0,'Identificação da EG'!$B$7="")),"",'Identificação da EG'!$B$7))</f>
        <v/>
      </c>
      <c r="C450" s="14" t="str">
        <f>IF(I450="","",IF(B450="","",VLOOKUP(B450,Auxiliar!$BW$23:$BX$3130,2,0)))</f>
        <v/>
      </c>
      <c r="D450" s="14" t="str">
        <f>IF(I450="","",IF(OR('Identificação da EG'!$B$7=0,'Identificação da EG'!$B$7=""),"","Portugal"))</f>
        <v/>
      </c>
      <c r="E450" s="14" t="str">
        <f>IF(I450="","",IF(OR('Identificação da EG'!$B$7=0,'Identificação da EG'!$B$7=""),"",'Identificação da EG'!$C$7))</f>
        <v/>
      </c>
      <c r="F450" s="14" t="str">
        <f>IF(I450="","",IF(OR('Identificação da EG'!$B$7=0,'Identificação da EG'!$B$7=""),"",'Identificação da EG'!$F$7))</f>
        <v/>
      </c>
      <c r="G450" s="14" t="str">
        <f>IF(I450="","",IF((OR('Identificação da EG'!$B$7=0,'Identificação da EG'!$B$7="")),"",'Identificação da EG'!$D$7))</f>
        <v/>
      </c>
      <c r="H450" s="25" t="str">
        <f>IF(I450="","",IF(OR('Identificação da EG'!$B$7=0,'Identificação da EG'!$B$7=""),"",'Identificação da EG'!$E$7))</f>
        <v/>
      </c>
      <c r="I450" s="69" t="str">
        <f>IF(OR(J450="",'Campanhas C&amp;S'!$BU$6="",'Campanhas C&amp;S'!$BU$6="(Preencha o nome da campanha)"),"",'Campanhas C&amp;S'!$BU$6)</f>
        <v/>
      </c>
      <c r="J450" s="69" t="str">
        <v/>
      </c>
      <c r="K450" s="69" t="str">
        <v/>
      </c>
      <c r="L450" s="69" t="str">
        <v/>
      </c>
      <c r="M450" s="69" t="str">
        <v/>
      </c>
      <c r="N450" s="69" t="str">
        <v/>
      </c>
      <c r="O450" s="69" t="str">
        <v/>
      </c>
      <c r="P450" s="69" t="str">
        <f>IF(J450="","","População abrangida")</f>
        <v/>
      </c>
      <c r="Q450" s="69" t="str">
        <f t="shared" si="7"/>
        <v/>
      </c>
      <c r="R450" s="69" t="str" cm="1">
        <f t="array" ref="R450">IF(ISBLANK(INDEX('Campanhas C&amp;S'!$BZ$20:$CA$48,INT((ROWS($A$1:A29)-1)/2)+1,MOD(ROWS($A$1:A29)-1,2)+1)),"",INDEX('Campanhas C&amp;S'!$BZ$20:$CA$48,INT((ROWS($A$1:A29)-1)/2)+1,MOD(ROWS($A$1:A29)-1,2)+1))</f>
        <v/>
      </c>
      <c r="S450" s="69" t="str">
        <f>IF(OR(J450="",'Campanhas C&amp;S'!$BU$15="",'Campanhas C&amp;S'!$BU$15="(máximo 300 carateres)"),"",'Campanhas C&amp;S'!$BU$15)</f>
        <v/>
      </c>
    </row>
    <row r="451" spans="1:19" x14ac:dyDescent="0.15">
      <c r="A451" s="14" t="str">
        <f>IF(I451="","",IF(OR('Identificação da EG'!$B$7=0,'Identificação da EG'!$B$7=""),"",Capa!$C$10))</f>
        <v/>
      </c>
      <c r="B451" s="14" t="str">
        <f>IF(I451="","",IF((OR('Identificação da EG'!$B$7=0,'Identificação da EG'!$B$7="")),"",'Identificação da EG'!$B$7))</f>
        <v/>
      </c>
      <c r="C451" s="14" t="str">
        <f>IF(I451="","",IF(B451="","",VLOOKUP(B451,Auxiliar!$BW$23:$BX$3130,2,0)))</f>
        <v/>
      </c>
      <c r="D451" s="14" t="str">
        <f>IF(I451="","",IF(OR('Identificação da EG'!$B$7=0,'Identificação da EG'!$B$7=""),"","Portugal"))</f>
        <v/>
      </c>
      <c r="E451" s="14" t="str">
        <f>IF(I451="","",IF(OR('Identificação da EG'!$B$7=0,'Identificação da EG'!$B$7=""),"",'Identificação da EG'!$C$7))</f>
        <v/>
      </c>
      <c r="F451" s="14" t="str">
        <f>IF(I451="","",IF(OR('Identificação da EG'!$B$7=0,'Identificação da EG'!$B$7=""),"",'Identificação da EG'!$F$7))</f>
        <v/>
      </c>
      <c r="G451" s="14" t="str">
        <f>IF(I451="","",IF((OR('Identificação da EG'!$B$7=0,'Identificação da EG'!$B$7="")),"",'Identificação da EG'!$D$7))</f>
        <v/>
      </c>
      <c r="H451" s="25" t="str">
        <f>IF(I451="","",IF(OR('Identificação da EG'!$B$7=0,'Identificação da EG'!$B$7=""),"",'Identificação da EG'!$E$7))</f>
        <v/>
      </c>
      <c r="I451" s="69" t="str">
        <f>IF(OR(J451="",'Campanhas C&amp;S'!$BU$6="",'Campanhas C&amp;S'!$BU$6="(Preencha o nome da campanha)"),"",'Campanhas C&amp;S'!$BU$6)</f>
        <v/>
      </c>
      <c r="J451" s="69" t="str">
        <v/>
      </c>
      <c r="K451" s="69" t="str">
        <v/>
      </c>
      <c r="L451" s="69" t="str">
        <v/>
      </c>
      <c r="M451" s="69" t="str">
        <v/>
      </c>
      <c r="N451" s="69" t="str">
        <v/>
      </c>
      <c r="O451" s="69" t="str">
        <v/>
      </c>
      <c r="P451" s="69" t="str">
        <f>IF(J451="","","Materiais distribuidos")</f>
        <v/>
      </c>
      <c r="Q451" s="69" t="str">
        <f t="shared" si="7"/>
        <v/>
      </c>
      <c r="R451" s="69" t="str" cm="1">
        <f t="array" ref="R451">IF(ISBLANK(INDEX('Campanhas C&amp;S'!$BZ$20:$CA$48,INT((ROWS($A$1:A30)-1)/2)+1,MOD(ROWS($A$1:A30)-1,2)+1)),"",INDEX('Campanhas C&amp;S'!$BZ$20:$CA$48,INT((ROWS($A$1:A30)-1)/2)+1,MOD(ROWS($A$1:A30)-1,2)+1))</f>
        <v/>
      </c>
      <c r="S451" s="69" t="str">
        <f>IF(OR(J451="",'Campanhas C&amp;S'!$BU$15="",'Campanhas C&amp;S'!$BU$15="(máximo 300 carateres)"),"",'Campanhas C&amp;S'!$BU$15)</f>
        <v/>
      </c>
    </row>
    <row r="452" spans="1:19" x14ac:dyDescent="0.15">
      <c r="A452" s="14" t="str">
        <f>IF(I452="","",IF(OR('Identificação da EG'!$B$7=0,'Identificação da EG'!$B$7=""),"",Capa!$C$10))</f>
        <v/>
      </c>
      <c r="B452" s="14" t="str">
        <f>IF(I452="","",IF((OR('Identificação da EG'!$B$7=0,'Identificação da EG'!$B$7="")),"",'Identificação da EG'!$B$7))</f>
        <v/>
      </c>
      <c r="C452" s="14" t="str">
        <f>IF(I452="","",IF(B452="","",VLOOKUP(B452,Auxiliar!$BW$23:$BX$3130,2,0)))</f>
        <v/>
      </c>
      <c r="D452" s="14" t="str">
        <f>IF(I452="","",IF(OR('Identificação da EG'!$B$7=0,'Identificação da EG'!$B$7=""),"","Portugal"))</f>
        <v/>
      </c>
      <c r="E452" s="14" t="str">
        <f>IF(I452="","",IF(OR('Identificação da EG'!$B$7=0,'Identificação da EG'!$B$7=""),"",'Identificação da EG'!$C$7))</f>
        <v/>
      </c>
      <c r="F452" s="14" t="str">
        <f>IF(I452="","",IF(OR('Identificação da EG'!$B$7=0,'Identificação da EG'!$B$7=""),"",'Identificação da EG'!$F$7))</f>
        <v/>
      </c>
      <c r="G452" s="14" t="str">
        <f>IF(I452="","",IF((OR('Identificação da EG'!$B$7=0,'Identificação da EG'!$B$7="")),"",'Identificação da EG'!$D$7))</f>
        <v/>
      </c>
      <c r="H452" s="25" t="str">
        <f>IF(I452="","",IF(OR('Identificação da EG'!$B$7=0,'Identificação da EG'!$B$7=""),"",'Identificação da EG'!$E$7))</f>
        <v/>
      </c>
      <c r="I452" s="69" t="str">
        <f>IF(OR(J452="",'Campanhas C&amp;S'!$BU$6="",'Campanhas C&amp;S'!$BU$6="(Preencha o nome da campanha)"),"",'Campanhas C&amp;S'!$BU$6)</f>
        <v/>
      </c>
      <c r="J452" s="69" t="str">
        <v/>
      </c>
      <c r="K452" s="69" t="str">
        <v/>
      </c>
      <c r="L452" s="69" t="str">
        <v/>
      </c>
      <c r="M452" s="69" t="str">
        <v/>
      </c>
      <c r="N452" s="69" t="str">
        <v/>
      </c>
      <c r="O452" s="69" t="str">
        <v/>
      </c>
      <c r="P452" s="69" t="str">
        <f>IF(J452="","","População abrangida")</f>
        <v/>
      </c>
      <c r="Q452" s="69" t="str">
        <f t="shared" si="7"/>
        <v/>
      </c>
      <c r="R452" s="69" t="str" cm="1">
        <f t="array" ref="R452">IF(ISBLANK(INDEX('Campanhas C&amp;S'!$BZ$20:$CA$48,INT((ROWS($A$1:A31)-1)/2)+1,MOD(ROWS($A$1:A31)-1,2)+1)),"",INDEX('Campanhas C&amp;S'!$BZ$20:$CA$48,INT((ROWS($A$1:A31)-1)/2)+1,MOD(ROWS($A$1:A31)-1,2)+1))</f>
        <v/>
      </c>
      <c r="S452" s="69" t="str">
        <f>IF(OR(J452="",'Campanhas C&amp;S'!$BU$15="",'Campanhas C&amp;S'!$BU$15="(máximo 300 carateres)"),"",'Campanhas C&amp;S'!$BU$15)</f>
        <v/>
      </c>
    </row>
    <row r="453" spans="1:19" x14ac:dyDescent="0.15">
      <c r="A453" s="14" t="str">
        <f>IF(I453="","",IF(OR('Identificação da EG'!$B$7=0,'Identificação da EG'!$B$7=""),"",Capa!$C$10))</f>
        <v/>
      </c>
      <c r="B453" s="14" t="str">
        <f>IF(I453="","",IF((OR('Identificação da EG'!$B$7=0,'Identificação da EG'!$B$7="")),"",'Identificação da EG'!$B$7))</f>
        <v/>
      </c>
      <c r="C453" s="14" t="str">
        <f>IF(I453="","",IF(B453="","",VLOOKUP(B453,Auxiliar!$BW$23:$BX$3130,2,0)))</f>
        <v/>
      </c>
      <c r="D453" s="14" t="str">
        <f>IF(I453="","",IF(OR('Identificação da EG'!$B$7=0,'Identificação da EG'!$B$7=""),"","Portugal"))</f>
        <v/>
      </c>
      <c r="E453" s="14" t="str">
        <f>IF(I453="","",IF(OR('Identificação da EG'!$B$7=0,'Identificação da EG'!$B$7=""),"",'Identificação da EG'!$C$7))</f>
        <v/>
      </c>
      <c r="F453" s="14" t="str">
        <f>IF(I453="","",IF(OR('Identificação da EG'!$B$7=0,'Identificação da EG'!$B$7=""),"",'Identificação da EG'!$F$7))</f>
        <v/>
      </c>
      <c r="G453" s="14" t="str">
        <f>IF(I453="","",IF((OR('Identificação da EG'!$B$7=0,'Identificação da EG'!$B$7="")),"",'Identificação da EG'!$D$7))</f>
        <v/>
      </c>
      <c r="H453" s="25" t="str">
        <f>IF(I453="","",IF(OR('Identificação da EG'!$B$7=0,'Identificação da EG'!$B$7=""),"",'Identificação da EG'!$E$7))</f>
        <v/>
      </c>
      <c r="I453" s="69" t="str">
        <f>IF(OR(J453="",'Campanhas C&amp;S'!$BU$6="",'Campanhas C&amp;S'!$BU$6="(Preencha o nome da campanha)"),"",'Campanhas C&amp;S'!$BU$6)</f>
        <v/>
      </c>
      <c r="J453" s="69" t="str">
        <v/>
      </c>
      <c r="K453" s="69" t="str">
        <v/>
      </c>
      <c r="L453" s="69" t="str">
        <v/>
      </c>
      <c r="M453" s="69" t="str">
        <v/>
      </c>
      <c r="N453" s="69" t="str">
        <v/>
      </c>
      <c r="O453" s="69" t="str">
        <v/>
      </c>
      <c r="P453" s="69" t="str">
        <f>IF(J453="","","Materiais distribuidos")</f>
        <v/>
      </c>
      <c r="Q453" s="69" t="str">
        <f t="shared" si="7"/>
        <v/>
      </c>
      <c r="R453" s="69" t="str" cm="1">
        <f t="array" ref="R453">IF(ISBLANK(INDEX('Campanhas C&amp;S'!$BZ$20:$CA$48,INT((ROWS($A$1:A32)-1)/2)+1,MOD(ROWS($A$1:A32)-1,2)+1)),"",INDEX('Campanhas C&amp;S'!$BZ$20:$CA$48,INT((ROWS($A$1:A32)-1)/2)+1,MOD(ROWS($A$1:A32)-1,2)+1))</f>
        <v/>
      </c>
      <c r="S453" s="69" t="str">
        <f>IF(OR(J453="",'Campanhas C&amp;S'!$BU$15="",'Campanhas C&amp;S'!$BU$15="(máximo 300 carateres)"),"",'Campanhas C&amp;S'!$BU$15)</f>
        <v/>
      </c>
    </row>
    <row r="454" spans="1:19" x14ac:dyDescent="0.15">
      <c r="A454" s="14" t="str">
        <f>IF(I454="","",IF(OR('Identificação da EG'!$B$7=0,'Identificação da EG'!$B$7=""),"",Capa!$C$10))</f>
        <v/>
      </c>
      <c r="B454" s="14" t="str">
        <f>IF(I454="","",IF((OR('Identificação da EG'!$B$7=0,'Identificação da EG'!$B$7="")),"",'Identificação da EG'!$B$7))</f>
        <v/>
      </c>
      <c r="C454" s="14" t="str">
        <f>IF(I454="","",IF(B454="","",VLOOKUP(B454,Auxiliar!$BW$23:$BX$3130,2,0)))</f>
        <v/>
      </c>
      <c r="D454" s="14" t="str">
        <f>IF(I454="","",IF(OR('Identificação da EG'!$B$7=0,'Identificação da EG'!$B$7=""),"","Portugal"))</f>
        <v/>
      </c>
      <c r="E454" s="14" t="str">
        <f>IF(I454="","",IF(OR('Identificação da EG'!$B$7=0,'Identificação da EG'!$B$7=""),"",'Identificação da EG'!$C$7))</f>
        <v/>
      </c>
      <c r="F454" s="14" t="str">
        <f>IF(I454="","",IF(OR('Identificação da EG'!$B$7=0,'Identificação da EG'!$B$7=""),"",'Identificação da EG'!$F$7))</f>
        <v/>
      </c>
      <c r="G454" s="14" t="str">
        <f>IF(I454="","",IF((OR('Identificação da EG'!$B$7=0,'Identificação da EG'!$B$7="")),"",'Identificação da EG'!$D$7))</f>
        <v/>
      </c>
      <c r="H454" s="25" t="str">
        <f>IF(I454="","",IF(OR('Identificação da EG'!$B$7=0,'Identificação da EG'!$B$7=""),"",'Identificação da EG'!$E$7))</f>
        <v/>
      </c>
      <c r="I454" s="69" t="str">
        <f>IF(OR(J454="",'Campanhas C&amp;S'!$BU$6="",'Campanhas C&amp;S'!$BU$6="(Preencha o nome da campanha)"),"",'Campanhas C&amp;S'!$BU$6)</f>
        <v/>
      </c>
      <c r="J454" s="69" t="str">
        <v/>
      </c>
      <c r="K454" s="69" t="str">
        <v/>
      </c>
      <c r="L454" s="69" t="str">
        <v/>
      </c>
      <c r="M454" s="69" t="str">
        <v/>
      </c>
      <c r="N454" s="69" t="str">
        <v/>
      </c>
      <c r="O454" s="69" t="str">
        <v/>
      </c>
      <c r="P454" s="69" t="str">
        <f>IF(J454="","","População abrangida")</f>
        <v/>
      </c>
      <c r="Q454" s="69" t="str">
        <f t="shared" si="7"/>
        <v/>
      </c>
      <c r="R454" s="69" t="str" cm="1">
        <f t="array" ref="R454">IF(ISBLANK(INDEX('Campanhas C&amp;S'!$BZ$20:$CA$48,INT((ROWS($A$1:A33)-1)/2)+1,MOD(ROWS($A$1:A33)-1,2)+1)),"",INDEX('Campanhas C&amp;S'!$BZ$20:$CA$48,INT((ROWS($A$1:A33)-1)/2)+1,MOD(ROWS($A$1:A33)-1,2)+1))</f>
        <v/>
      </c>
      <c r="S454" s="69" t="str">
        <f>IF(OR(J454="",'Campanhas C&amp;S'!$BU$15="",'Campanhas C&amp;S'!$BU$15="(máximo 300 carateres)"),"",'Campanhas C&amp;S'!$BU$15)</f>
        <v/>
      </c>
    </row>
    <row r="455" spans="1:19" x14ac:dyDescent="0.15">
      <c r="A455" s="14" t="str">
        <f>IF(I455="","",IF(OR('Identificação da EG'!$B$7=0,'Identificação da EG'!$B$7=""),"",Capa!$C$10))</f>
        <v/>
      </c>
      <c r="B455" s="14" t="str">
        <f>IF(I455="","",IF((OR('Identificação da EG'!$B$7=0,'Identificação da EG'!$B$7="")),"",'Identificação da EG'!$B$7))</f>
        <v/>
      </c>
      <c r="C455" s="14" t="str">
        <f>IF(I455="","",IF(B455="","",VLOOKUP(B455,Auxiliar!$BW$23:$BX$3130,2,0)))</f>
        <v/>
      </c>
      <c r="D455" s="14" t="str">
        <f>IF(I455="","",IF(OR('Identificação da EG'!$B$7=0,'Identificação da EG'!$B$7=""),"","Portugal"))</f>
        <v/>
      </c>
      <c r="E455" s="14" t="str">
        <f>IF(I455="","",IF(OR('Identificação da EG'!$B$7=0,'Identificação da EG'!$B$7=""),"",'Identificação da EG'!$C$7))</f>
        <v/>
      </c>
      <c r="F455" s="14" t="str">
        <f>IF(I455="","",IF(OR('Identificação da EG'!$B$7=0,'Identificação da EG'!$B$7=""),"",'Identificação da EG'!$F$7))</f>
        <v/>
      </c>
      <c r="G455" s="14" t="str">
        <f>IF(I455="","",IF((OR('Identificação da EG'!$B$7=0,'Identificação da EG'!$B$7="")),"",'Identificação da EG'!$D$7))</f>
        <v/>
      </c>
      <c r="H455" s="25" t="str">
        <f>IF(I455="","",IF(OR('Identificação da EG'!$B$7=0,'Identificação da EG'!$B$7=""),"",'Identificação da EG'!$E$7))</f>
        <v/>
      </c>
      <c r="I455" s="69" t="str">
        <f>IF(OR(J455="",'Campanhas C&amp;S'!$BU$6="",'Campanhas C&amp;S'!$BU$6="(Preencha o nome da campanha)"),"",'Campanhas C&amp;S'!$BU$6)</f>
        <v/>
      </c>
      <c r="J455" s="69" t="str">
        <v/>
      </c>
      <c r="K455" s="69" t="str">
        <v/>
      </c>
      <c r="L455" s="69" t="str">
        <v/>
      </c>
      <c r="M455" s="69" t="str">
        <v/>
      </c>
      <c r="N455" s="69" t="str">
        <v/>
      </c>
      <c r="O455" s="69" t="str">
        <v/>
      </c>
      <c r="P455" s="69" t="str">
        <f>IF(J455="","","Materiais distribuidos")</f>
        <v/>
      </c>
      <c r="Q455" s="69" t="str">
        <f t="shared" si="7"/>
        <v/>
      </c>
      <c r="R455" s="69" t="str" cm="1">
        <f t="array" ref="R455">IF(ISBLANK(INDEX('Campanhas C&amp;S'!$BZ$20:$CA$48,INT((ROWS($A$1:A34)-1)/2)+1,MOD(ROWS($A$1:A34)-1,2)+1)),"",INDEX('Campanhas C&amp;S'!$BZ$20:$CA$48,INT((ROWS($A$1:A34)-1)/2)+1,MOD(ROWS($A$1:A34)-1,2)+1))</f>
        <v/>
      </c>
      <c r="S455" s="69" t="str">
        <f>IF(OR(J455="",'Campanhas C&amp;S'!$BU$15="",'Campanhas C&amp;S'!$BU$15="(máximo 300 carateres)"),"",'Campanhas C&amp;S'!$BU$15)</f>
        <v/>
      </c>
    </row>
    <row r="456" spans="1:19" x14ac:dyDescent="0.15">
      <c r="A456" s="14" t="str">
        <f>IF(I456="","",IF(OR('Identificação da EG'!$B$7=0,'Identificação da EG'!$B$7=""),"",Capa!$C$10))</f>
        <v/>
      </c>
      <c r="B456" s="14" t="str">
        <f>IF(I456="","",IF((OR('Identificação da EG'!$B$7=0,'Identificação da EG'!$B$7="")),"",'Identificação da EG'!$B$7))</f>
        <v/>
      </c>
      <c r="C456" s="14" t="str">
        <f>IF(I456="","",IF(B456="","",VLOOKUP(B456,Auxiliar!$BW$23:$BX$3130,2,0)))</f>
        <v/>
      </c>
      <c r="D456" s="14" t="str">
        <f>IF(I456="","",IF(OR('Identificação da EG'!$B$7=0,'Identificação da EG'!$B$7=""),"","Portugal"))</f>
        <v/>
      </c>
      <c r="E456" s="14" t="str">
        <f>IF(I456="","",IF(OR('Identificação da EG'!$B$7=0,'Identificação da EG'!$B$7=""),"",'Identificação da EG'!$C$7))</f>
        <v/>
      </c>
      <c r="F456" s="14" t="str">
        <f>IF(I456="","",IF(OR('Identificação da EG'!$B$7=0,'Identificação da EG'!$B$7=""),"",'Identificação da EG'!$F$7))</f>
        <v/>
      </c>
      <c r="G456" s="14" t="str">
        <f>IF(I456="","",IF((OR('Identificação da EG'!$B$7=0,'Identificação da EG'!$B$7="")),"",'Identificação da EG'!$D$7))</f>
        <v/>
      </c>
      <c r="H456" s="25" t="str">
        <f>IF(I456="","",IF(OR('Identificação da EG'!$B$7=0,'Identificação da EG'!$B$7=""),"",'Identificação da EG'!$E$7))</f>
        <v/>
      </c>
      <c r="I456" s="69" t="str">
        <f>IF(OR(J456="",'Campanhas C&amp;S'!$BU$6="",'Campanhas C&amp;S'!$BU$6="(Preencha o nome da campanha)"),"",'Campanhas C&amp;S'!$BU$6)</f>
        <v/>
      </c>
      <c r="J456" s="69" t="str">
        <v/>
      </c>
      <c r="K456" s="69" t="str">
        <v/>
      </c>
      <c r="L456" s="69" t="str">
        <v/>
      </c>
      <c r="M456" s="69" t="str">
        <v/>
      </c>
      <c r="N456" s="69" t="str">
        <v/>
      </c>
      <c r="O456" s="69" t="str">
        <v/>
      </c>
      <c r="P456" s="69" t="str">
        <f>IF(J456="","","População abrangida")</f>
        <v/>
      </c>
      <c r="Q456" s="69" t="str">
        <f t="shared" si="7"/>
        <v/>
      </c>
      <c r="R456" s="69" t="str" cm="1">
        <f t="array" ref="R456">IF(ISBLANK(INDEX('Campanhas C&amp;S'!$BZ$20:$CA$48,INT((ROWS($A$1:A35)-1)/2)+1,MOD(ROWS($A$1:A35)-1,2)+1)),"",INDEX('Campanhas C&amp;S'!$BZ$20:$CA$48,INT((ROWS($A$1:A35)-1)/2)+1,MOD(ROWS($A$1:A35)-1,2)+1))</f>
        <v/>
      </c>
      <c r="S456" s="69" t="str">
        <f>IF(OR(J456="",'Campanhas C&amp;S'!$BU$15="",'Campanhas C&amp;S'!$BU$15="(máximo 300 carateres)"),"",'Campanhas C&amp;S'!$BU$15)</f>
        <v/>
      </c>
    </row>
    <row r="457" spans="1:19" x14ac:dyDescent="0.15">
      <c r="A457" s="14" t="str">
        <f>IF(I457="","",IF(OR('Identificação da EG'!$B$7=0,'Identificação da EG'!$B$7=""),"",Capa!$C$10))</f>
        <v/>
      </c>
      <c r="B457" s="14" t="str">
        <f>IF(I457="","",IF((OR('Identificação da EG'!$B$7=0,'Identificação da EG'!$B$7="")),"",'Identificação da EG'!$B$7))</f>
        <v/>
      </c>
      <c r="C457" s="14" t="str">
        <f>IF(I457="","",IF(B457="","",VLOOKUP(B457,Auxiliar!$BW$23:$BX$3130,2,0)))</f>
        <v/>
      </c>
      <c r="D457" s="14" t="str">
        <f>IF(I457="","",IF(OR('Identificação da EG'!$B$7=0,'Identificação da EG'!$B$7=""),"","Portugal"))</f>
        <v/>
      </c>
      <c r="E457" s="14" t="str">
        <f>IF(I457="","",IF(OR('Identificação da EG'!$B$7=0,'Identificação da EG'!$B$7=""),"",'Identificação da EG'!$C$7))</f>
        <v/>
      </c>
      <c r="F457" s="14" t="str">
        <f>IF(I457="","",IF(OR('Identificação da EG'!$B$7=0,'Identificação da EG'!$B$7=""),"",'Identificação da EG'!$F$7))</f>
        <v/>
      </c>
      <c r="G457" s="14" t="str">
        <f>IF(I457="","",IF((OR('Identificação da EG'!$B$7=0,'Identificação da EG'!$B$7="")),"",'Identificação da EG'!$D$7))</f>
        <v/>
      </c>
      <c r="H457" s="25" t="str">
        <f>IF(I457="","",IF(OR('Identificação da EG'!$B$7=0,'Identificação da EG'!$B$7=""),"",'Identificação da EG'!$E$7))</f>
        <v/>
      </c>
      <c r="I457" s="69" t="str">
        <f>IF(OR(J457="",'Campanhas C&amp;S'!$BU$6="",'Campanhas C&amp;S'!$BU$6="(Preencha o nome da campanha)"),"",'Campanhas C&amp;S'!$BU$6)</f>
        <v/>
      </c>
      <c r="J457" s="69" t="str">
        <v/>
      </c>
      <c r="K457" s="69" t="str">
        <v/>
      </c>
      <c r="L457" s="69" t="str">
        <v/>
      </c>
      <c r="M457" s="69" t="str">
        <v/>
      </c>
      <c r="N457" s="69" t="str">
        <v/>
      </c>
      <c r="O457" s="69" t="str">
        <v/>
      </c>
      <c r="P457" s="69" t="str">
        <f>IF(J457="","","Materiais distribuidos")</f>
        <v/>
      </c>
      <c r="Q457" s="69" t="str">
        <f t="shared" si="7"/>
        <v/>
      </c>
      <c r="R457" s="69" t="str" cm="1">
        <f t="array" ref="R457">IF(ISBLANK(INDEX('Campanhas C&amp;S'!$BZ$20:$CA$48,INT((ROWS($A$1:A36)-1)/2)+1,MOD(ROWS($A$1:A36)-1,2)+1)),"",INDEX('Campanhas C&amp;S'!$BZ$20:$CA$48,INT((ROWS($A$1:A36)-1)/2)+1,MOD(ROWS($A$1:A36)-1,2)+1))</f>
        <v/>
      </c>
      <c r="S457" s="69" t="str">
        <f>IF(OR(J457="",'Campanhas C&amp;S'!$BU$15="",'Campanhas C&amp;S'!$BU$15="(máximo 300 carateres)"),"",'Campanhas C&amp;S'!$BU$15)</f>
        <v/>
      </c>
    </row>
    <row r="458" spans="1:19" x14ac:dyDescent="0.15">
      <c r="A458" s="14" t="str">
        <f>IF(I458="","",IF(OR('Identificação da EG'!$B$7=0,'Identificação da EG'!$B$7=""),"",Capa!$C$10))</f>
        <v/>
      </c>
      <c r="B458" s="14" t="str">
        <f>IF(I458="","",IF((OR('Identificação da EG'!$B$7=0,'Identificação da EG'!$B$7="")),"",'Identificação da EG'!$B$7))</f>
        <v/>
      </c>
      <c r="C458" s="14" t="str">
        <f>IF(I458="","",IF(B458="","",VLOOKUP(B458,Auxiliar!$BW$23:$BX$3130,2,0)))</f>
        <v/>
      </c>
      <c r="D458" s="14" t="str">
        <f>IF(I458="","",IF(OR('Identificação da EG'!$B$7=0,'Identificação da EG'!$B$7=""),"","Portugal"))</f>
        <v/>
      </c>
      <c r="E458" s="14" t="str">
        <f>IF(I458="","",IF(OR('Identificação da EG'!$B$7=0,'Identificação da EG'!$B$7=""),"",'Identificação da EG'!$C$7))</f>
        <v/>
      </c>
      <c r="F458" s="14" t="str">
        <f>IF(I458="","",IF(OR('Identificação da EG'!$B$7=0,'Identificação da EG'!$B$7=""),"",'Identificação da EG'!$F$7))</f>
        <v/>
      </c>
      <c r="G458" s="14" t="str">
        <f>IF(I458="","",IF((OR('Identificação da EG'!$B$7=0,'Identificação da EG'!$B$7="")),"",'Identificação da EG'!$D$7))</f>
        <v/>
      </c>
      <c r="H458" s="25" t="str">
        <f>IF(I458="","",IF(OR('Identificação da EG'!$B$7=0,'Identificação da EG'!$B$7=""),"",'Identificação da EG'!$E$7))</f>
        <v/>
      </c>
      <c r="I458" s="69" t="str">
        <f>IF(OR(J458="",'Campanhas C&amp;S'!$BU$6="",'Campanhas C&amp;S'!$BU$6="(Preencha o nome da campanha)"),"",'Campanhas C&amp;S'!$BU$6)</f>
        <v/>
      </c>
      <c r="J458" s="69" t="str">
        <v/>
      </c>
      <c r="K458" s="69" t="str">
        <v/>
      </c>
      <c r="L458" s="69" t="str">
        <v/>
      </c>
      <c r="M458" s="69" t="str">
        <v/>
      </c>
      <c r="N458" s="69" t="str">
        <v/>
      </c>
      <c r="O458" s="69" t="str">
        <v/>
      </c>
      <c r="P458" s="69" t="str">
        <f>IF(J458="","","População abrangida")</f>
        <v/>
      </c>
      <c r="Q458" s="69" t="str">
        <f t="shared" si="7"/>
        <v/>
      </c>
      <c r="R458" s="69" t="str" cm="1">
        <f t="array" ref="R458">IF(ISBLANK(INDEX('Campanhas C&amp;S'!$BZ$20:$CA$48,INT((ROWS($A$1:A37)-1)/2)+1,MOD(ROWS($A$1:A37)-1,2)+1)),"",INDEX('Campanhas C&amp;S'!$BZ$20:$CA$48,INT((ROWS($A$1:A37)-1)/2)+1,MOD(ROWS($A$1:A37)-1,2)+1))</f>
        <v/>
      </c>
      <c r="S458" s="69" t="str">
        <f>IF(OR(J458="",'Campanhas C&amp;S'!$BU$15="",'Campanhas C&amp;S'!$BU$15="(máximo 300 carateres)"),"",'Campanhas C&amp;S'!$BU$15)</f>
        <v/>
      </c>
    </row>
    <row r="459" spans="1:19" x14ac:dyDescent="0.15">
      <c r="A459" s="14" t="str">
        <f>IF(I459="","",IF(OR('Identificação da EG'!$B$7=0,'Identificação da EG'!$B$7=""),"",Capa!$C$10))</f>
        <v/>
      </c>
      <c r="B459" s="14" t="str">
        <f>IF(I459="","",IF((OR('Identificação da EG'!$B$7=0,'Identificação da EG'!$B$7="")),"",'Identificação da EG'!$B$7))</f>
        <v/>
      </c>
      <c r="C459" s="14" t="str">
        <f>IF(I459="","",IF(B459="","",VLOOKUP(B459,Auxiliar!$BW$23:$BX$3130,2,0)))</f>
        <v/>
      </c>
      <c r="D459" s="14" t="str">
        <f>IF(I459="","",IF(OR('Identificação da EG'!$B$7=0,'Identificação da EG'!$B$7=""),"","Portugal"))</f>
        <v/>
      </c>
      <c r="E459" s="14" t="str">
        <f>IF(I459="","",IF(OR('Identificação da EG'!$B$7=0,'Identificação da EG'!$B$7=""),"",'Identificação da EG'!$C$7))</f>
        <v/>
      </c>
      <c r="F459" s="14" t="str">
        <f>IF(I459="","",IF(OR('Identificação da EG'!$B$7=0,'Identificação da EG'!$B$7=""),"",'Identificação da EG'!$F$7))</f>
        <v/>
      </c>
      <c r="G459" s="14" t="str">
        <f>IF(I459="","",IF((OR('Identificação da EG'!$B$7=0,'Identificação da EG'!$B$7="")),"",'Identificação da EG'!$D$7))</f>
        <v/>
      </c>
      <c r="H459" s="25" t="str">
        <f>IF(I459="","",IF(OR('Identificação da EG'!$B$7=0,'Identificação da EG'!$B$7=""),"",'Identificação da EG'!$E$7))</f>
        <v/>
      </c>
      <c r="I459" s="69" t="str">
        <f>IF(OR(J459="",'Campanhas C&amp;S'!$BU$6="",'Campanhas C&amp;S'!$BU$6="(Preencha o nome da campanha)"),"",'Campanhas C&amp;S'!$BU$6)</f>
        <v/>
      </c>
      <c r="J459" s="69" t="str">
        <v/>
      </c>
      <c r="K459" s="69" t="str">
        <v/>
      </c>
      <c r="L459" s="69" t="str">
        <v/>
      </c>
      <c r="M459" s="69" t="str">
        <v/>
      </c>
      <c r="N459" s="69" t="str">
        <v/>
      </c>
      <c r="O459" s="69" t="str">
        <v/>
      </c>
      <c r="P459" s="69" t="str">
        <f>IF(J459="","","Materiais distribuidos")</f>
        <v/>
      </c>
      <c r="Q459" s="69" t="str">
        <f t="shared" si="7"/>
        <v/>
      </c>
      <c r="R459" s="69" t="str" cm="1">
        <f t="array" ref="R459">IF(ISBLANK(INDEX('Campanhas C&amp;S'!$BZ$20:$CA$48,INT((ROWS($A$1:A38)-1)/2)+1,MOD(ROWS($A$1:A38)-1,2)+1)),"",INDEX('Campanhas C&amp;S'!$BZ$20:$CA$48,INT((ROWS($A$1:A38)-1)/2)+1,MOD(ROWS($A$1:A38)-1,2)+1))</f>
        <v/>
      </c>
      <c r="S459" s="69" t="str">
        <f>IF(OR(J459="",'Campanhas C&amp;S'!$BU$15="",'Campanhas C&amp;S'!$BU$15="(máximo 300 carateres)"),"",'Campanhas C&amp;S'!$BU$15)</f>
        <v/>
      </c>
    </row>
    <row r="460" spans="1:19" x14ac:dyDescent="0.15">
      <c r="A460" s="14" t="str">
        <f>IF(I460="","",IF(OR('Identificação da EG'!$B$7=0,'Identificação da EG'!$B$7=""),"",Capa!$C$10))</f>
        <v/>
      </c>
      <c r="B460" s="14" t="str">
        <f>IF(I460="","",IF((OR('Identificação da EG'!$B$7=0,'Identificação da EG'!$B$7="")),"",'Identificação da EG'!$B$7))</f>
        <v/>
      </c>
      <c r="C460" s="14" t="str">
        <f>IF(I460="","",IF(B460="","",VLOOKUP(B460,Auxiliar!$BW$23:$BX$3130,2,0)))</f>
        <v/>
      </c>
      <c r="D460" s="14" t="str">
        <f>IF(I460="","",IF(OR('Identificação da EG'!$B$7=0,'Identificação da EG'!$B$7=""),"","Portugal"))</f>
        <v/>
      </c>
      <c r="E460" s="14" t="str">
        <f>IF(I460="","",IF(OR('Identificação da EG'!$B$7=0,'Identificação da EG'!$B$7=""),"",'Identificação da EG'!$C$7))</f>
        <v/>
      </c>
      <c r="F460" s="14" t="str">
        <f>IF(I460="","",IF(OR('Identificação da EG'!$B$7=0,'Identificação da EG'!$B$7=""),"",'Identificação da EG'!$F$7))</f>
        <v/>
      </c>
      <c r="G460" s="14" t="str">
        <f>IF(I460="","",IF((OR('Identificação da EG'!$B$7=0,'Identificação da EG'!$B$7="")),"",'Identificação da EG'!$D$7))</f>
        <v/>
      </c>
      <c r="H460" s="25" t="str">
        <f>IF(I460="","",IF(OR('Identificação da EG'!$B$7=0,'Identificação da EG'!$B$7=""),"",'Identificação da EG'!$E$7))</f>
        <v/>
      </c>
      <c r="I460" s="69" t="str">
        <f>IF(OR(J460="",'Campanhas C&amp;S'!$BU$6="",'Campanhas C&amp;S'!$BU$6="(Preencha o nome da campanha)"),"",'Campanhas C&amp;S'!$BU$6)</f>
        <v/>
      </c>
      <c r="J460" s="69" t="str">
        <v/>
      </c>
      <c r="K460" s="69" t="str">
        <v/>
      </c>
      <c r="L460" s="69" t="str">
        <v/>
      </c>
      <c r="M460" s="69" t="str">
        <v/>
      </c>
      <c r="N460" s="69" t="str">
        <v/>
      </c>
      <c r="O460" s="69" t="str">
        <v/>
      </c>
      <c r="P460" s="69" t="str">
        <f>IF(J460="","","População abrangida")</f>
        <v/>
      </c>
      <c r="Q460" s="69" t="str">
        <f t="shared" si="7"/>
        <v/>
      </c>
      <c r="R460" s="69" t="str" cm="1">
        <f t="array" ref="R460">IF(ISBLANK(INDEX('Campanhas C&amp;S'!$BZ$20:$CA$48,INT((ROWS($A$1:A39)-1)/2)+1,MOD(ROWS($A$1:A39)-1,2)+1)),"",INDEX('Campanhas C&amp;S'!$BZ$20:$CA$48,INT((ROWS($A$1:A39)-1)/2)+1,MOD(ROWS($A$1:A39)-1,2)+1))</f>
        <v/>
      </c>
      <c r="S460" s="69" t="str">
        <f>IF(OR(J460="",'Campanhas C&amp;S'!$BU$15="",'Campanhas C&amp;S'!$BU$15="(máximo 300 carateres)"),"",'Campanhas C&amp;S'!$BU$15)</f>
        <v/>
      </c>
    </row>
    <row r="461" spans="1:19" x14ac:dyDescent="0.15">
      <c r="A461" s="14" t="str">
        <f>IF(I461="","",IF(OR('Identificação da EG'!$B$7=0,'Identificação da EG'!$B$7=""),"",Capa!$C$10))</f>
        <v/>
      </c>
      <c r="B461" s="14" t="str">
        <f>IF(I461="","",IF((OR('Identificação da EG'!$B$7=0,'Identificação da EG'!$B$7="")),"",'Identificação da EG'!$B$7))</f>
        <v/>
      </c>
      <c r="C461" s="14" t="str">
        <f>IF(I461="","",IF(B461="","",VLOOKUP(B461,Auxiliar!$BW$23:$BX$3130,2,0)))</f>
        <v/>
      </c>
      <c r="D461" s="14" t="str">
        <f>IF(I461="","",IF(OR('Identificação da EG'!$B$7=0,'Identificação da EG'!$B$7=""),"","Portugal"))</f>
        <v/>
      </c>
      <c r="E461" s="14" t="str">
        <f>IF(I461="","",IF(OR('Identificação da EG'!$B$7=0,'Identificação da EG'!$B$7=""),"",'Identificação da EG'!$C$7))</f>
        <v/>
      </c>
      <c r="F461" s="14" t="str">
        <f>IF(I461="","",IF(OR('Identificação da EG'!$B$7=0,'Identificação da EG'!$B$7=""),"",'Identificação da EG'!$F$7))</f>
        <v/>
      </c>
      <c r="G461" s="14" t="str">
        <f>IF(I461="","",IF((OR('Identificação da EG'!$B$7=0,'Identificação da EG'!$B$7="")),"",'Identificação da EG'!$D$7))</f>
        <v/>
      </c>
      <c r="H461" s="25" t="str">
        <f>IF(I461="","",IF(OR('Identificação da EG'!$B$7=0,'Identificação da EG'!$B$7=""),"",'Identificação da EG'!$E$7))</f>
        <v/>
      </c>
      <c r="I461" s="69" t="str">
        <f>IF(OR(J461="",'Campanhas C&amp;S'!$BU$6="",'Campanhas C&amp;S'!$BU$6="(Preencha o nome da campanha)"),"",'Campanhas C&amp;S'!$BU$6)</f>
        <v/>
      </c>
      <c r="J461" s="69" t="str">
        <v/>
      </c>
      <c r="K461" s="69" t="str">
        <v/>
      </c>
      <c r="L461" s="69" t="str">
        <v/>
      </c>
      <c r="M461" s="69" t="str">
        <v/>
      </c>
      <c r="N461" s="69" t="str">
        <v/>
      </c>
      <c r="O461" s="69" t="str">
        <v/>
      </c>
      <c r="P461" s="69" t="str">
        <f>IF(J461="","","Materiais distribuidos")</f>
        <v/>
      </c>
      <c r="Q461" s="69" t="str">
        <f t="shared" si="7"/>
        <v/>
      </c>
      <c r="R461" s="69" t="str" cm="1">
        <f t="array" ref="R461">IF(ISBLANK(INDEX('Campanhas C&amp;S'!$BZ$20:$CA$48,INT((ROWS($A$1:A40)-1)/2)+1,MOD(ROWS($A$1:A40)-1,2)+1)),"",INDEX('Campanhas C&amp;S'!$BZ$20:$CA$48,INT((ROWS($A$1:A40)-1)/2)+1,MOD(ROWS($A$1:A40)-1,2)+1))</f>
        <v/>
      </c>
      <c r="S461" s="69" t="str">
        <f>IF(OR(J461="",'Campanhas C&amp;S'!$BU$15="",'Campanhas C&amp;S'!$BU$15="(máximo 300 carateres)"),"",'Campanhas C&amp;S'!$BU$15)</f>
        <v/>
      </c>
    </row>
    <row r="462" spans="1:19" x14ac:dyDescent="0.15">
      <c r="A462" s="14" t="str">
        <f>IF(I462="","",IF(OR('Identificação da EG'!$B$7=0,'Identificação da EG'!$B$7=""),"",Capa!$C$10))</f>
        <v/>
      </c>
      <c r="B462" s="14" t="str">
        <f>IF(I462="","",IF((OR('Identificação da EG'!$B$7=0,'Identificação da EG'!$B$7="")),"",'Identificação da EG'!$B$7))</f>
        <v/>
      </c>
      <c r="C462" s="14" t="str">
        <f>IF(I462="","",IF(B462="","",VLOOKUP(B462,Auxiliar!$BW$23:$BX$3130,2,0)))</f>
        <v/>
      </c>
      <c r="D462" s="14" t="str">
        <f>IF(I462="","",IF(OR('Identificação da EG'!$B$7=0,'Identificação da EG'!$B$7=""),"","Portugal"))</f>
        <v/>
      </c>
      <c r="E462" s="14" t="str">
        <f>IF(I462="","",IF(OR('Identificação da EG'!$B$7=0,'Identificação da EG'!$B$7=""),"",'Identificação da EG'!$C$7))</f>
        <v/>
      </c>
      <c r="F462" s="14" t="str">
        <f>IF(I462="","",IF(OR('Identificação da EG'!$B$7=0,'Identificação da EG'!$B$7=""),"",'Identificação da EG'!$F$7))</f>
        <v/>
      </c>
      <c r="G462" s="14" t="str">
        <f>IF(I462="","",IF((OR('Identificação da EG'!$B$7=0,'Identificação da EG'!$B$7="")),"",'Identificação da EG'!$D$7))</f>
        <v/>
      </c>
      <c r="H462" s="25" t="str">
        <f>IF(I462="","",IF(OR('Identificação da EG'!$B$7=0,'Identificação da EG'!$B$7=""),"",'Identificação da EG'!$E$7))</f>
        <v/>
      </c>
      <c r="I462" s="69" t="str">
        <f>IF(OR(J462="",'Campanhas C&amp;S'!$BU$6="",'Campanhas C&amp;S'!$BU$6="(Preencha o nome da campanha)"),"",'Campanhas C&amp;S'!$BU$6)</f>
        <v/>
      </c>
      <c r="J462" s="69" t="str">
        <v/>
      </c>
      <c r="K462" s="69" t="str">
        <v/>
      </c>
      <c r="L462" s="69" t="str">
        <v/>
      </c>
      <c r="M462" s="69" t="str">
        <v/>
      </c>
      <c r="N462" s="69" t="str">
        <v/>
      </c>
      <c r="O462" s="69" t="str">
        <v/>
      </c>
      <c r="P462" s="69" t="str">
        <f>IF(J462="","","População abrangida")</f>
        <v/>
      </c>
      <c r="Q462" s="69" t="str">
        <f t="shared" si="7"/>
        <v/>
      </c>
      <c r="R462" s="69" t="str" cm="1">
        <f t="array" ref="R462">IF(ISBLANK(INDEX('Campanhas C&amp;S'!$BZ$20:$CA$48,INT((ROWS($A$1:A41)-1)/2)+1,MOD(ROWS($A$1:A41)-1,2)+1)),"",INDEX('Campanhas C&amp;S'!$BZ$20:$CA$48,INT((ROWS($A$1:A41)-1)/2)+1,MOD(ROWS($A$1:A41)-1,2)+1))</f>
        <v/>
      </c>
      <c r="S462" s="69" t="str">
        <f>IF(OR(J462="",'Campanhas C&amp;S'!$BU$15="",'Campanhas C&amp;S'!$BU$15="(máximo 300 carateres)"),"",'Campanhas C&amp;S'!$BU$15)</f>
        <v/>
      </c>
    </row>
    <row r="463" spans="1:19" x14ac:dyDescent="0.15">
      <c r="A463" s="14" t="str">
        <f>IF(I463="","",IF(OR('Identificação da EG'!$B$7=0,'Identificação da EG'!$B$7=""),"",Capa!$C$10))</f>
        <v/>
      </c>
      <c r="B463" s="14" t="str">
        <f>IF(I463="","",IF((OR('Identificação da EG'!$B$7=0,'Identificação da EG'!$B$7="")),"",'Identificação da EG'!$B$7))</f>
        <v/>
      </c>
      <c r="C463" s="14" t="str">
        <f>IF(I463="","",IF(B463="","",VLOOKUP(B463,Auxiliar!$BW$23:$BX$3130,2,0)))</f>
        <v/>
      </c>
      <c r="D463" s="14" t="str">
        <f>IF(I463="","",IF(OR('Identificação da EG'!$B$7=0,'Identificação da EG'!$B$7=""),"","Portugal"))</f>
        <v/>
      </c>
      <c r="E463" s="14" t="str">
        <f>IF(I463="","",IF(OR('Identificação da EG'!$B$7=0,'Identificação da EG'!$B$7=""),"",'Identificação da EG'!$C$7))</f>
        <v/>
      </c>
      <c r="F463" s="14" t="str">
        <f>IF(I463="","",IF(OR('Identificação da EG'!$B$7=0,'Identificação da EG'!$B$7=""),"",'Identificação da EG'!$F$7))</f>
        <v/>
      </c>
      <c r="G463" s="14" t="str">
        <f>IF(I463="","",IF((OR('Identificação da EG'!$B$7=0,'Identificação da EG'!$B$7="")),"",'Identificação da EG'!$D$7))</f>
        <v/>
      </c>
      <c r="H463" s="25" t="str">
        <f>IF(I463="","",IF(OR('Identificação da EG'!$B$7=0,'Identificação da EG'!$B$7=""),"",'Identificação da EG'!$E$7))</f>
        <v/>
      </c>
      <c r="I463" s="69" t="str">
        <f>IF(OR(J463="",'Campanhas C&amp;S'!$BU$6="",'Campanhas C&amp;S'!$BU$6="(Preencha o nome da campanha)"),"",'Campanhas C&amp;S'!$BU$6)</f>
        <v/>
      </c>
      <c r="J463" s="69" t="str">
        <v/>
      </c>
      <c r="K463" s="69" t="str">
        <v/>
      </c>
      <c r="L463" s="69" t="str">
        <v/>
      </c>
      <c r="M463" s="69" t="str">
        <v/>
      </c>
      <c r="N463" s="69" t="str">
        <v/>
      </c>
      <c r="O463" s="69" t="str">
        <v/>
      </c>
      <c r="P463" s="69" t="str">
        <f>IF(J463="","","Materiais distribuidos")</f>
        <v/>
      </c>
      <c r="Q463" s="69" t="str">
        <f t="shared" si="7"/>
        <v/>
      </c>
      <c r="R463" s="69" t="str" cm="1">
        <f t="array" ref="R463">IF(ISBLANK(INDEX('Campanhas C&amp;S'!$BZ$20:$CA$48,INT((ROWS($A$1:A42)-1)/2)+1,MOD(ROWS($A$1:A42)-1,2)+1)),"",INDEX('Campanhas C&amp;S'!$BZ$20:$CA$48,INT((ROWS($A$1:A42)-1)/2)+1,MOD(ROWS($A$1:A42)-1,2)+1))</f>
        <v/>
      </c>
      <c r="S463" s="69" t="str">
        <f>IF(OR(J463="",'Campanhas C&amp;S'!$BU$15="",'Campanhas C&amp;S'!$BU$15="(máximo 300 carateres)"),"",'Campanhas C&amp;S'!$BU$15)</f>
        <v/>
      </c>
    </row>
    <row r="464" spans="1:19" x14ac:dyDescent="0.15">
      <c r="A464" s="14" t="str">
        <f>IF(I464="","",IF(OR('Identificação da EG'!$B$7=0,'Identificação da EG'!$B$7=""),"",Capa!$C$10))</f>
        <v/>
      </c>
      <c r="B464" s="14" t="str">
        <f>IF(I464="","",IF((OR('Identificação da EG'!$B$7=0,'Identificação da EG'!$B$7="")),"",'Identificação da EG'!$B$7))</f>
        <v/>
      </c>
      <c r="C464" s="14" t="str">
        <f>IF(I464="","",IF(B464="","",VLOOKUP(B464,Auxiliar!$BW$23:$BX$3130,2,0)))</f>
        <v/>
      </c>
      <c r="D464" s="14" t="str">
        <f>IF(I464="","",IF(OR('Identificação da EG'!$B$7=0,'Identificação da EG'!$B$7=""),"","Portugal"))</f>
        <v/>
      </c>
      <c r="E464" s="14" t="str">
        <f>IF(I464="","",IF(OR('Identificação da EG'!$B$7=0,'Identificação da EG'!$B$7=""),"",'Identificação da EG'!$C$7))</f>
        <v/>
      </c>
      <c r="F464" s="14" t="str">
        <f>IF(I464="","",IF(OR('Identificação da EG'!$B$7=0,'Identificação da EG'!$B$7=""),"",'Identificação da EG'!$F$7))</f>
        <v/>
      </c>
      <c r="G464" s="14" t="str">
        <f>IF(I464="","",IF((OR('Identificação da EG'!$B$7=0,'Identificação da EG'!$B$7="")),"",'Identificação da EG'!$D$7))</f>
        <v/>
      </c>
      <c r="H464" s="25" t="str">
        <f>IF(I464="","",IF(OR('Identificação da EG'!$B$7=0,'Identificação da EG'!$B$7=""),"",'Identificação da EG'!$E$7))</f>
        <v/>
      </c>
      <c r="I464" s="69" t="str">
        <f>IF(OR(J464="",'Campanhas C&amp;S'!$BU$6="",'Campanhas C&amp;S'!$BU$6="(Preencha o nome da campanha)"),"",'Campanhas C&amp;S'!$BU$6)</f>
        <v/>
      </c>
      <c r="J464" s="69" t="str">
        <v/>
      </c>
      <c r="K464" s="69" t="str">
        <v/>
      </c>
      <c r="L464" s="69" t="str">
        <v/>
      </c>
      <c r="M464" s="69" t="str">
        <v/>
      </c>
      <c r="N464" s="69" t="str">
        <v/>
      </c>
      <c r="O464" s="69" t="str">
        <v/>
      </c>
      <c r="P464" s="69" t="str">
        <f>IF(J464="","","População abrangida")</f>
        <v/>
      </c>
      <c r="Q464" s="69" t="str">
        <f t="shared" si="7"/>
        <v/>
      </c>
      <c r="R464" s="69" t="str" cm="1">
        <f t="array" ref="R464">IF(ISBLANK(INDEX('Campanhas C&amp;S'!$BZ$20:$CA$48,INT((ROWS($A$1:A43)-1)/2)+1,MOD(ROWS($A$1:A43)-1,2)+1)),"",INDEX('Campanhas C&amp;S'!$BZ$20:$CA$48,INT((ROWS($A$1:A43)-1)/2)+1,MOD(ROWS($A$1:A43)-1,2)+1))</f>
        <v/>
      </c>
      <c r="S464" s="69" t="str">
        <f>IF(OR(J464="",'Campanhas C&amp;S'!$BU$15="",'Campanhas C&amp;S'!$BU$15="(máximo 300 carateres)"),"",'Campanhas C&amp;S'!$BU$15)</f>
        <v/>
      </c>
    </row>
    <row r="465" spans="1:19" x14ac:dyDescent="0.15">
      <c r="A465" s="14" t="str">
        <f>IF(I465="","",IF(OR('Identificação da EG'!$B$7=0,'Identificação da EG'!$B$7=""),"",Capa!$C$10))</f>
        <v/>
      </c>
      <c r="B465" s="14" t="str">
        <f>IF(I465="","",IF((OR('Identificação da EG'!$B$7=0,'Identificação da EG'!$B$7="")),"",'Identificação da EG'!$B$7))</f>
        <v/>
      </c>
      <c r="C465" s="14" t="str">
        <f>IF(I465="","",IF(B465="","",VLOOKUP(B465,Auxiliar!$BW$23:$BX$3130,2,0)))</f>
        <v/>
      </c>
      <c r="D465" s="14" t="str">
        <f>IF(I465="","",IF(OR('Identificação da EG'!$B$7=0,'Identificação da EG'!$B$7=""),"","Portugal"))</f>
        <v/>
      </c>
      <c r="E465" s="14" t="str">
        <f>IF(I465="","",IF(OR('Identificação da EG'!$B$7=0,'Identificação da EG'!$B$7=""),"",'Identificação da EG'!$C$7))</f>
        <v/>
      </c>
      <c r="F465" s="14" t="str">
        <f>IF(I465="","",IF(OR('Identificação da EG'!$B$7=0,'Identificação da EG'!$B$7=""),"",'Identificação da EG'!$F$7))</f>
        <v/>
      </c>
      <c r="G465" s="14" t="str">
        <f>IF(I465="","",IF((OR('Identificação da EG'!$B$7=0,'Identificação da EG'!$B$7="")),"",'Identificação da EG'!$D$7))</f>
        <v/>
      </c>
      <c r="H465" s="25" t="str">
        <f>IF(I465="","",IF(OR('Identificação da EG'!$B$7=0,'Identificação da EG'!$B$7=""),"",'Identificação da EG'!$E$7))</f>
        <v/>
      </c>
      <c r="I465" s="69" t="str">
        <f>IF(OR(J465="",'Campanhas C&amp;S'!$BU$6="",'Campanhas C&amp;S'!$BU$6="(Preencha o nome da campanha)"),"",'Campanhas C&amp;S'!$BU$6)</f>
        <v/>
      </c>
      <c r="J465" s="69" t="str">
        <v/>
      </c>
      <c r="K465" s="69" t="str">
        <v/>
      </c>
      <c r="L465" s="69" t="str">
        <v/>
      </c>
      <c r="M465" s="69" t="str">
        <v/>
      </c>
      <c r="N465" s="69" t="str">
        <v/>
      </c>
      <c r="O465" s="69" t="str">
        <v/>
      </c>
      <c r="P465" s="69" t="str">
        <f>IF(J465="","","Materiais distribuidos")</f>
        <v/>
      </c>
      <c r="Q465" s="69" t="str">
        <f t="shared" si="7"/>
        <v/>
      </c>
      <c r="R465" s="69" t="str" cm="1">
        <f t="array" ref="R465">IF(ISBLANK(INDEX('Campanhas C&amp;S'!$BZ$20:$CA$48,INT((ROWS($A$1:A44)-1)/2)+1,MOD(ROWS($A$1:A44)-1,2)+1)),"",INDEX('Campanhas C&amp;S'!$BZ$20:$CA$48,INT((ROWS($A$1:A44)-1)/2)+1,MOD(ROWS($A$1:A44)-1,2)+1))</f>
        <v/>
      </c>
      <c r="S465" s="69" t="str">
        <f>IF(OR(J465="",'Campanhas C&amp;S'!$BU$15="",'Campanhas C&amp;S'!$BU$15="(máximo 300 carateres)"),"",'Campanhas C&amp;S'!$BU$15)</f>
        <v/>
      </c>
    </row>
    <row r="466" spans="1:19" x14ac:dyDescent="0.15">
      <c r="A466" s="14" t="str">
        <f>IF(I466="","",IF(OR('Identificação da EG'!$B$7=0,'Identificação da EG'!$B$7=""),"",Capa!$C$10))</f>
        <v/>
      </c>
      <c r="B466" s="14" t="str">
        <f>IF(I466="","",IF((OR('Identificação da EG'!$B$7=0,'Identificação da EG'!$B$7="")),"",'Identificação da EG'!$B$7))</f>
        <v/>
      </c>
      <c r="C466" s="14" t="str">
        <f>IF(I466="","",IF(B466="","",VLOOKUP(B466,Auxiliar!$BW$23:$BX$3130,2,0)))</f>
        <v/>
      </c>
      <c r="D466" s="14" t="str">
        <f>IF(I466="","",IF(OR('Identificação da EG'!$B$7=0,'Identificação da EG'!$B$7=""),"","Portugal"))</f>
        <v/>
      </c>
      <c r="E466" s="14" t="str">
        <f>IF(I466="","",IF(OR('Identificação da EG'!$B$7=0,'Identificação da EG'!$B$7=""),"",'Identificação da EG'!$C$7))</f>
        <v/>
      </c>
      <c r="F466" s="14" t="str">
        <f>IF(I466="","",IF(OR('Identificação da EG'!$B$7=0,'Identificação da EG'!$B$7=""),"",'Identificação da EG'!$F$7))</f>
        <v/>
      </c>
      <c r="G466" s="14" t="str">
        <f>IF(I466="","",IF((OR('Identificação da EG'!$B$7=0,'Identificação da EG'!$B$7="")),"",'Identificação da EG'!$D$7))</f>
        <v/>
      </c>
      <c r="H466" s="25" t="str">
        <f>IF(I466="","",IF(OR('Identificação da EG'!$B$7=0,'Identificação da EG'!$B$7=""),"",'Identificação da EG'!$E$7))</f>
        <v/>
      </c>
      <c r="I466" s="69" t="str">
        <f>IF(OR(J466="",'Campanhas C&amp;S'!$BU$6="",'Campanhas C&amp;S'!$BU$6="(Preencha o nome da campanha)"),"",'Campanhas C&amp;S'!$BU$6)</f>
        <v/>
      </c>
      <c r="J466" s="69" t="str">
        <v/>
      </c>
      <c r="K466" s="69" t="str">
        <v/>
      </c>
      <c r="L466" s="69" t="str">
        <v/>
      </c>
      <c r="M466" s="69" t="str">
        <v/>
      </c>
      <c r="N466" s="69" t="str">
        <v/>
      </c>
      <c r="O466" s="69" t="str">
        <v/>
      </c>
      <c r="P466" s="69" t="str">
        <f>IF(J466="","","População abrangida")</f>
        <v/>
      </c>
      <c r="Q466" s="69" t="str">
        <f t="shared" si="7"/>
        <v/>
      </c>
      <c r="R466" s="69" t="str" cm="1">
        <f t="array" ref="R466">IF(ISBLANK(INDEX('Campanhas C&amp;S'!$BZ$20:$CA$48,INT((ROWS($A$1:A45)-1)/2)+1,MOD(ROWS($A$1:A45)-1,2)+1)),"",INDEX('Campanhas C&amp;S'!$BZ$20:$CA$48,INT((ROWS($A$1:A45)-1)/2)+1,MOD(ROWS($A$1:A45)-1,2)+1))</f>
        <v/>
      </c>
      <c r="S466" s="69" t="str">
        <f>IF(OR(J466="",'Campanhas C&amp;S'!$BU$15="",'Campanhas C&amp;S'!$BU$15="(máximo 300 carateres)"),"",'Campanhas C&amp;S'!$BU$15)</f>
        <v/>
      </c>
    </row>
    <row r="467" spans="1:19" x14ac:dyDescent="0.15">
      <c r="A467" s="14" t="str">
        <f>IF(I467="","",IF(OR('Identificação da EG'!$B$7=0,'Identificação da EG'!$B$7=""),"",Capa!$C$10))</f>
        <v/>
      </c>
      <c r="B467" s="14" t="str">
        <f>IF(I467="","",IF((OR('Identificação da EG'!$B$7=0,'Identificação da EG'!$B$7="")),"",'Identificação da EG'!$B$7))</f>
        <v/>
      </c>
      <c r="C467" s="14" t="str">
        <f>IF(I467="","",IF(B467="","",VLOOKUP(B467,Auxiliar!$BW$23:$BX$3130,2,0)))</f>
        <v/>
      </c>
      <c r="D467" s="14" t="str">
        <f>IF(I467="","",IF(OR('Identificação da EG'!$B$7=0,'Identificação da EG'!$B$7=""),"","Portugal"))</f>
        <v/>
      </c>
      <c r="E467" s="14" t="str">
        <f>IF(I467="","",IF(OR('Identificação da EG'!$B$7=0,'Identificação da EG'!$B$7=""),"",'Identificação da EG'!$C$7))</f>
        <v/>
      </c>
      <c r="F467" s="14" t="str">
        <f>IF(I467="","",IF(OR('Identificação da EG'!$B$7=0,'Identificação da EG'!$B$7=""),"",'Identificação da EG'!$F$7))</f>
        <v/>
      </c>
      <c r="G467" s="14" t="str">
        <f>IF(I467="","",IF((OR('Identificação da EG'!$B$7=0,'Identificação da EG'!$B$7="")),"",'Identificação da EG'!$D$7))</f>
        <v/>
      </c>
      <c r="H467" s="25" t="str">
        <f>IF(I467="","",IF(OR('Identificação da EG'!$B$7=0,'Identificação da EG'!$B$7=""),"",'Identificação da EG'!$E$7))</f>
        <v/>
      </c>
      <c r="I467" s="69" t="str">
        <f>IF(OR(J467="",'Campanhas C&amp;S'!$BU$6="",'Campanhas C&amp;S'!$BU$6="(Preencha o nome da campanha)"),"",'Campanhas C&amp;S'!$BU$6)</f>
        <v/>
      </c>
      <c r="J467" s="69" t="str">
        <v/>
      </c>
      <c r="K467" s="69" t="str">
        <v/>
      </c>
      <c r="L467" s="69" t="str">
        <v/>
      </c>
      <c r="M467" s="69" t="str">
        <v/>
      </c>
      <c r="N467" s="69" t="str">
        <v/>
      </c>
      <c r="O467" s="69" t="str">
        <v/>
      </c>
      <c r="P467" s="69" t="str">
        <f>IF(J467="","","Materiais distribuidos")</f>
        <v/>
      </c>
      <c r="Q467" s="69" t="str">
        <f t="shared" si="7"/>
        <v/>
      </c>
      <c r="R467" s="69" t="str" cm="1">
        <f t="array" ref="R467">IF(ISBLANK(INDEX('Campanhas C&amp;S'!$BZ$20:$CA$48,INT((ROWS($A$1:A46)-1)/2)+1,MOD(ROWS($A$1:A46)-1,2)+1)),"",INDEX('Campanhas C&amp;S'!$BZ$20:$CA$48,INT((ROWS($A$1:A46)-1)/2)+1,MOD(ROWS($A$1:A46)-1,2)+1))</f>
        <v/>
      </c>
      <c r="S467" s="69" t="str">
        <f>IF(OR(J467="",'Campanhas C&amp;S'!$BU$15="",'Campanhas C&amp;S'!$BU$15="(máximo 300 carateres)"),"",'Campanhas C&amp;S'!$BU$15)</f>
        <v/>
      </c>
    </row>
    <row r="468" spans="1:19" x14ac:dyDescent="0.15">
      <c r="A468" s="14" t="str">
        <f>IF(I468="","",IF(OR('Identificação da EG'!$B$7=0,'Identificação da EG'!$B$7=""),"",Capa!$C$10))</f>
        <v/>
      </c>
      <c r="B468" s="14" t="str">
        <f>IF(I468="","",IF((OR('Identificação da EG'!$B$7=0,'Identificação da EG'!$B$7="")),"",'Identificação da EG'!$B$7))</f>
        <v/>
      </c>
      <c r="C468" s="14" t="str">
        <f>IF(I468="","",IF(B468="","",VLOOKUP(B468,Auxiliar!$BW$23:$BX$3130,2,0)))</f>
        <v/>
      </c>
      <c r="D468" s="14" t="str">
        <f>IF(I468="","",IF(OR('Identificação da EG'!$B$7=0,'Identificação da EG'!$B$7=""),"","Portugal"))</f>
        <v/>
      </c>
      <c r="E468" s="14" t="str">
        <f>IF(I468="","",IF(OR('Identificação da EG'!$B$7=0,'Identificação da EG'!$B$7=""),"",'Identificação da EG'!$C$7))</f>
        <v/>
      </c>
      <c r="F468" s="14" t="str">
        <f>IF(I468="","",IF(OR('Identificação da EG'!$B$7=0,'Identificação da EG'!$B$7=""),"",'Identificação da EG'!$F$7))</f>
        <v/>
      </c>
      <c r="G468" s="14" t="str">
        <f>IF(I468="","",IF((OR('Identificação da EG'!$B$7=0,'Identificação da EG'!$B$7="")),"",'Identificação da EG'!$D$7))</f>
        <v/>
      </c>
      <c r="H468" s="25" t="str">
        <f>IF(I468="","",IF(OR('Identificação da EG'!$B$7=0,'Identificação da EG'!$B$7=""),"",'Identificação da EG'!$E$7))</f>
        <v/>
      </c>
      <c r="I468" s="69" t="str">
        <f>IF(OR(J468="",'Campanhas C&amp;S'!$BU$6="",'Campanhas C&amp;S'!$BU$6="(Preencha o nome da campanha)"),"",'Campanhas C&amp;S'!$BU$6)</f>
        <v/>
      </c>
      <c r="J468" s="69" t="str">
        <v/>
      </c>
      <c r="K468" s="69" t="str">
        <v/>
      </c>
      <c r="L468" s="69" t="str">
        <v/>
      </c>
      <c r="M468" s="69" t="str">
        <v/>
      </c>
      <c r="N468" s="69" t="str">
        <v/>
      </c>
      <c r="O468" s="69" t="str">
        <v/>
      </c>
      <c r="P468" s="69" t="str">
        <f>IF(J468="","","População abrangida")</f>
        <v/>
      </c>
      <c r="Q468" s="69" t="str">
        <f t="shared" si="7"/>
        <v/>
      </c>
      <c r="R468" s="69" t="str" cm="1">
        <f t="array" ref="R468">IF(ISBLANK(INDEX('Campanhas C&amp;S'!$BZ$20:$CA$48,INT((ROWS($A$1:A47)-1)/2)+1,MOD(ROWS($A$1:A47)-1,2)+1)),"",INDEX('Campanhas C&amp;S'!$BZ$20:$CA$48,INT((ROWS($A$1:A47)-1)/2)+1,MOD(ROWS($A$1:A47)-1,2)+1))</f>
        <v/>
      </c>
      <c r="S468" s="69" t="str">
        <f>IF(OR(J468="",'Campanhas C&amp;S'!$BU$15="",'Campanhas C&amp;S'!$BU$15="(máximo 300 carateres)"),"",'Campanhas C&amp;S'!$BU$15)</f>
        <v/>
      </c>
    </row>
    <row r="469" spans="1:19" x14ac:dyDescent="0.15">
      <c r="A469" s="14" t="str">
        <f>IF(I469="","",IF(OR('Identificação da EG'!$B$7=0,'Identificação da EG'!$B$7=""),"",Capa!$C$10))</f>
        <v/>
      </c>
      <c r="B469" s="14" t="str">
        <f>IF(I469="","",IF((OR('Identificação da EG'!$B$7=0,'Identificação da EG'!$B$7="")),"",'Identificação da EG'!$B$7))</f>
        <v/>
      </c>
      <c r="C469" s="14" t="str">
        <f>IF(I469="","",IF(B469="","",VLOOKUP(B469,Auxiliar!$BW$23:$BX$3130,2,0)))</f>
        <v/>
      </c>
      <c r="D469" s="14" t="str">
        <f>IF(I469="","",IF(OR('Identificação da EG'!$B$7=0,'Identificação da EG'!$B$7=""),"","Portugal"))</f>
        <v/>
      </c>
      <c r="E469" s="14" t="str">
        <f>IF(I469="","",IF(OR('Identificação da EG'!$B$7=0,'Identificação da EG'!$B$7=""),"",'Identificação da EG'!$C$7))</f>
        <v/>
      </c>
      <c r="F469" s="14" t="str">
        <f>IF(I469="","",IF(OR('Identificação da EG'!$B$7=0,'Identificação da EG'!$B$7=""),"",'Identificação da EG'!$F$7))</f>
        <v/>
      </c>
      <c r="G469" s="14" t="str">
        <f>IF(I469="","",IF((OR('Identificação da EG'!$B$7=0,'Identificação da EG'!$B$7="")),"",'Identificação da EG'!$D$7))</f>
        <v/>
      </c>
      <c r="H469" s="25" t="str">
        <f>IF(I469="","",IF(OR('Identificação da EG'!$B$7=0,'Identificação da EG'!$B$7=""),"",'Identificação da EG'!$E$7))</f>
        <v/>
      </c>
      <c r="I469" s="69" t="str">
        <f>IF(OR(J469="",'Campanhas C&amp;S'!$BU$6="",'Campanhas C&amp;S'!$BU$6="(Preencha o nome da campanha)"),"",'Campanhas C&amp;S'!$BU$6)</f>
        <v/>
      </c>
      <c r="J469" s="69" t="str">
        <v/>
      </c>
      <c r="K469" s="69" t="str">
        <v/>
      </c>
      <c r="L469" s="69" t="str">
        <v/>
      </c>
      <c r="M469" s="69" t="str">
        <v/>
      </c>
      <c r="N469" s="69" t="str">
        <v/>
      </c>
      <c r="O469" s="69" t="str">
        <v/>
      </c>
      <c r="P469" s="69" t="str">
        <f>IF(J469="","","Materiais distribuidos")</f>
        <v/>
      </c>
      <c r="Q469" s="69" t="str">
        <f t="shared" si="7"/>
        <v/>
      </c>
      <c r="R469" s="69" t="str" cm="1">
        <f t="array" ref="R469">IF(ISBLANK(INDEX('Campanhas C&amp;S'!$BZ$20:$CA$48,INT((ROWS($A$1:A48)-1)/2)+1,MOD(ROWS($A$1:A48)-1,2)+1)),"",INDEX('Campanhas C&amp;S'!$BZ$20:$CA$48,INT((ROWS($A$1:A48)-1)/2)+1,MOD(ROWS($A$1:A48)-1,2)+1))</f>
        <v/>
      </c>
      <c r="S469" s="69" t="str">
        <f>IF(OR(J469="",'Campanhas C&amp;S'!$BU$15="",'Campanhas C&amp;S'!$BU$15="(máximo 300 carateres)"),"",'Campanhas C&amp;S'!$BU$15)</f>
        <v/>
      </c>
    </row>
    <row r="470" spans="1:19" x14ac:dyDescent="0.15">
      <c r="A470" s="14" t="str">
        <f>IF(I470="","",IF(OR('Identificação da EG'!$B$7=0,'Identificação da EG'!$B$7=""),"",Capa!$C$10))</f>
        <v/>
      </c>
      <c r="B470" s="14" t="str">
        <f>IF(I470="","",IF((OR('Identificação da EG'!$B$7=0,'Identificação da EG'!$B$7="")),"",'Identificação da EG'!$B$7))</f>
        <v/>
      </c>
      <c r="C470" s="14" t="str">
        <f>IF(I470="","",IF(B470="","",VLOOKUP(B470,Auxiliar!$BW$23:$BX$3130,2,0)))</f>
        <v/>
      </c>
      <c r="D470" s="14" t="str">
        <f>IF(I470="","",IF(OR('Identificação da EG'!$B$7=0,'Identificação da EG'!$B$7=""),"","Portugal"))</f>
        <v/>
      </c>
      <c r="E470" s="14" t="str">
        <f>IF(I470="","",IF(OR('Identificação da EG'!$B$7=0,'Identificação da EG'!$B$7=""),"",'Identificação da EG'!$C$7))</f>
        <v/>
      </c>
      <c r="F470" s="14" t="str">
        <f>IF(I470="","",IF(OR('Identificação da EG'!$B$7=0,'Identificação da EG'!$B$7=""),"",'Identificação da EG'!$F$7))</f>
        <v/>
      </c>
      <c r="G470" s="14" t="str">
        <f>IF(I470="","",IF((OR('Identificação da EG'!$B$7=0,'Identificação da EG'!$B$7="")),"",'Identificação da EG'!$D$7))</f>
        <v/>
      </c>
      <c r="H470" s="25" t="str">
        <f>IF(I470="","",IF(OR('Identificação da EG'!$B$7=0,'Identificação da EG'!$B$7=""),"",'Identificação da EG'!$E$7))</f>
        <v/>
      </c>
      <c r="I470" s="69" t="str">
        <f>IF(OR(J470="",'Campanhas C&amp;S'!$BU$6="",'Campanhas C&amp;S'!$BU$6="(Preencha o nome da campanha)"),"",'Campanhas C&amp;S'!$BU$6)</f>
        <v/>
      </c>
      <c r="J470" s="69" t="str">
        <v/>
      </c>
      <c r="K470" s="69" t="str">
        <v/>
      </c>
      <c r="L470" s="69" t="str">
        <v/>
      </c>
      <c r="M470" s="69" t="str">
        <v/>
      </c>
      <c r="N470" s="69" t="str">
        <v/>
      </c>
      <c r="O470" s="69" t="str">
        <v/>
      </c>
      <c r="P470" s="69" t="str">
        <f>IF(J470="","","População abrangida")</f>
        <v/>
      </c>
      <c r="Q470" s="69" t="str">
        <f t="shared" si="7"/>
        <v/>
      </c>
      <c r="R470" s="69" t="str" cm="1">
        <f t="array" ref="R470">IF(ISBLANK(INDEX('Campanhas C&amp;S'!$BZ$20:$CA$48,INT((ROWS($A$1:A49)-1)/2)+1,MOD(ROWS($A$1:A49)-1,2)+1)),"",INDEX('Campanhas C&amp;S'!$BZ$20:$CA$48,INT((ROWS($A$1:A49)-1)/2)+1,MOD(ROWS($A$1:A49)-1,2)+1))</f>
        <v/>
      </c>
      <c r="S470" s="69" t="str">
        <f>IF(OR(J470="",'Campanhas C&amp;S'!$BU$15="",'Campanhas C&amp;S'!$BU$15="(máximo 300 carateres)"),"",'Campanhas C&amp;S'!$BU$15)</f>
        <v/>
      </c>
    </row>
    <row r="471" spans="1:19" x14ac:dyDescent="0.15">
      <c r="A471" s="14" t="str">
        <f>IF(I471="","",IF(OR('Identificação da EG'!$B$7=0,'Identificação da EG'!$B$7=""),"",Capa!$C$10))</f>
        <v/>
      </c>
      <c r="B471" s="14" t="str">
        <f>IF(I471="","",IF((OR('Identificação da EG'!$B$7=0,'Identificação da EG'!$B$7="")),"",'Identificação da EG'!$B$7))</f>
        <v/>
      </c>
      <c r="C471" s="14" t="str">
        <f>IF(I471="","",IF(B471="","",VLOOKUP(B471,Auxiliar!$BW$23:$BX$3130,2,0)))</f>
        <v/>
      </c>
      <c r="D471" s="14" t="str">
        <f>IF(I471="","",IF(OR('Identificação da EG'!$B$7=0,'Identificação da EG'!$B$7=""),"","Portugal"))</f>
        <v/>
      </c>
      <c r="E471" s="14" t="str">
        <f>IF(I471="","",IF(OR('Identificação da EG'!$B$7=0,'Identificação da EG'!$B$7=""),"",'Identificação da EG'!$C$7))</f>
        <v/>
      </c>
      <c r="F471" s="14" t="str">
        <f>IF(I471="","",IF(OR('Identificação da EG'!$B$7=0,'Identificação da EG'!$B$7=""),"",'Identificação da EG'!$F$7))</f>
        <v/>
      </c>
      <c r="G471" s="14" t="str">
        <f>IF(I471="","",IF((OR('Identificação da EG'!$B$7=0,'Identificação da EG'!$B$7="")),"",'Identificação da EG'!$D$7))</f>
        <v/>
      </c>
      <c r="H471" s="25" t="str">
        <f>IF(I471="","",IF(OR('Identificação da EG'!$B$7=0,'Identificação da EG'!$B$7=""),"",'Identificação da EG'!$E$7))</f>
        <v/>
      </c>
      <c r="I471" s="69" t="str">
        <f>IF(OR(J471="",'Campanhas C&amp;S'!$BU$6="",'Campanhas C&amp;S'!$BU$6="(Preencha o nome da campanha)"),"",'Campanhas C&amp;S'!$BU$6)</f>
        <v/>
      </c>
      <c r="J471" s="69" t="str">
        <v/>
      </c>
      <c r="K471" s="69" t="str">
        <v/>
      </c>
      <c r="L471" s="69" t="str">
        <v/>
      </c>
      <c r="M471" s="69" t="str">
        <v/>
      </c>
      <c r="N471" s="69" t="str">
        <v/>
      </c>
      <c r="O471" s="69" t="str">
        <v/>
      </c>
      <c r="P471" s="69" t="str">
        <f>IF(J471="","","Materiais distribuidos")</f>
        <v/>
      </c>
      <c r="Q471" s="69" t="str">
        <f t="shared" si="7"/>
        <v/>
      </c>
      <c r="R471" s="69" t="str" cm="1">
        <f t="array" ref="R471">IF(ISBLANK(INDEX('Campanhas C&amp;S'!$BZ$20:$CA$48,INT((ROWS($A$1:A50)-1)/2)+1,MOD(ROWS($A$1:A50)-1,2)+1)),"",INDEX('Campanhas C&amp;S'!$BZ$20:$CA$48,INT((ROWS($A$1:A50)-1)/2)+1,MOD(ROWS($A$1:A50)-1,2)+1))</f>
        <v/>
      </c>
      <c r="S471" s="69" t="str">
        <f>IF(OR(J471="",'Campanhas C&amp;S'!$BU$15="",'Campanhas C&amp;S'!$BU$15="(máximo 300 carateres)"),"",'Campanhas C&amp;S'!$BU$15)</f>
        <v/>
      </c>
    </row>
    <row r="472" spans="1:19" x14ac:dyDescent="0.15">
      <c r="A472" s="14" t="str">
        <f>IF(I472="","",IF(OR('Identificação da EG'!$B$7=0,'Identificação da EG'!$B$7=""),"",Capa!$C$10))</f>
        <v/>
      </c>
      <c r="B472" s="14" t="str">
        <f>IF(I472="","",IF((OR('Identificação da EG'!$B$7=0,'Identificação da EG'!$B$7="")),"",'Identificação da EG'!$B$7))</f>
        <v/>
      </c>
      <c r="C472" s="14" t="str">
        <f>IF(I472="","",IF(B472="","",VLOOKUP(B472,Auxiliar!$BW$23:$BX$3130,2,0)))</f>
        <v/>
      </c>
      <c r="D472" s="14" t="str">
        <f>IF(I472="","",IF(OR('Identificação da EG'!$B$7=0,'Identificação da EG'!$B$7=""),"","Portugal"))</f>
        <v/>
      </c>
      <c r="E472" s="14" t="str">
        <f>IF(I472="","",IF(OR('Identificação da EG'!$B$7=0,'Identificação da EG'!$B$7=""),"",'Identificação da EG'!$C$7))</f>
        <v/>
      </c>
      <c r="F472" s="14" t="str">
        <f>IF(I472="","",IF(OR('Identificação da EG'!$B$7=0,'Identificação da EG'!$B$7=""),"",'Identificação da EG'!$F$7))</f>
        <v/>
      </c>
      <c r="G472" s="14" t="str">
        <f>IF(I472="","",IF((OR('Identificação da EG'!$B$7=0,'Identificação da EG'!$B$7="")),"",'Identificação da EG'!$D$7))</f>
        <v/>
      </c>
      <c r="H472" s="25" t="str">
        <f>IF(I472="","",IF(OR('Identificação da EG'!$B$7=0,'Identificação da EG'!$B$7=""),"",'Identificação da EG'!$E$7))</f>
        <v/>
      </c>
      <c r="I472" s="69" t="str">
        <f>IF(OR(J472="",'Campanhas C&amp;S'!$BU$6="",'Campanhas C&amp;S'!$BU$6="(Preencha o nome da campanha)"),"",'Campanhas C&amp;S'!$BU$6)</f>
        <v/>
      </c>
      <c r="J472" s="69" t="str">
        <v/>
      </c>
      <c r="K472" s="69" t="str">
        <v/>
      </c>
      <c r="L472" s="69" t="str">
        <v/>
      </c>
      <c r="M472" s="69" t="str">
        <v/>
      </c>
      <c r="N472" s="69" t="str">
        <v/>
      </c>
      <c r="O472" s="69" t="str">
        <v/>
      </c>
      <c r="P472" s="69" t="str">
        <f>IF(J472="","","População abrangida")</f>
        <v/>
      </c>
      <c r="Q472" s="69" t="str">
        <f t="shared" si="7"/>
        <v/>
      </c>
      <c r="R472" s="69" t="str" cm="1">
        <f t="array" ref="R472">IF(ISBLANK(INDEX('Campanhas C&amp;S'!$BZ$20:$CA$48,INT((ROWS($A$1:A51)-1)/2)+1,MOD(ROWS($A$1:A51)-1,2)+1)),"",INDEX('Campanhas C&amp;S'!$BZ$20:$CA$48,INT((ROWS($A$1:A51)-1)/2)+1,MOD(ROWS($A$1:A51)-1,2)+1))</f>
        <v/>
      </c>
      <c r="S472" s="69" t="str">
        <f>IF(OR(J472="",'Campanhas C&amp;S'!$BU$15="",'Campanhas C&amp;S'!$BU$15="(máximo 300 carateres)"),"",'Campanhas C&amp;S'!$BU$15)</f>
        <v/>
      </c>
    </row>
    <row r="473" spans="1:19" x14ac:dyDescent="0.15">
      <c r="A473" s="14" t="str">
        <f>IF(I473="","",IF(OR('Identificação da EG'!$B$7=0,'Identificação da EG'!$B$7=""),"",Capa!$C$10))</f>
        <v/>
      </c>
      <c r="B473" s="14" t="str">
        <f>IF(I473="","",IF((OR('Identificação da EG'!$B$7=0,'Identificação da EG'!$B$7="")),"",'Identificação da EG'!$B$7))</f>
        <v/>
      </c>
      <c r="C473" s="14" t="str">
        <f>IF(I473="","",IF(B473="","",VLOOKUP(B473,Auxiliar!$BW$23:$BX$3130,2,0)))</f>
        <v/>
      </c>
      <c r="D473" s="14" t="str">
        <f>IF(I473="","",IF(OR('Identificação da EG'!$B$7=0,'Identificação da EG'!$B$7=""),"","Portugal"))</f>
        <v/>
      </c>
      <c r="E473" s="14" t="str">
        <f>IF(I473="","",IF(OR('Identificação da EG'!$B$7=0,'Identificação da EG'!$B$7=""),"",'Identificação da EG'!$C$7))</f>
        <v/>
      </c>
      <c r="F473" s="14" t="str">
        <f>IF(I473="","",IF(OR('Identificação da EG'!$B$7=0,'Identificação da EG'!$B$7=""),"",'Identificação da EG'!$F$7))</f>
        <v/>
      </c>
      <c r="G473" s="14" t="str">
        <f>IF(I473="","",IF((OR('Identificação da EG'!$B$7=0,'Identificação da EG'!$B$7="")),"",'Identificação da EG'!$D$7))</f>
        <v/>
      </c>
      <c r="H473" s="25" t="str">
        <f>IF(I473="","",IF(OR('Identificação da EG'!$B$7=0,'Identificação da EG'!$B$7=""),"",'Identificação da EG'!$E$7))</f>
        <v/>
      </c>
      <c r="I473" s="69" t="str">
        <f>IF(OR(J473="",'Campanhas C&amp;S'!$BU$6="",'Campanhas C&amp;S'!$BU$6="(Preencha o nome da campanha)"),"",'Campanhas C&amp;S'!$BU$6)</f>
        <v/>
      </c>
      <c r="J473" s="69" t="str">
        <v/>
      </c>
      <c r="K473" s="69" t="str">
        <v/>
      </c>
      <c r="L473" s="69" t="str">
        <v/>
      </c>
      <c r="M473" s="69" t="str">
        <v/>
      </c>
      <c r="N473" s="69" t="str">
        <v/>
      </c>
      <c r="O473" s="69" t="str">
        <v/>
      </c>
      <c r="P473" s="69" t="str">
        <f>IF(J473="","","Materiais distribuidos")</f>
        <v/>
      </c>
      <c r="Q473" s="69" t="str">
        <f t="shared" si="7"/>
        <v/>
      </c>
      <c r="R473" s="69" t="str" cm="1">
        <f t="array" ref="R473">IF(ISBLANK(INDEX('Campanhas C&amp;S'!$BZ$20:$CA$48,INT((ROWS($A$1:A52)-1)/2)+1,MOD(ROWS($A$1:A52)-1,2)+1)),"",INDEX('Campanhas C&amp;S'!$BZ$20:$CA$48,INT((ROWS($A$1:A52)-1)/2)+1,MOD(ROWS($A$1:A52)-1,2)+1))</f>
        <v/>
      </c>
      <c r="S473" s="69" t="str">
        <f>IF(OR(J473="",'Campanhas C&amp;S'!$BU$15="",'Campanhas C&amp;S'!$BU$15="(máximo 300 carateres)"),"",'Campanhas C&amp;S'!$BU$15)</f>
        <v/>
      </c>
    </row>
    <row r="474" spans="1:19" x14ac:dyDescent="0.15">
      <c r="A474" s="14" t="str">
        <f>IF(I474="","",IF(OR('Identificação da EG'!$B$7=0,'Identificação da EG'!$B$7=""),"",Capa!$C$10))</f>
        <v/>
      </c>
      <c r="B474" s="14" t="str">
        <f>IF(I474="","",IF((OR('Identificação da EG'!$B$7=0,'Identificação da EG'!$B$7="")),"",'Identificação da EG'!$B$7))</f>
        <v/>
      </c>
      <c r="C474" s="14" t="str">
        <f>IF(I474="","",IF(B474="","",VLOOKUP(B474,Auxiliar!$BW$23:$BX$3130,2,0)))</f>
        <v/>
      </c>
      <c r="D474" s="14" t="str">
        <f>IF(I474="","",IF(OR('Identificação da EG'!$B$7=0,'Identificação da EG'!$B$7=""),"","Portugal"))</f>
        <v/>
      </c>
      <c r="E474" s="14" t="str">
        <f>IF(I474="","",IF(OR('Identificação da EG'!$B$7=0,'Identificação da EG'!$B$7=""),"",'Identificação da EG'!$C$7))</f>
        <v/>
      </c>
      <c r="F474" s="14" t="str">
        <f>IF(I474="","",IF(OR('Identificação da EG'!$B$7=0,'Identificação da EG'!$B$7=""),"",'Identificação da EG'!$F$7))</f>
        <v/>
      </c>
      <c r="G474" s="14" t="str">
        <f>IF(I474="","",IF((OR('Identificação da EG'!$B$7=0,'Identificação da EG'!$B$7="")),"",'Identificação da EG'!$D$7))</f>
        <v/>
      </c>
      <c r="H474" s="25" t="str">
        <f>IF(I474="","",IF(OR('Identificação da EG'!$B$7=0,'Identificação da EG'!$B$7=""),"",'Identificação da EG'!$E$7))</f>
        <v/>
      </c>
      <c r="I474" s="69" t="str">
        <f>IF(OR(J474="",'Campanhas C&amp;S'!$BU$6="",'Campanhas C&amp;S'!$BU$6="(Preencha o nome da campanha)"),"",'Campanhas C&amp;S'!$BU$6)</f>
        <v/>
      </c>
      <c r="J474" s="69" t="str">
        <v/>
      </c>
      <c r="K474" s="69" t="str">
        <v/>
      </c>
      <c r="L474" s="69" t="str">
        <v/>
      </c>
      <c r="M474" s="69" t="str">
        <v/>
      </c>
      <c r="N474" s="69" t="str">
        <v/>
      </c>
      <c r="O474" s="69" t="str">
        <v/>
      </c>
      <c r="P474" s="69" t="str">
        <f>IF(J474="","","População abrangida")</f>
        <v/>
      </c>
      <c r="Q474" s="69" t="str">
        <f t="shared" si="7"/>
        <v/>
      </c>
      <c r="R474" s="69" t="str" cm="1">
        <f t="array" ref="R474">IF(ISBLANK(INDEX('Campanhas C&amp;S'!$BZ$20:$CA$48,INT((ROWS($A$1:A53)-1)/2)+1,MOD(ROWS($A$1:A53)-1,2)+1)),"",INDEX('Campanhas C&amp;S'!$BZ$20:$CA$48,INT((ROWS($A$1:A53)-1)/2)+1,MOD(ROWS($A$1:A53)-1,2)+1))</f>
        <v/>
      </c>
      <c r="S474" s="69" t="str">
        <f>IF(OR(J474="",'Campanhas C&amp;S'!$BU$15="",'Campanhas C&amp;S'!$BU$15="(máximo 300 carateres)"),"",'Campanhas C&amp;S'!$BU$15)</f>
        <v/>
      </c>
    </row>
    <row r="475" spans="1:19" x14ac:dyDescent="0.15">
      <c r="A475" s="14" t="str">
        <f>IF(I475="","",IF(OR('Identificação da EG'!$B$7=0,'Identificação da EG'!$B$7=""),"",Capa!$C$10))</f>
        <v/>
      </c>
      <c r="B475" s="14" t="str">
        <f>IF(I475="","",IF((OR('Identificação da EG'!$B$7=0,'Identificação da EG'!$B$7="")),"",'Identificação da EG'!$B$7))</f>
        <v/>
      </c>
      <c r="C475" s="14" t="str">
        <f>IF(I475="","",IF(B475="","",VLOOKUP(B475,Auxiliar!$BW$23:$BX$3130,2,0)))</f>
        <v/>
      </c>
      <c r="D475" s="14" t="str">
        <f>IF(I475="","",IF(OR('Identificação da EG'!$B$7=0,'Identificação da EG'!$B$7=""),"","Portugal"))</f>
        <v/>
      </c>
      <c r="E475" s="14" t="str">
        <f>IF(I475="","",IF(OR('Identificação da EG'!$B$7=0,'Identificação da EG'!$B$7=""),"",'Identificação da EG'!$C$7))</f>
        <v/>
      </c>
      <c r="F475" s="14" t="str">
        <f>IF(I475="","",IF(OR('Identificação da EG'!$B$7=0,'Identificação da EG'!$B$7=""),"",'Identificação da EG'!$F$7))</f>
        <v/>
      </c>
      <c r="G475" s="14" t="str">
        <f>IF(I475="","",IF((OR('Identificação da EG'!$B$7=0,'Identificação da EG'!$B$7="")),"",'Identificação da EG'!$D$7))</f>
        <v/>
      </c>
      <c r="H475" s="25" t="str">
        <f>IF(I475="","",IF(OR('Identificação da EG'!$B$7=0,'Identificação da EG'!$B$7=""),"",'Identificação da EG'!$E$7))</f>
        <v/>
      </c>
      <c r="I475" s="69" t="str">
        <f>IF(OR(J475="",'Campanhas C&amp;S'!$BU$6="",'Campanhas C&amp;S'!$BU$6="(Preencha o nome da campanha)"),"",'Campanhas C&amp;S'!$BU$6)</f>
        <v/>
      </c>
      <c r="J475" s="69" t="str">
        <v/>
      </c>
      <c r="K475" s="69" t="str">
        <v/>
      </c>
      <c r="L475" s="69" t="str">
        <v/>
      </c>
      <c r="M475" s="69" t="str">
        <v/>
      </c>
      <c r="N475" s="69" t="str">
        <v/>
      </c>
      <c r="O475" s="69" t="str">
        <v/>
      </c>
      <c r="P475" s="69" t="str">
        <f>IF(J475="","","Materiais distribuidos")</f>
        <v/>
      </c>
      <c r="Q475" s="69" t="str">
        <f t="shared" si="7"/>
        <v/>
      </c>
      <c r="R475" s="69" t="str" cm="1">
        <f t="array" ref="R475">IF(ISBLANK(INDEX('Campanhas C&amp;S'!$BZ$20:$CA$48,INT((ROWS($A$1:A54)-1)/2)+1,MOD(ROWS($A$1:A54)-1,2)+1)),"",INDEX('Campanhas C&amp;S'!$BZ$20:$CA$48,INT((ROWS($A$1:A54)-1)/2)+1,MOD(ROWS($A$1:A54)-1,2)+1))</f>
        <v/>
      </c>
      <c r="S475" s="69" t="str">
        <f>IF(OR(J475="",'Campanhas C&amp;S'!$BU$15="",'Campanhas C&amp;S'!$BU$15="(máximo 300 carateres)"),"",'Campanhas C&amp;S'!$BU$15)</f>
        <v/>
      </c>
    </row>
    <row r="476" spans="1:19" x14ac:dyDescent="0.15">
      <c r="A476" s="14" t="str">
        <f>IF(I476="","",IF(OR('Identificação da EG'!$B$7=0,'Identificação da EG'!$B$7=""),"",Capa!$C$10))</f>
        <v/>
      </c>
      <c r="B476" s="14" t="str">
        <f>IF(I476="","",IF((OR('Identificação da EG'!$B$7=0,'Identificação da EG'!$B$7="")),"",'Identificação da EG'!$B$7))</f>
        <v/>
      </c>
      <c r="C476" s="14" t="str">
        <f>IF(I476="","",IF(B476="","",VLOOKUP(B476,Auxiliar!$BW$23:$BX$3130,2,0)))</f>
        <v/>
      </c>
      <c r="D476" s="14" t="str">
        <f>IF(I476="","",IF(OR('Identificação da EG'!$B$7=0,'Identificação da EG'!$B$7=""),"","Portugal"))</f>
        <v/>
      </c>
      <c r="E476" s="14" t="str">
        <f>IF(I476="","",IF(OR('Identificação da EG'!$B$7=0,'Identificação da EG'!$B$7=""),"",'Identificação da EG'!$C$7))</f>
        <v/>
      </c>
      <c r="F476" s="14" t="str">
        <f>IF(I476="","",IF(OR('Identificação da EG'!$B$7=0,'Identificação da EG'!$B$7=""),"",'Identificação da EG'!$F$7))</f>
        <v/>
      </c>
      <c r="G476" s="14" t="str">
        <f>IF(I476="","",IF((OR('Identificação da EG'!$B$7=0,'Identificação da EG'!$B$7="")),"",'Identificação da EG'!$D$7))</f>
        <v/>
      </c>
      <c r="H476" s="25" t="str">
        <f>IF(I476="","",IF(OR('Identificação da EG'!$B$7=0,'Identificação da EG'!$B$7=""),"",'Identificação da EG'!$E$7))</f>
        <v/>
      </c>
      <c r="I476" s="69" t="str">
        <f>IF(OR(J476="",'Campanhas C&amp;S'!$BU$6="",'Campanhas C&amp;S'!$BU$6="(Preencha o nome da campanha)"),"",'Campanhas C&amp;S'!$BU$6)</f>
        <v/>
      </c>
      <c r="J476" s="69" t="str">
        <v/>
      </c>
      <c r="K476" s="69" t="str">
        <v/>
      </c>
      <c r="L476" s="69" t="str">
        <v/>
      </c>
      <c r="M476" s="69" t="str">
        <v/>
      </c>
      <c r="N476" s="69" t="str">
        <v/>
      </c>
      <c r="O476" s="69" t="str">
        <v/>
      </c>
      <c r="P476" s="69" t="str">
        <f>IF(J476="","","População abrangida")</f>
        <v/>
      </c>
      <c r="Q476" s="69" t="str">
        <f t="shared" si="7"/>
        <v/>
      </c>
      <c r="R476" s="69" t="str" cm="1">
        <f t="array" ref="R476">IF(ISBLANK(INDEX('Campanhas C&amp;S'!$BZ$20:$CA$48,INT((ROWS($A$1:A55)-1)/2)+1,MOD(ROWS($A$1:A55)-1,2)+1)),"",INDEX('Campanhas C&amp;S'!$BZ$20:$CA$48,INT((ROWS($A$1:A55)-1)/2)+1,MOD(ROWS($A$1:A55)-1,2)+1))</f>
        <v/>
      </c>
      <c r="S476" s="69" t="str">
        <f>IF(OR(J476="",'Campanhas C&amp;S'!$BU$15="",'Campanhas C&amp;S'!$BU$15="(máximo 300 carateres)"),"",'Campanhas C&amp;S'!$BU$15)</f>
        <v/>
      </c>
    </row>
    <row r="477" spans="1:19" x14ac:dyDescent="0.15">
      <c r="A477" s="14" t="str">
        <f>IF(I477="","",IF(OR('Identificação da EG'!$B$7=0,'Identificação da EG'!$B$7=""),"",Capa!$C$10))</f>
        <v/>
      </c>
      <c r="B477" s="14" t="str">
        <f>IF(I477="","",IF((OR('Identificação da EG'!$B$7=0,'Identificação da EG'!$B$7="")),"",'Identificação da EG'!$B$7))</f>
        <v/>
      </c>
      <c r="C477" s="14" t="str">
        <f>IF(I477="","",IF(B477="","",VLOOKUP(B477,Auxiliar!$BW$23:$BX$3130,2,0)))</f>
        <v/>
      </c>
      <c r="D477" s="14" t="str">
        <f>IF(I477="","",IF(OR('Identificação da EG'!$B$7=0,'Identificação da EG'!$B$7=""),"","Portugal"))</f>
        <v/>
      </c>
      <c r="E477" s="14" t="str">
        <f>IF(I477="","",IF(OR('Identificação da EG'!$B$7=0,'Identificação da EG'!$B$7=""),"",'Identificação da EG'!$C$7))</f>
        <v/>
      </c>
      <c r="F477" s="14" t="str">
        <f>IF(I477="","",IF(OR('Identificação da EG'!$B$7=0,'Identificação da EG'!$B$7=""),"",'Identificação da EG'!$F$7))</f>
        <v/>
      </c>
      <c r="G477" s="14" t="str">
        <f>IF(I477="","",IF((OR('Identificação da EG'!$B$7=0,'Identificação da EG'!$B$7="")),"",'Identificação da EG'!$D$7))</f>
        <v/>
      </c>
      <c r="H477" s="25" t="str">
        <f>IF(I477="","",IF(OR('Identificação da EG'!$B$7=0,'Identificação da EG'!$B$7=""),"",'Identificação da EG'!$E$7))</f>
        <v/>
      </c>
      <c r="I477" s="69" t="str">
        <f>IF(OR(J477="",'Campanhas C&amp;S'!$BU$6="",'Campanhas C&amp;S'!$BU$6="(Preencha o nome da campanha)"),"",'Campanhas C&amp;S'!$BU$6)</f>
        <v/>
      </c>
      <c r="J477" s="69" t="str">
        <v/>
      </c>
      <c r="K477" s="69" t="str">
        <v/>
      </c>
      <c r="L477" s="69" t="str">
        <v/>
      </c>
      <c r="M477" s="69" t="str">
        <v/>
      </c>
      <c r="N477" s="69" t="str">
        <v/>
      </c>
      <c r="O477" s="69" t="str">
        <v/>
      </c>
      <c r="P477" s="69" t="str">
        <f>IF(J477="","","Materiais distribuidos")</f>
        <v/>
      </c>
      <c r="Q477" s="69" t="str">
        <f t="shared" si="7"/>
        <v/>
      </c>
      <c r="R477" s="69" t="str" cm="1">
        <f t="array" ref="R477">IF(ISBLANK(INDEX('Campanhas C&amp;S'!$BZ$20:$CA$48,INT((ROWS($A$1:A56)-1)/2)+1,MOD(ROWS($A$1:A56)-1,2)+1)),"",INDEX('Campanhas C&amp;S'!$BZ$20:$CA$48,INT((ROWS($A$1:A56)-1)/2)+1,MOD(ROWS($A$1:A56)-1,2)+1))</f>
        <v/>
      </c>
      <c r="S477" s="69" t="str">
        <f>IF(OR(J477="",'Campanhas C&amp;S'!$BU$15="",'Campanhas C&amp;S'!$BU$15="(máximo 300 carateres)"),"",'Campanhas C&amp;S'!$BU$15)</f>
        <v/>
      </c>
    </row>
    <row r="478" spans="1:19" x14ac:dyDescent="0.15">
      <c r="A478" s="14" t="str">
        <f>IF(I478="","",IF(OR('Identificação da EG'!$B$7=0,'Identificação da EG'!$B$7=""),"",Capa!$C$10))</f>
        <v/>
      </c>
      <c r="B478" s="14" t="str">
        <f>IF(I478="","",IF((OR('Identificação da EG'!$B$7=0,'Identificação da EG'!$B$7="")),"",'Identificação da EG'!$B$7))</f>
        <v/>
      </c>
      <c r="C478" s="14" t="str">
        <f>IF(I478="","",IF(B478="","",VLOOKUP(B478,Auxiliar!$BW$23:$BX$3130,2,0)))</f>
        <v/>
      </c>
      <c r="D478" s="14" t="str">
        <f>IF(I478="","",IF(OR('Identificação da EG'!$B$7=0,'Identificação da EG'!$B$7=""),"","Portugal"))</f>
        <v/>
      </c>
      <c r="E478" s="14" t="str">
        <f>IF(I478="","",IF(OR('Identificação da EG'!$B$7=0,'Identificação da EG'!$B$7=""),"",'Identificação da EG'!$C$7))</f>
        <v/>
      </c>
      <c r="F478" s="14" t="str">
        <f>IF(I478="","",IF(OR('Identificação da EG'!$B$7=0,'Identificação da EG'!$B$7=""),"",'Identificação da EG'!$F$7))</f>
        <v/>
      </c>
      <c r="G478" s="14" t="str">
        <f>IF(I478="","",IF((OR('Identificação da EG'!$B$7=0,'Identificação da EG'!$B$7="")),"",'Identificação da EG'!$D$7))</f>
        <v/>
      </c>
      <c r="H478" s="25" t="str">
        <f>IF(I478="","",IF(OR('Identificação da EG'!$B$7=0,'Identificação da EG'!$B$7=""),"",'Identificação da EG'!$E$7))</f>
        <v/>
      </c>
      <c r="I478" s="69" t="str">
        <f>IF(OR(J478="",'Campanhas C&amp;S'!$BU$6="",'Campanhas C&amp;S'!$BU$6="(Preencha o nome da campanha)"),"",'Campanhas C&amp;S'!$BU$6)</f>
        <v/>
      </c>
      <c r="J478" s="69" t="str">
        <v/>
      </c>
      <c r="K478" s="69" t="str">
        <v/>
      </c>
      <c r="L478" s="69" t="str">
        <v/>
      </c>
      <c r="M478" s="69" t="str">
        <v/>
      </c>
      <c r="N478" s="69" t="str">
        <v/>
      </c>
      <c r="O478" s="69" t="str">
        <v/>
      </c>
      <c r="P478" s="69" t="str">
        <f>IF(J478="","","População abrangida")</f>
        <v/>
      </c>
      <c r="Q478" s="69" t="str">
        <f t="shared" si="7"/>
        <v/>
      </c>
      <c r="R478" s="69" t="str" cm="1">
        <f t="array" ref="R478">IF(ISBLANK(INDEX('Campanhas C&amp;S'!$BZ$20:$CA$48,INT((ROWS($A$1:A57)-1)/2)+1,MOD(ROWS($A$1:A57)-1,2)+1)),"",INDEX('Campanhas C&amp;S'!$BZ$20:$CA$48,INT((ROWS($A$1:A57)-1)/2)+1,MOD(ROWS($A$1:A57)-1,2)+1))</f>
        <v/>
      </c>
      <c r="S478" s="69" t="str">
        <f>IF(OR(J478="",'Campanhas C&amp;S'!$BU$15="",'Campanhas C&amp;S'!$BU$15="(máximo 300 carateres)"),"",'Campanhas C&amp;S'!$BU$15)</f>
        <v/>
      </c>
    </row>
    <row r="479" spans="1:19" x14ac:dyDescent="0.15">
      <c r="A479" s="14" t="str">
        <f>IF(I479="","",IF(OR('Identificação da EG'!$B$7=0,'Identificação da EG'!$B$7=""),"",Capa!$C$10))</f>
        <v/>
      </c>
      <c r="B479" s="14" t="str">
        <f>IF(I479="","",IF((OR('Identificação da EG'!$B$7=0,'Identificação da EG'!$B$7="")),"",'Identificação da EG'!$B$7))</f>
        <v/>
      </c>
      <c r="C479" s="14" t="str">
        <f>IF(I479="","",IF(B479="","",VLOOKUP(B479,Auxiliar!$BW$23:$BX$3130,2,0)))</f>
        <v/>
      </c>
      <c r="D479" s="14" t="str">
        <f>IF(I479="","",IF(OR('Identificação da EG'!$B$7=0,'Identificação da EG'!$B$7=""),"","Portugal"))</f>
        <v/>
      </c>
      <c r="E479" s="14" t="str">
        <f>IF(I479="","",IF(OR('Identificação da EG'!$B$7=0,'Identificação da EG'!$B$7=""),"",'Identificação da EG'!$C$7))</f>
        <v/>
      </c>
      <c r="F479" s="14" t="str">
        <f>IF(I479="","",IF(OR('Identificação da EG'!$B$7=0,'Identificação da EG'!$B$7=""),"",'Identificação da EG'!$F$7))</f>
        <v/>
      </c>
      <c r="G479" s="14" t="str">
        <f>IF(I479="","",IF((OR('Identificação da EG'!$B$7=0,'Identificação da EG'!$B$7="")),"",'Identificação da EG'!$D$7))</f>
        <v/>
      </c>
      <c r="H479" s="25" t="str">
        <f>IF(I479="","",IF(OR('Identificação da EG'!$B$7=0,'Identificação da EG'!$B$7=""),"",'Identificação da EG'!$E$7))</f>
        <v/>
      </c>
      <c r="I479" s="69" t="str">
        <f>IF(OR(J479="",'Campanhas C&amp;S'!$BU$6="",'Campanhas C&amp;S'!$BU$6="(Preencha o nome da campanha)"),"",'Campanhas C&amp;S'!$BU$6)</f>
        <v/>
      </c>
      <c r="J479" s="69" t="str">
        <v/>
      </c>
      <c r="K479" s="69" t="str">
        <v/>
      </c>
      <c r="L479" s="69" t="str">
        <v/>
      </c>
      <c r="M479" s="69" t="str">
        <v/>
      </c>
      <c r="N479" s="69" t="str">
        <v/>
      </c>
      <c r="O479" s="69" t="str">
        <v/>
      </c>
      <c r="P479" s="69" t="str">
        <f>IF(J479="","","Materiais distribuidos")</f>
        <v/>
      </c>
      <c r="Q479" s="69" t="str">
        <f t="shared" si="7"/>
        <v/>
      </c>
      <c r="R479" s="69" t="str" cm="1">
        <f t="array" ref="R479">IF(ISBLANK(INDEX('Campanhas C&amp;S'!$BZ$20:$CA$48,INT((ROWS($A$1:A58)-1)/2)+1,MOD(ROWS($A$1:A58)-1,2)+1)),"",INDEX('Campanhas C&amp;S'!$BZ$20:$CA$48,INT((ROWS($A$1:A58)-1)/2)+1,MOD(ROWS($A$1:A58)-1,2)+1))</f>
        <v/>
      </c>
      <c r="S479" s="69" t="str">
        <f>IF(OR(J479="",'Campanhas C&amp;S'!$BU$15="",'Campanhas C&amp;S'!$BU$15="(máximo 300 carateres)"),"",'Campanhas C&amp;S'!$BU$15)</f>
        <v/>
      </c>
    </row>
    <row r="480" spans="1:19" x14ac:dyDescent="0.15">
      <c r="A480" s="14" t="str">
        <f>IF(I480="","",IF(OR('Identificação da EG'!$B$7=0,'Identificação da EG'!$B$7=""),"",Capa!$C$10))</f>
        <v/>
      </c>
      <c r="B480" s="14" t="str">
        <f>IF(I480="","",IF((OR('Identificação da EG'!$B$7=0,'Identificação da EG'!$B$7="")),"",'Identificação da EG'!$B$7))</f>
        <v/>
      </c>
      <c r="C480" s="14" t="str">
        <f>IF(I480="","",IF(B480="","",VLOOKUP(B480,Auxiliar!$BW$23:$BX$3130,2,0)))</f>
        <v/>
      </c>
      <c r="D480" s="14" t="str">
        <f>IF(I480="","",IF(OR('Identificação da EG'!$B$7=0,'Identificação da EG'!$B$7=""),"","Portugal"))</f>
        <v/>
      </c>
      <c r="E480" s="14" t="str">
        <f>IF(I480="","",IF(OR('Identificação da EG'!$B$7=0,'Identificação da EG'!$B$7=""),"",'Identificação da EG'!$C$7))</f>
        <v/>
      </c>
      <c r="F480" s="14" t="str">
        <f>IF(I480="","",IF(OR('Identificação da EG'!$B$7=0,'Identificação da EG'!$B$7=""),"",'Identificação da EG'!$F$7))</f>
        <v/>
      </c>
      <c r="G480" s="14" t="str">
        <f>IF(I480="","",IF((OR('Identificação da EG'!$B$7=0,'Identificação da EG'!$B$7="")),"",'Identificação da EG'!$D$7))</f>
        <v/>
      </c>
      <c r="H480" s="25" t="str">
        <f>IF(I480="","",IF(OR('Identificação da EG'!$B$7=0,'Identificação da EG'!$B$7=""),"",'Identificação da EG'!$E$7))</f>
        <v/>
      </c>
      <c r="I480" s="69" t="str">
        <f>IF(OR(J422="",'Campanhas C&amp;S'!$BU$6="",'Campanhas C&amp;S'!$BU$6="(Preencha o nome da campanha)"),"",'Campanhas C&amp;S'!$BU$6)</f>
        <v/>
      </c>
      <c r="J480" s="69"/>
      <c r="K480" s="69"/>
      <c r="L480" s="69"/>
      <c r="M480" s="69"/>
      <c r="N480" s="69"/>
      <c r="O480" s="69"/>
      <c r="P480" s="69" t="str">
        <f>IF(R480="","","População total abrangida")</f>
        <v/>
      </c>
      <c r="Q480" s="69" t="str">
        <f>IF(R480="","","nº")</f>
        <v/>
      </c>
      <c r="R480" s="69" t="str">
        <f>IF('Campanhas C&amp;S'!$BU$9="","",'Campanhas C&amp;S'!$BU$9)</f>
        <v/>
      </c>
      <c r="S480" s="69" t="str">
        <f>IF(OR(R480="",'Campanhas C&amp;S'!$BU$15="",'Campanhas C&amp;S'!$BU$15="(máximo 300 carateres)"),"",'Campanhas C&amp;S'!$BU$15)</f>
        <v/>
      </c>
    </row>
    <row r="481" spans="1:19" x14ac:dyDescent="0.15">
      <c r="A481" s="14" t="str">
        <f>IF(I481="","",IF(OR('Identificação da EG'!$B$7=0,'Identificação da EG'!$B$7=""),"",Capa!$C$10))</f>
        <v/>
      </c>
      <c r="B481" s="14" t="str">
        <f>IF(I481="","",IF((OR('Identificação da EG'!$B$7=0,'Identificação da EG'!$B$7="")),"",'Identificação da EG'!$B$7))</f>
        <v/>
      </c>
      <c r="C481" s="14" t="str">
        <f>IF(I481="","",IF(B481="","",VLOOKUP(B481,Auxiliar!$BW$23:$BX$3130,2,0)))</f>
        <v/>
      </c>
      <c r="D481" s="14" t="str">
        <f>IF(I481="","",IF(OR('Identificação da EG'!$B$7=0,'Identificação da EG'!$B$7=""),"","Portugal"))</f>
        <v/>
      </c>
      <c r="E481" s="14" t="str">
        <f>IF(I481="","",IF(OR('Identificação da EG'!$B$7=0,'Identificação da EG'!$B$7=""),"",'Identificação da EG'!$C$7))</f>
        <v/>
      </c>
      <c r="F481" s="14" t="str">
        <f>IF(I481="","",IF(OR('Identificação da EG'!$B$7=0,'Identificação da EG'!$B$7=""),"",'Identificação da EG'!$F$7))</f>
        <v/>
      </c>
      <c r="G481" s="14" t="str">
        <f>IF(I481="","",IF((OR('Identificação da EG'!$B$7=0,'Identificação da EG'!$B$7="")),"",'Identificação da EG'!$D$7))</f>
        <v/>
      </c>
      <c r="H481" s="25" t="str">
        <f>IF(I481="","",IF(OR('Identificação da EG'!$B$7=0,'Identificação da EG'!$B$7=""),"",'Identificação da EG'!$E$7))</f>
        <v/>
      </c>
      <c r="I481" s="69" t="str">
        <f>IF(OR(J423="",'Campanhas C&amp;S'!$BU$6="",'Campanhas C&amp;S'!$BU$6="(Preencha o nome da campanha)"),"",'Campanhas C&amp;S'!$BU$6)</f>
        <v/>
      </c>
      <c r="J481" s="69"/>
      <c r="K481" s="69"/>
      <c r="L481" s="69"/>
      <c r="M481" s="69"/>
      <c r="N481" s="69"/>
      <c r="O481" s="69"/>
      <c r="P481" s="69" t="str">
        <f>IF(R481="","","Duração da campanha")</f>
        <v/>
      </c>
      <c r="Q481" s="69" t="str">
        <f>IF(R481="","","dias")</f>
        <v/>
      </c>
      <c r="R481" s="69" t="str">
        <f>IF('Campanhas C&amp;S'!$BU$12="","",'Campanhas C&amp;S'!$BU$12)</f>
        <v/>
      </c>
      <c r="S481" s="69" t="str">
        <f>IF(OR(R481="",'Campanhas C&amp;S'!$BU$15="",'Campanhas C&amp;S'!$BU$15="(máximo 300 carateres)"),"",'Campanhas C&amp;S'!$BU$15)</f>
        <v/>
      </c>
    </row>
    <row r="482" spans="1:19" x14ac:dyDescent="0.15">
      <c r="A482" s="14" t="str">
        <f>IF(I482="","",IF(OR('Identificação da EG'!$B$7=0,'Identificação da EG'!$B$7=""),"",Capa!$C$10))</f>
        <v/>
      </c>
      <c r="B482" s="14" t="str">
        <f>IF(I482="","",IF((OR('Identificação da EG'!$B$7=0,'Identificação da EG'!$B$7="")),"",'Identificação da EG'!$B$7))</f>
        <v/>
      </c>
      <c r="C482" s="14" t="str">
        <f>IF(I482="","",IF(B482="","",VLOOKUP(B482,Auxiliar!$BW$23:$BX$3130,2,0)))</f>
        <v/>
      </c>
      <c r="D482" s="14" t="str">
        <f>IF(I482="","",IF(OR('Identificação da EG'!$B$7=0,'Identificação da EG'!$B$7=""),"","Portugal"))</f>
        <v/>
      </c>
      <c r="E482" s="14" t="str">
        <f>IF(I482="","",IF(OR('Identificação da EG'!$B$7=0,'Identificação da EG'!$B$7=""),"",'Identificação da EG'!$C$7))</f>
        <v/>
      </c>
      <c r="F482" s="14" t="str">
        <f>IF(I482="","",IF(OR('Identificação da EG'!$B$7=0,'Identificação da EG'!$B$7=""),"",'Identificação da EG'!$F$7))</f>
        <v/>
      </c>
      <c r="G482" s="14" t="str">
        <f>IF(I482="","",IF((OR('Identificação da EG'!$B$7=0,'Identificação da EG'!$B$7="")),"",'Identificação da EG'!$D$7))</f>
        <v/>
      </c>
      <c r="H482" s="25" t="str">
        <f>IF(I482="","",IF(OR('Identificação da EG'!$B$7=0,'Identificação da EG'!$B$7=""),"",'Identificação da EG'!$E$7))</f>
        <v/>
      </c>
      <c r="I482" s="69" t="str">
        <f>IF(OR(J482="",'Campanhas C&amp;S'!$CE$6="",'Campanhas C&amp;S'!$CE$6="(Preencha o nome da campanha)"),"",'Campanhas C&amp;S'!$CE$6)</f>
        <v/>
      </c>
      <c r="J482" s="69" t="str" cm="1">
        <f t="array" ref="J482:J539">IF(INDEX('Campanhas C&amp;S'!CD20:CD48,INT((_xlfn.SEQUENCE(ROWS('Campanhas C&amp;S'!CD20:CD48)*2,1,1,1)-1)/2)+1)=0,"",INDEX('Campanhas C&amp;S'!CD20:CD48,INT((_xlfn.SEQUENCE(ROWS('Campanhas C&amp;S'!CD20:CD48)*2,1,1,1)-1)/2)+1))</f>
        <v/>
      </c>
      <c r="K482" s="69" t="str" cm="1">
        <f t="array" ref="K482:K539">IF(INDEX('Campanhas C&amp;S'!CE20:CE48,INT((_xlfn.SEQUENCE(ROWS('Campanhas C&amp;S'!CE20:CE48)*2,1,1,1)-1)/2)+1)=0,"",INDEX('Campanhas C&amp;S'!CE20:CE48,INT((_xlfn.SEQUENCE(ROWS('Campanhas C&amp;S'!CE20:CE48)*2,1,1,1)-1)/2)+1))</f>
        <v/>
      </c>
      <c r="L482" s="69" t="str" cm="1">
        <f t="array" ref="L482:L539">IF(INDEX('Campanhas C&amp;S'!CF20:CF48,INT((_xlfn.SEQUENCE(ROWS('Campanhas C&amp;S'!CF20:CF48)*2,1,1,1)-1)/2)+1)=0,"",INDEX('Campanhas C&amp;S'!CF20:CF48,INT((_xlfn.SEQUENCE(ROWS('Campanhas C&amp;S'!CF20:CF48)*2,1,1,1)-1)/2)+1))</f>
        <v/>
      </c>
      <c r="M482" s="69" t="str" cm="1">
        <f t="array" ref="M482:M539">IF(INDEX('Campanhas C&amp;S'!CG20:CG48,INT((_xlfn.SEQUENCE(ROWS('Campanhas C&amp;S'!CG20:CG48)*2,1,1,1)-1)/2)+1)=0,"",INDEX('Campanhas C&amp;S'!CG20:CG48,INT((_xlfn.SEQUENCE(ROWS('Campanhas C&amp;S'!CG20:CG48)*2,1,1,1)-1)/2)+1))</f>
        <v/>
      </c>
      <c r="N482" s="69" t="str" cm="1">
        <f t="array" ref="N482:N539">IF(INDEX('Campanhas C&amp;S'!CH20:CH48,INT((_xlfn.SEQUENCE(ROWS('Campanhas C&amp;S'!CH20:CH48)*2,1,1,1)-1)/2)+1)=0,"",INDEX('Campanhas C&amp;S'!CH20:CH48,INT((_xlfn.SEQUENCE(ROWS('Campanhas C&amp;S'!CH20:CH48)*2,1,1,1)-1)/2)+1))</f>
        <v/>
      </c>
      <c r="O482" s="69" t="str" cm="1">
        <f t="array" ref="O482:O539">IF(INDEX('Campanhas C&amp;S'!CI20:CI48,INT((_xlfn.SEQUENCE(ROWS('Campanhas C&amp;S'!CI20:CI48)*2,1,1,1)-1)/2)+1)=0,"",INDEX('Campanhas C&amp;S'!CI20:CI48,INT((_xlfn.SEQUENCE(ROWS('Campanhas C&amp;S'!CI20:CI48)*2,1,1,1)-1)/2)+1))</f>
        <v/>
      </c>
      <c r="P482" s="69" t="str">
        <f>IF(J482="","","População abrangida")</f>
        <v/>
      </c>
      <c r="Q482" s="69" t="str">
        <f>IF(J482="","","nº")</f>
        <v/>
      </c>
      <c r="R482" s="69" t="str" cm="1">
        <f t="array" ref="R482">IF(ISBLANK(INDEX('Campanhas C&amp;S'!$CJ$20:$CK$48,INT((ROWS($A$1:A1)-1)/2)+1,MOD(ROWS($A$1:A1)-1,2)+1)),"",INDEX('Campanhas C&amp;S'!$CJ$20:$CK$48,INT((ROWS($A$1:A1)-1)/2)+1,MOD(ROWS($A$1:A1)-1,2)+1))</f>
        <v/>
      </c>
      <c r="S482" s="69" t="str">
        <f>IF(OR(J482="",'Campanhas C&amp;S'!$CE$15="",'Campanhas C&amp;S'!$CE$15="(máximo 300 carateres)"),"",'Campanhas C&amp;S'!$CE$15)</f>
        <v/>
      </c>
    </row>
    <row r="483" spans="1:19" x14ac:dyDescent="0.15">
      <c r="A483" s="14" t="str">
        <f>IF(I483="","",IF(OR('Identificação da EG'!$B$7=0,'Identificação da EG'!$B$7=""),"",Capa!$C$10))</f>
        <v/>
      </c>
      <c r="B483" s="14" t="str">
        <f>IF(I483="","",IF((OR('Identificação da EG'!$B$7=0,'Identificação da EG'!$B$7="")),"",'Identificação da EG'!$B$7))</f>
        <v/>
      </c>
      <c r="C483" s="14" t="str">
        <f>IF(I483="","",IF(B483="","",VLOOKUP(B483,Auxiliar!$BW$23:$BX$3130,2,0)))</f>
        <v/>
      </c>
      <c r="D483" s="14" t="str">
        <f>IF(I483="","",IF(OR('Identificação da EG'!$B$7=0,'Identificação da EG'!$B$7=""),"","Portugal"))</f>
        <v/>
      </c>
      <c r="E483" s="14" t="str">
        <f>IF(I483="","",IF(OR('Identificação da EG'!$B$7=0,'Identificação da EG'!$B$7=""),"",'Identificação da EG'!$C$7))</f>
        <v/>
      </c>
      <c r="F483" s="14" t="str">
        <f>IF(I483="","",IF(OR('Identificação da EG'!$B$7=0,'Identificação da EG'!$B$7=""),"",'Identificação da EG'!$F$7))</f>
        <v/>
      </c>
      <c r="G483" s="14" t="str">
        <f>IF(I483="","",IF((OR('Identificação da EG'!$B$7=0,'Identificação da EG'!$B$7="")),"",'Identificação da EG'!$D$7))</f>
        <v/>
      </c>
      <c r="H483" s="25" t="str">
        <f>IF(I483="","",IF(OR('Identificação da EG'!$B$7=0,'Identificação da EG'!$B$7=""),"",'Identificação da EG'!$E$7))</f>
        <v/>
      </c>
      <c r="I483" s="69" t="str">
        <f>IF(OR(J483="",'Campanhas C&amp;S'!$CE$6="",'Campanhas C&amp;S'!$CE$6="(Preencha o nome da campanha)"),"",'Campanhas C&amp;S'!$CE$6)</f>
        <v/>
      </c>
      <c r="J483" s="69" t="str">
        <v/>
      </c>
      <c r="K483" s="69" t="str">
        <v/>
      </c>
      <c r="L483" s="69" t="str">
        <v/>
      </c>
      <c r="M483" s="69" t="str">
        <v/>
      </c>
      <c r="N483" s="69" t="str">
        <v/>
      </c>
      <c r="O483" s="69" t="str">
        <v/>
      </c>
      <c r="P483" s="69" t="str">
        <f>IF(J483="","","Materiais distribuidos")</f>
        <v/>
      </c>
      <c r="Q483" s="69" t="str">
        <f t="shared" ref="Q483:Q539" si="8">IF(J483="","","nº")</f>
        <v/>
      </c>
      <c r="R483" s="69" t="str" cm="1">
        <f t="array" ref="R483">IF(ISBLANK(INDEX('Campanhas C&amp;S'!$CJ$20:$CK$48,INT((ROWS($A$1:A2)-1)/2)+1,MOD(ROWS($A$1:A2)-1,2)+1)),"",INDEX('Campanhas C&amp;S'!$CJ$20:$CK$48,INT((ROWS($A$1:A2)-1)/2)+1,MOD(ROWS($A$1:A2)-1,2)+1))</f>
        <v/>
      </c>
      <c r="S483" s="69" t="str">
        <f>IF(OR(J483="",'Campanhas C&amp;S'!$CE$15="",'Campanhas C&amp;S'!$CE$15="(máximo 300 carateres)"),"",'Campanhas C&amp;S'!$CE$15)</f>
        <v/>
      </c>
    </row>
    <row r="484" spans="1:19" x14ac:dyDescent="0.15">
      <c r="A484" s="14" t="str">
        <f>IF(I484="","",IF(OR('Identificação da EG'!$B$7=0,'Identificação da EG'!$B$7=""),"",Capa!$C$10))</f>
        <v/>
      </c>
      <c r="B484" s="14" t="str">
        <f>IF(I484="","",IF((OR('Identificação da EG'!$B$7=0,'Identificação da EG'!$B$7="")),"",'Identificação da EG'!$B$7))</f>
        <v/>
      </c>
      <c r="C484" s="14" t="str">
        <f>IF(I484="","",IF(B484="","",VLOOKUP(B484,Auxiliar!$BW$23:$BX$3130,2,0)))</f>
        <v/>
      </c>
      <c r="D484" s="14" t="str">
        <f>IF(I484="","",IF(OR('Identificação da EG'!$B$7=0,'Identificação da EG'!$B$7=""),"","Portugal"))</f>
        <v/>
      </c>
      <c r="E484" s="14" t="str">
        <f>IF(I484="","",IF(OR('Identificação da EG'!$B$7=0,'Identificação da EG'!$B$7=""),"",'Identificação da EG'!$C$7))</f>
        <v/>
      </c>
      <c r="F484" s="14" t="str">
        <f>IF(I484="","",IF(OR('Identificação da EG'!$B$7=0,'Identificação da EG'!$B$7=""),"",'Identificação da EG'!$F$7))</f>
        <v/>
      </c>
      <c r="G484" s="14" t="str">
        <f>IF(I484="","",IF((OR('Identificação da EG'!$B$7=0,'Identificação da EG'!$B$7="")),"",'Identificação da EG'!$D$7))</f>
        <v/>
      </c>
      <c r="H484" s="25" t="str">
        <f>IF(I484="","",IF(OR('Identificação da EG'!$B$7=0,'Identificação da EG'!$B$7=""),"",'Identificação da EG'!$E$7))</f>
        <v/>
      </c>
      <c r="I484" s="69" t="str">
        <f>IF(OR(J484="",'Campanhas C&amp;S'!$CE$6="",'Campanhas C&amp;S'!$CE$6="(Preencha o nome da campanha)"),"",'Campanhas C&amp;S'!$CE$6)</f>
        <v/>
      </c>
      <c r="J484" s="69" t="str">
        <v/>
      </c>
      <c r="K484" s="69" t="str">
        <v/>
      </c>
      <c r="L484" s="69" t="str">
        <v/>
      </c>
      <c r="M484" s="69" t="str">
        <v/>
      </c>
      <c r="N484" s="69" t="str">
        <v/>
      </c>
      <c r="O484" s="69" t="str">
        <v/>
      </c>
      <c r="P484" s="69" t="str">
        <f>IF(J484="","","População abrangida")</f>
        <v/>
      </c>
      <c r="Q484" s="69" t="str">
        <f t="shared" si="8"/>
        <v/>
      </c>
      <c r="R484" s="69" t="str" cm="1">
        <f t="array" ref="R484">IF(ISBLANK(INDEX('Campanhas C&amp;S'!$CJ$20:$CK$48,INT((ROWS($A$1:A3)-1)/2)+1,MOD(ROWS($A$1:A3)-1,2)+1)),"",INDEX('Campanhas C&amp;S'!$CJ$20:$CK$48,INT((ROWS($A$1:A3)-1)/2)+1,MOD(ROWS($A$1:A3)-1,2)+1))</f>
        <v/>
      </c>
      <c r="S484" s="69" t="str">
        <f>IF(OR(J484="",'Campanhas C&amp;S'!$CE$15="",'Campanhas C&amp;S'!$CE$15="(máximo 300 carateres)"),"",'Campanhas C&amp;S'!$CE$15)</f>
        <v/>
      </c>
    </row>
    <row r="485" spans="1:19" x14ac:dyDescent="0.15">
      <c r="A485" s="14" t="str">
        <f>IF(I485="","",IF(OR('Identificação da EG'!$B$7=0,'Identificação da EG'!$B$7=""),"",Capa!$C$10))</f>
        <v/>
      </c>
      <c r="B485" s="14" t="str">
        <f>IF(I485="","",IF((OR('Identificação da EG'!$B$7=0,'Identificação da EG'!$B$7="")),"",'Identificação da EG'!$B$7))</f>
        <v/>
      </c>
      <c r="C485" s="14" t="str">
        <f>IF(I485="","",IF(B485="","",VLOOKUP(B485,Auxiliar!$BW$23:$BX$3130,2,0)))</f>
        <v/>
      </c>
      <c r="D485" s="14" t="str">
        <f>IF(I485="","",IF(OR('Identificação da EG'!$B$7=0,'Identificação da EG'!$B$7=""),"","Portugal"))</f>
        <v/>
      </c>
      <c r="E485" s="14" t="str">
        <f>IF(I485="","",IF(OR('Identificação da EG'!$B$7=0,'Identificação da EG'!$B$7=""),"",'Identificação da EG'!$C$7))</f>
        <v/>
      </c>
      <c r="F485" s="14" t="str">
        <f>IF(I485="","",IF(OR('Identificação da EG'!$B$7=0,'Identificação da EG'!$B$7=""),"",'Identificação da EG'!$F$7))</f>
        <v/>
      </c>
      <c r="G485" s="14" t="str">
        <f>IF(I485="","",IF((OR('Identificação da EG'!$B$7=0,'Identificação da EG'!$B$7="")),"",'Identificação da EG'!$D$7))</f>
        <v/>
      </c>
      <c r="H485" s="25" t="str">
        <f>IF(I485="","",IF(OR('Identificação da EG'!$B$7=0,'Identificação da EG'!$B$7=""),"",'Identificação da EG'!$E$7))</f>
        <v/>
      </c>
      <c r="I485" s="69" t="str">
        <f>IF(OR(J485="",'Campanhas C&amp;S'!$CE$6="",'Campanhas C&amp;S'!$CE$6="(Preencha o nome da campanha)"),"",'Campanhas C&amp;S'!$CE$6)</f>
        <v/>
      </c>
      <c r="J485" s="69" t="str">
        <v/>
      </c>
      <c r="K485" s="69" t="str">
        <v/>
      </c>
      <c r="L485" s="69" t="str">
        <v/>
      </c>
      <c r="M485" s="69" t="str">
        <v/>
      </c>
      <c r="N485" s="69" t="str">
        <v/>
      </c>
      <c r="O485" s="69" t="str">
        <v/>
      </c>
      <c r="P485" s="69" t="str">
        <f>IF(J485="","","Materiais distribuidos")</f>
        <v/>
      </c>
      <c r="Q485" s="69" t="str">
        <f t="shared" si="8"/>
        <v/>
      </c>
      <c r="R485" s="69" t="str" cm="1">
        <f t="array" ref="R485">IF(ISBLANK(INDEX('Campanhas C&amp;S'!$CJ$20:$CK$48,INT((ROWS($A$1:A4)-1)/2)+1,MOD(ROWS($A$1:A4)-1,2)+1)),"",INDEX('Campanhas C&amp;S'!$CJ$20:$CK$48,INT((ROWS($A$1:A4)-1)/2)+1,MOD(ROWS($A$1:A4)-1,2)+1))</f>
        <v/>
      </c>
      <c r="S485" s="69" t="str">
        <f>IF(OR(J485="",'Campanhas C&amp;S'!$CE$15="",'Campanhas C&amp;S'!$CE$15="(máximo 300 carateres)"),"",'Campanhas C&amp;S'!$CE$15)</f>
        <v/>
      </c>
    </row>
    <row r="486" spans="1:19" x14ac:dyDescent="0.15">
      <c r="A486" s="14" t="str">
        <f>IF(I486="","",IF(OR('Identificação da EG'!$B$7=0,'Identificação da EG'!$B$7=""),"",Capa!$C$10))</f>
        <v/>
      </c>
      <c r="B486" s="14" t="str">
        <f>IF(I486="","",IF((OR('Identificação da EG'!$B$7=0,'Identificação da EG'!$B$7="")),"",'Identificação da EG'!$B$7))</f>
        <v/>
      </c>
      <c r="C486" s="14" t="str">
        <f>IF(I486="","",IF(B486="","",VLOOKUP(B486,Auxiliar!$BW$23:$BX$3130,2,0)))</f>
        <v/>
      </c>
      <c r="D486" s="14" t="str">
        <f>IF(I486="","",IF(OR('Identificação da EG'!$B$7=0,'Identificação da EG'!$B$7=""),"","Portugal"))</f>
        <v/>
      </c>
      <c r="E486" s="14" t="str">
        <f>IF(I486="","",IF(OR('Identificação da EG'!$B$7=0,'Identificação da EG'!$B$7=""),"",'Identificação da EG'!$C$7))</f>
        <v/>
      </c>
      <c r="F486" s="14" t="str">
        <f>IF(I486="","",IF(OR('Identificação da EG'!$B$7=0,'Identificação da EG'!$B$7=""),"",'Identificação da EG'!$F$7))</f>
        <v/>
      </c>
      <c r="G486" s="14" t="str">
        <f>IF(I486="","",IF((OR('Identificação da EG'!$B$7=0,'Identificação da EG'!$B$7="")),"",'Identificação da EG'!$D$7))</f>
        <v/>
      </c>
      <c r="H486" s="25" t="str">
        <f>IF(I486="","",IF(OR('Identificação da EG'!$B$7=0,'Identificação da EG'!$B$7=""),"",'Identificação da EG'!$E$7))</f>
        <v/>
      </c>
      <c r="I486" s="69" t="str">
        <f>IF(OR(J486="",'Campanhas C&amp;S'!$CE$6="",'Campanhas C&amp;S'!$CE$6="(Preencha o nome da campanha)"),"",'Campanhas C&amp;S'!$CE$6)</f>
        <v/>
      </c>
      <c r="J486" s="69" t="str">
        <v/>
      </c>
      <c r="K486" s="69" t="str">
        <v/>
      </c>
      <c r="L486" s="69" t="str">
        <v/>
      </c>
      <c r="M486" s="69" t="str">
        <v/>
      </c>
      <c r="N486" s="69" t="str">
        <v/>
      </c>
      <c r="O486" s="69" t="str">
        <v/>
      </c>
      <c r="P486" s="69" t="str">
        <f>IF(J486="","","População abrangida")</f>
        <v/>
      </c>
      <c r="Q486" s="69" t="str">
        <f t="shared" si="8"/>
        <v/>
      </c>
      <c r="R486" s="69" t="str" cm="1">
        <f t="array" ref="R486">IF(ISBLANK(INDEX('Campanhas C&amp;S'!$CJ$20:$CK$48,INT((ROWS($A$1:A5)-1)/2)+1,MOD(ROWS($A$1:A5)-1,2)+1)),"",INDEX('Campanhas C&amp;S'!$CJ$20:$CK$48,INT((ROWS($A$1:A5)-1)/2)+1,MOD(ROWS($A$1:A5)-1,2)+1))</f>
        <v/>
      </c>
      <c r="S486" s="69" t="str">
        <f>IF(OR(J486="",'Campanhas C&amp;S'!$CE$15="",'Campanhas C&amp;S'!$CE$15="(máximo 300 carateres)"),"",'Campanhas C&amp;S'!$CE$15)</f>
        <v/>
      </c>
    </row>
    <row r="487" spans="1:19" x14ac:dyDescent="0.15">
      <c r="A487" s="14" t="str">
        <f>IF(I487="","",IF(OR('Identificação da EG'!$B$7=0,'Identificação da EG'!$B$7=""),"",Capa!$C$10))</f>
        <v/>
      </c>
      <c r="B487" s="14" t="str">
        <f>IF(I487="","",IF((OR('Identificação da EG'!$B$7=0,'Identificação da EG'!$B$7="")),"",'Identificação da EG'!$B$7))</f>
        <v/>
      </c>
      <c r="C487" s="14" t="str">
        <f>IF(I487="","",IF(B487="","",VLOOKUP(B487,Auxiliar!$BW$23:$BX$3130,2,0)))</f>
        <v/>
      </c>
      <c r="D487" s="14" t="str">
        <f>IF(I487="","",IF(OR('Identificação da EG'!$B$7=0,'Identificação da EG'!$B$7=""),"","Portugal"))</f>
        <v/>
      </c>
      <c r="E487" s="14" t="str">
        <f>IF(I487="","",IF(OR('Identificação da EG'!$B$7=0,'Identificação da EG'!$B$7=""),"",'Identificação da EG'!$C$7))</f>
        <v/>
      </c>
      <c r="F487" s="14" t="str">
        <f>IF(I487="","",IF(OR('Identificação da EG'!$B$7=0,'Identificação da EG'!$B$7=""),"",'Identificação da EG'!$F$7))</f>
        <v/>
      </c>
      <c r="G487" s="14" t="str">
        <f>IF(I487="","",IF((OR('Identificação da EG'!$B$7=0,'Identificação da EG'!$B$7="")),"",'Identificação da EG'!$D$7))</f>
        <v/>
      </c>
      <c r="H487" s="25" t="str">
        <f>IF(I487="","",IF(OR('Identificação da EG'!$B$7=0,'Identificação da EG'!$B$7=""),"",'Identificação da EG'!$E$7))</f>
        <v/>
      </c>
      <c r="I487" s="69" t="str">
        <f>IF(OR(J487="",'Campanhas C&amp;S'!$CE$6="",'Campanhas C&amp;S'!$CE$6="(Preencha o nome da campanha)"),"",'Campanhas C&amp;S'!$CE$6)</f>
        <v/>
      </c>
      <c r="J487" s="69" t="str">
        <v/>
      </c>
      <c r="K487" s="69" t="str">
        <v/>
      </c>
      <c r="L487" s="69" t="str">
        <v/>
      </c>
      <c r="M487" s="69" t="str">
        <v/>
      </c>
      <c r="N487" s="69" t="str">
        <v/>
      </c>
      <c r="O487" s="69" t="str">
        <v/>
      </c>
      <c r="P487" s="69" t="str">
        <f>IF(J487="","","Materiais distribuidos")</f>
        <v/>
      </c>
      <c r="Q487" s="69" t="str">
        <f t="shared" si="8"/>
        <v/>
      </c>
      <c r="R487" s="69" t="str" cm="1">
        <f t="array" ref="R487">IF(ISBLANK(INDEX('Campanhas C&amp;S'!$CJ$20:$CK$48,INT((ROWS($A$1:A6)-1)/2)+1,MOD(ROWS($A$1:A6)-1,2)+1)),"",INDEX('Campanhas C&amp;S'!$CJ$20:$CK$48,INT((ROWS($A$1:A6)-1)/2)+1,MOD(ROWS($A$1:A6)-1,2)+1))</f>
        <v/>
      </c>
      <c r="S487" s="69" t="str">
        <f>IF(OR(J487="",'Campanhas C&amp;S'!$CE$15="",'Campanhas C&amp;S'!$CE$15="(máximo 300 carateres)"),"",'Campanhas C&amp;S'!$CE$15)</f>
        <v/>
      </c>
    </row>
    <row r="488" spans="1:19" x14ac:dyDescent="0.15">
      <c r="A488" s="14" t="str">
        <f>IF(I488="","",IF(OR('Identificação da EG'!$B$7=0,'Identificação da EG'!$B$7=""),"",Capa!$C$10))</f>
        <v/>
      </c>
      <c r="B488" s="14" t="str">
        <f>IF(I488="","",IF((OR('Identificação da EG'!$B$7=0,'Identificação da EG'!$B$7="")),"",'Identificação da EG'!$B$7))</f>
        <v/>
      </c>
      <c r="C488" s="14" t="str">
        <f>IF(I488="","",IF(B488="","",VLOOKUP(B488,Auxiliar!$BW$23:$BX$3130,2,0)))</f>
        <v/>
      </c>
      <c r="D488" s="14" t="str">
        <f>IF(I488="","",IF(OR('Identificação da EG'!$B$7=0,'Identificação da EG'!$B$7=""),"","Portugal"))</f>
        <v/>
      </c>
      <c r="E488" s="14" t="str">
        <f>IF(I488="","",IF(OR('Identificação da EG'!$B$7=0,'Identificação da EG'!$B$7=""),"",'Identificação da EG'!$C$7))</f>
        <v/>
      </c>
      <c r="F488" s="14" t="str">
        <f>IF(I488="","",IF(OR('Identificação da EG'!$B$7=0,'Identificação da EG'!$B$7=""),"",'Identificação da EG'!$F$7))</f>
        <v/>
      </c>
      <c r="G488" s="14" t="str">
        <f>IF(I488="","",IF((OR('Identificação da EG'!$B$7=0,'Identificação da EG'!$B$7="")),"",'Identificação da EG'!$D$7))</f>
        <v/>
      </c>
      <c r="H488" s="25" t="str">
        <f>IF(I488="","",IF(OR('Identificação da EG'!$B$7=0,'Identificação da EG'!$B$7=""),"",'Identificação da EG'!$E$7))</f>
        <v/>
      </c>
      <c r="I488" s="69" t="str">
        <f>IF(OR(J488="",'Campanhas C&amp;S'!$CE$6="",'Campanhas C&amp;S'!$CE$6="(Preencha o nome da campanha)"),"",'Campanhas C&amp;S'!$CE$6)</f>
        <v/>
      </c>
      <c r="J488" s="69" t="str">
        <v/>
      </c>
      <c r="K488" s="69" t="str">
        <v/>
      </c>
      <c r="L488" s="69" t="str">
        <v/>
      </c>
      <c r="M488" s="69" t="str">
        <v/>
      </c>
      <c r="N488" s="69" t="str">
        <v/>
      </c>
      <c r="O488" s="69" t="str">
        <v/>
      </c>
      <c r="P488" s="69" t="str">
        <f>IF(J488="","","População abrangida")</f>
        <v/>
      </c>
      <c r="Q488" s="69" t="str">
        <f t="shared" si="8"/>
        <v/>
      </c>
      <c r="R488" s="69" t="str" cm="1">
        <f t="array" ref="R488">IF(ISBLANK(INDEX('Campanhas C&amp;S'!$CJ$20:$CK$48,INT((ROWS($A$1:A7)-1)/2)+1,MOD(ROWS($A$1:A7)-1,2)+1)),"",INDEX('Campanhas C&amp;S'!$CJ$20:$CK$48,INT((ROWS($A$1:A7)-1)/2)+1,MOD(ROWS($A$1:A7)-1,2)+1))</f>
        <v/>
      </c>
      <c r="S488" s="69" t="str">
        <f>IF(OR(J488="",'Campanhas C&amp;S'!$CE$15="",'Campanhas C&amp;S'!$CE$15="(máximo 300 carateres)"),"",'Campanhas C&amp;S'!$CE$15)</f>
        <v/>
      </c>
    </row>
    <row r="489" spans="1:19" x14ac:dyDescent="0.15">
      <c r="A489" s="14" t="str">
        <f>IF(I489="","",IF(OR('Identificação da EG'!$B$7=0,'Identificação da EG'!$B$7=""),"",Capa!$C$10))</f>
        <v/>
      </c>
      <c r="B489" s="14" t="str">
        <f>IF(I489="","",IF((OR('Identificação da EG'!$B$7=0,'Identificação da EG'!$B$7="")),"",'Identificação da EG'!$B$7))</f>
        <v/>
      </c>
      <c r="C489" s="14" t="str">
        <f>IF(I489="","",IF(B489="","",VLOOKUP(B489,Auxiliar!$BW$23:$BX$3130,2,0)))</f>
        <v/>
      </c>
      <c r="D489" s="14" t="str">
        <f>IF(I489="","",IF(OR('Identificação da EG'!$B$7=0,'Identificação da EG'!$B$7=""),"","Portugal"))</f>
        <v/>
      </c>
      <c r="E489" s="14" t="str">
        <f>IF(I489="","",IF(OR('Identificação da EG'!$B$7=0,'Identificação da EG'!$B$7=""),"",'Identificação da EG'!$C$7))</f>
        <v/>
      </c>
      <c r="F489" s="14" t="str">
        <f>IF(I489="","",IF(OR('Identificação da EG'!$B$7=0,'Identificação da EG'!$B$7=""),"",'Identificação da EG'!$F$7))</f>
        <v/>
      </c>
      <c r="G489" s="14" t="str">
        <f>IF(I489="","",IF((OR('Identificação da EG'!$B$7=0,'Identificação da EG'!$B$7="")),"",'Identificação da EG'!$D$7))</f>
        <v/>
      </c>
      <c r="H489" s="25" t="str">
        <f>IF(I489="","",IF(OR('Identificação da EG'!$B$7=0,'Identificação da EG'!$B$7=""),"",'Identificação da EG'!$E$7))</f>
        <v/>
      </c>
      <c r="I489" s="69" t="str">
        <f>IF(OR(J489="",'Campanhas C&amp;S'!$CE$6="",'Campanhas C&amp;S'!$CE$6="(Preencha o nome da campanha)"),"",'Campanhas C&amp;S'!$CE$6)</f>
        <v/>
      </c>
      <c r="J489" s="69" t="str">
        <v/>
      </c>
      <c r="K489" s="69" t="str">
        <v/>
      </c>
      <c r="L489" s="69" t="str">
        <v/>
      </c>
      <c r="M489" s="69" t="str">
        <v/>
      </c>
      <c r="N489" s="69" t="str">
        <v/>
      </c>
      <c r="O489" s="69" t="str">
        <v/>
      </c>
      <c r="P489" s="69" t="str">
        <f>IF(J489="","","Materiais distribuidos")</f>
        <v/>
      </c>
      <c r="Q489" s="69" t="str">
        <f t="shared" si="8"/>
        <v/>
      </c>
      <c r="R489" s="69" t="str" cm="1">
        <f t="array" ref="R489">IF(ISBLANK(INDEX('Campanhas C&amp;S'!$CJ$20:$CK$48,INT((ROWS($A$1:A8)-1)/2)+1,MOD(ROWS($A$1:A8)-1,2)+1)),"",INDEX('Campanhas C&amp;S'!$CJ$20:$CK$48,INT((ROWS($A$1:A8)-1)/2)+1,MOD(ROWS($A$1:A8)-1,2)+1))</f>
        <v/>
      </c>
      <c r="S489" s="69" t="str">
        <f>IF(OR(J489="",'Campanhas C&amp;S'!$CE$15="",'Campanhas C&amp;S'!$CE$15="(máximo 300 carateres)"),"",'Campanhas C&amp;S'!$CE$15)</f>
        <v/>
      </c>
    </row>
    <row r="490" spans="1:19" x14ac:dyDescent="0.15">
      <c r="A490" s="14" t="str">
        <f>IF(I490="","",IF(OR('Identificação da EG'!$B$7=0,'Identificação da EG'!$B$7=""),"",Capa!$C$10))</f>
        <v/>
      </c>
      <c r="B490" s="14" t="str">
        <f>IF(I490="","",IF((OR('Identificação da EG'!$B$7=0,'Identificação da EG'!$B$7="")),"",'Identificação da EG'!$B$7))</f>
        <v/>
      </c>
      <c r="C490" s="14" t="str">
        <f>IF(I490="","",IF(B490="","",VLOOKUP(B490,Auxiliar!$BW$23:$BX$3130,2,0)))</f>
        <v/>
      </c>
      <c r="D490" s="14" t="str">
        <f>IF(I490="","",IF(OR('Identificação da EG'!$B$7=0,'Identificação da EG'!$B$7=""),"","Portugal"))</f>
        <v/>
      </c>
      <c r="E490" s="14" t="str">
        <f>IF(I490="","",IF(OR('Identificação da EG'!$B$7=0,'Identificação da EG'!$B$7=""),"",'Identificação da EG'!$C$7))</f>
        <v/>
      </c>
      <c r="F490" s="14" t="str">
        <f>IF(I490="","",IF(OR('Identificação da EG'!$B$7=0,'Identificação da EG'!$B$7=""),"",'Identificação da EG'!$F$7))</f>
        <v/>
      </c>
      <c r="G490" s="14" t="str">
        <f>IF(I490="","",IF((OR('Identificação da EG'!$B$7=0,'Identificação da EG'!$B$7="")),"",'Identificação da EG'!$D$7))</f>
        <v/>
      </c>
      <c r="H490" s="25" t="str">
        <f>IF(I490="","",IF(OR('Identificação da EG'!$B$7=0,'Identificação da EG'!$B$7=""),"",'Identificação da EG'!$E$7))</f>
        <v/>
      </c>
      <c r="I490" s="69" t="str">
        <f>IF(OR(J490="",'Campanhas C&amp;S'!$CE$6="",'Campanhas C&amp;S'!$CE$6="(Preencha o nome da campanha)"),"",'Campanhas C&amp;S'!$CE$6)</f>
        <v/>
      </c>
      <c r="J490" s="69" t="str">
        <v/>
      </c>
      <c r="K490" s="69" t="str">
        <v/>
      </c>
      <c r="L490" s="69" t="str">
        <v/>
      </c>
      <c r="M490" s="69" t="str">
        <v/>
      </c>
      <c r="N490" s="69" t="str">
        <v/>
      </c>
      <c r="O490" s="69" t="str">
        <v/>
      </c>
      <c r="P490" s="69" t="str">
        <f>IF(J490="","","População abrangida")</f>
        <v/>
      </c>
      <c r="Q490" s="69" t="str">
        <f t="shared" si="8"/>
        <v/>
      </c>
      <c r="R490" s="69" t="str" cm="1">
        <f t="array" ref="R490">IF(ISBLANK(INDEX('Campanhas C&amp;S'!$CJ$20:$CK$48,INT((ROWS($A$1:A9)-1)/2)+1,MOD(ROWS($A$1:A9)-1,2)+1)),"",INDEX('Campanhas C&amp;S'!$CJ$20:$CK$48,INT((ROWS($A$1:A9)-1)/2)+1,MOD(ROWS($A$1:A9)-1,2)+1))</f>
        <v/>
      </c>
      <c r="S490" s="69" t="str">
        <f>IF(OR(J490="",'Campanhas C&amp;S'!$CE$15="",'Campanhas C&amp;S'!$CE$15="(máximo 300 carateres)"),"",'Campanhas C&amp;S'!$CE$15)</f>
        <v/>
      </c>
    </row>
    <row r="491" spans="1:19" x14ac:dyDescent="0.15">
      <c r="A491" s="14" t="str">
        <f>IF(I491="","",IF(OR('Identificação da EG'!$B$7=0,'Identificação da EG'!$B$7=""),"",Capa!$C$10))</f>
        <v/>
      </c>
      <c r="B491" s="14" t="str">
        <f>IF(I491="","",IF((OR('Identificação da EG'!$B$7=0,'Identificação da EG'!$B$7="")),"",'Identificação da EG'!$B$7))</f>
        <v/>
      </c>
      <c r="C491" s="14" t="str">
        <f>IF(I491="","",IF(B491="","",VLOOKUP(B491,Auxiliar!$BW$23:$BX$3130,2,0)))</f>
        <v/>
      </c>
      <c r="D491" s="14" t="str">
        <f>IF(I491="","",IF(OR('Identificação da EG'!$B$7=0,'Identificação da EG'!$B$7=""),"","Portugal"))</f>
        <v/>
      </c>
      <c r="E491" s="14" t="str">
        <f>IF(I491="","",IF(OR('Identificação da EG'!$B$7=0,'Identificação da EG'!$B$7=""),"",'Identificação da EG'!$C$7))</f>
        <v/>
      </c>
      <c r="F491" s="14" t="str">
        <f>IF(I491="","",IF(OR('Identificação da EG'!$B$7=0,'Identificação da EG'!$B$7=""),"",'Identificação da EG'!$F$7))</f>
        <v/>
      </c>
      <c r="G491" s="14" t="str">
        <f>IF(I491="","",IF((OR('Identificação da EG'!$B$7=0,'Identificação da EG'!$B$7="")),"",'Identificação da EG'!$D$7))</f>
        <v/>
      </c>
      <c r="H491" s="25" t="str">
        <f>IF(I491="","",IF(OR('Identificação da EG'!$B$7=0,'Identificação da EG'!$B$7=""),"",'Identificação da EG'!$E$7))</f>
        <v/>
      </c>
      <c r="I491" s="69" t="str">
        <f>IF(OR(J491="",'Campanhas C&amp;S'!$CE$6="",'Campanhas C&amp;S'!$CE$6="(Preencha o nome da campanha)"),"",'Campanhas C&amp;S'!$CE$6)</f>
        <v/>
      </c>
      <c r="J491" s="69" t="str">
        <v/>
      </c>
      <c r="K491" s="69" t="str">
        <v/>
      </c>
      <c r="L491" s="69" t="str">
        <v/>
      </c>
      <c r="M491" s="69" t="str">
        <v/>
      </c>
      <c r="N491" s="69" t="str">
        <v/>
      </c>
      <c r="O491" s="69" t="str">
        <v/>
      </c>
      <c r="P491" s="69" t="str">
        <f>IF(J491="","","Materiais distribuidos")</f>
        <v/>
      </c>
      <c r="Q491" s="69" t="str">
        <f t="shared" si="8"/>
        <v/>
      </c>
      <c r="R491" s="69" t="str" cm="1">
        <f t="array" ref="R491">IF(ISBLANK(INDEX('Campanhas C&amp;S'!$CJ$20:$CK$48,INT((ROWS($A$1:A10)-1)/2)+1,MOD(ROWS($A$1:A10)-1,2)+1)),"",INDEX('Campanhas C&amp;S'!$CJ$20:$CK$48,INT((ROWS($A$1:A10)-1)/2)+1,MOD(ROWS($A$1:A10)-1,2)+1))</f>
        <v/>
      </c>
      <c r="S491" s="69" t="str">
        <f>IF(OR(J491="",'Campanhas C&amp;S'!$CE$15="",'Campanhas C&amp;S'!$CE$15="(máximo 300 carateres)"),"",'Campanhas C&amp;S'!$CE$15)</f>
        <v/>
      </c>
    </row>
    <row r="492" spans="1:19" x14ac:dyDescent="0.15">
      <c r="A492" s="14" t="str">
        <f>IF(I492="","",IF(OR('Identificação da EG'!$B$7=0,'Identificação da EG'!$B$7=""),"",Capa!$C$10))</f>
        <v/>
      </c>
      <c r="B492" s="14" t="str">
        <f>IF(I492="","",IF((OR('Identificação da EG'!$B$7=0,'Identificação da EG'!$B$7="")),"",'Identificação da EG'!$B$7))</f>
        <v/>
      </c>
      <c r="C492" s="14" t="str">
        <f>IF(I492="","",IF(B492="","",VLOOKUP(B492,Auxiliar!$BW$23:$BX$3130,2,0)))</f>
        <v/>
      </c>
      <c r="D492" s="14" t="str">
        <f>IF(I492="","",IF(OR('Identificação da EG'!$B$7=0,'Identificação da EG'!$B$7=""),"","Portugal"))</f>
        <v/>
      </c>
      <c r="E492" s="14" t="str">
        <f>IF(I492="","",IF(OR('Identificação da EG'!$B$7=0,'Identificação da EG'!$B$7=""),"",'Identificação da EG'!$C$7))</f>
        <v/>
      </c>
      <c r="F492" s="14" t="str">
        <f>IF(I492="","",IF(OR('Identificação da EG'!$B$7=0,'Identificação da EG'!$B$7=""),"",'Identificação da EG'!$F$7))</f>
        <v/>
      </c>
      <c r="G492" s="14" t="str">
        <f>IF(I492="","",IF((OR('Identificação da EG'!$B$7=0,'Identificação da EG'!$B$7="")),"",'Identificação da EG'!$D$7))</f>
        <v/>
      </c>
      <c r="H492" s="25" t="str">
        <f>IF(I492="","",IF(OR('Identificação da EG'!$B$7=0,'Identificação da EG'!$B$7=""),"",'Identificação da EG'!$E$7))</f>
        <v/>
      </c>
      <c r="I492" s="69" t="str">
        <f>IF(OR(J492="",'Campanhas C&amp;S'!$CE$6="",'Campanhas C&amp;S'!$CE$6="(Preencha o nome da campanha)"),"",'Campanhas C&amp;S'!$CE$6)</f>
        <v/>
      </c>
      <c r="J492" s="69" t="str">
        <v/>
      </c>
      <c r="K492" s="69" t="str">
        <v/>
      </c>
      <c r="L492" s="69" t="str">
        <v/>
      </c>
      <c r="M492" s="69" t="str">
        <v/>
      </c>
      <c r="N492" s="69" t="str">
        <v/>
      </c>
      <c r="O492" s="69" t="str">
        <v/>
      </c>
      <c r="P492" s="69" t="str">
        <f>IF(J492="","","População abrangida")</f>
        <v/>
      </c>
      <c r="Q492" s="69" t="str">
        <f t="shared" si="8"/>
        <v/>
      </c>
      <c r="R492" s="69" t="str" cm="1">
        <f t="array" ref="R492">IF(ISBLANK(INDEX('Campanhas C&amp;S'!$CJ$20:$CK$48,INT((ROWS($A$1:A11)-1)/2)+1,MOD(ROWS($A$1:A11)-1,2)+1)),"",INDEX('Campanhas C&amp;S'!$CJ$20:$CK$48,INT((ROWS($A$1:A11)-1)/2)+1,MOD(ROWS($A$1:A11)-1,2)+1))</f>
        <v/>
      </c>
      <c r="S492" s="69" t="str">
        <f>IF(OR(J492="",'Campanhas C&amp;S'!$CE$15="",'Campanhas C&amp;S'!$CE$15="(máximo 300 carateres)"),"",'Campanhas C&amp;S'!$CE$15)</f>
        <v/>
      </c>
    </row>
    <row r="493" spans="1:19" x14ac:dyDescent="0.15">
      <c r="A493" s="14" t="str">
        <f>IF(I493="","",IF(OR('Identificação da EG'!$B$7=0,'Identificação da EG'!$B$7=""),"",Capa!$C$10))</f>
        <v/>
      </c>
      <c r="B493" s="14" t="str">
        <f>IF(I493="","",IF((OR('Identificação da EG'!$B$7=0,'Identificação da EG'!$B$7="")),"",'Identificação da EG'!$B$7))</f>
        <v/>
      </c>
      <c r="C493" s="14" t="str">
        <f>IF(I493="","",IF(B493="","",VLOOKUP(B493,Auxiliar!$BW$23:$BX$3130,2,0)))</f>
        <v/>
      </c>
      <c r="D493" s="14" t="str">
        <f>IF(I493="","",IF(OR('Identificação da EG'!$B$7=0,'Identificação da EG'!$B$7=""),"","Portugal"))</f>
        <v/>
      </c>
      <c r="E493" s="14" t="str">
        <f>IF(I493="","",IF(OR('Identificação da EG'!$B$7=0,'Identificação da EG'!$B$7=""),"",'Identificação da EG'!$C$7))</f>
        <v/>
      </c>
      <c r="F493" s="14" t="str">
        <f>IF(I493="","",IF(OR('Identificação da EG'!$B$7=0,'Identificação da EG'!$B$7=""),"",'Identificação da EG'!$F$7))</f>
        <v/>
      </c>
      <c r="G493" s="14" t="str">
        <f>IF(I493="","",IF((OR('Identificação da EG'!$B$7=0,'Identificação da EG'!$B$7="")),"",'Identificação da EG'!$D$7))</f>
        <v/>
      </c>
      <c r="H493" s="25" t="str">
        <f>IF(I493="","",IF(OR('Identificação da EG'!$B$7=0,'Identificação da EG'!$B$7=""),"",'Identificação da EG'!$E$7))</f>
        <v/>
      </c>
      <c r="I493" s="69" t="str">
        <f>IF(OR(J493="",'Campanhas C&amp;S'!$CE$6="",'Campanhas C&amp;S'!$CE$6="(Preencha o nome da campanha)"),"",'Campanhas C&amp;S'!$CE$6)</f>
        <v/>
      </c>
      <c r="J493" s="69" t="str">
        <v/>
      </c>
      <c r="K493" s="69" t="str">
        <v/>
      </c>
      <c r="L493" s="69" t="str">
        <v/>
      </c>
      <c r="M493" s="69" t="str">
        <v/>
      </c>
      <c r="N493" s="69" t="str">
        <v/>
      </c>
      <c r="O493" s="69" t="str">
        <v/>
      </c>
      <c r="P493" s="69" t="str">
        <f>IF(J493="","","Materiais distribuidos")</f>
        <v/>
      </c>
      <c r="Q493" s="69" t="str">
        <f t="shared" si="8"/>
        <v/>
      </c>
      <c r="R493" s="69" t="str" cm="1">
        <f t="array" ref="R493">IF(ISBLANK(INDEX('Campanhas C&amp;S'!$CJ$20:$CK$48,INT((ROWS($A$1:A12)-1)/2)+1,MOD(ROWS($A$1:A12)-1,2)+1)),"",INDEX('Campanhas C&amp;S'!$CJ$20:$CK$48,INT((ROWS($A$1:A12)-1)/2)+1,MOD(ROWS($A$1:A12)-1,2)+1))</f>
        <v/>
      </c>
      <c r="S493" s="69" t="str">
        <f>IF(OR(J493="",'Campanhas C&amp;S'!$CE$15="",'Campanhas C&amp;S'!$CE$15="(máximo 300 carateres)"),"",'Campanhas C&amp;S'!$CE$15)</f>
        <v/>
      </c>
    </row>
    <row r="494" spans="1:19" x14ac:dyDescent="0.15">
      <c r="A494" s="14" t="str">
        <f>IF(I494="","",IF(OR('Identificação da EG'!$B$7=0,'Identificação da EG'!$B$7=""),"",Capa!$C$10))</f>
        <v/>
      </c>
      <c r="B494" s="14" t="str">
        <f>IF(I494="","",IF((OR('Identificação da EG'!$B$7=0,'Identificação da EG'!$B$7="")),"",'Identificação da EG'!$B$7))</f>
        <v/>
      </c>
      <c r="C494" s="14" t="str">
        <f>IF(I494="","",IF(B494="","",VLOOKUP(B494,Auxiliar!$BW$23:$BX$3130,2,0)))</f>
        <v/>
      </c>
      <c r="D494" s="14" t="str">
        <f>IF(I494="","",IF(OR('Identificação da EG'!$B$7=0,'Identificação da EG'!$B$7=""),"","Portugal"))</f>
        <v/>
      </c>
      <c r="E494" s="14" t="str">
        <f>IF(I494="","",IF(OR('Identificação da EG'!$B$7=0,'Identificação da EG'!$B$7=""),"",'Identificação da EG'!$C$7))</f>
        <v/>
      </c>
      <c r="F494" s="14" t="str">
        <f>IF(I494="","",IF(OR('Identificação da EG'!$B$7=0,'Identificação da EG'!$B$7=""),"",'Identificação da EG'!$F$7))</f>
        <v/>
      </c>
      <c r="G494" s="14" t="str">
        <f>IF(I494="","",IF((OR('Identificação da EG'!$B$7=0,'Identificação da EG'!$B$7="")),"",'Identificação da EG'!$D$7))</f>
        <v/>
      </c>
      <c r="H494" s="25" t="str">
        <f>IF(I494="","",IF(OR('Identificação da EG'!$B$7=0,'Identificação da EG'!$B$7=""),"",'Identificação da EG'!$E$7))</f>
        <v/>
      </c>
      <c r="I494" s="69" t="str">
        <f>IF(OR(J494="",'Campanhas C&amp;S'!$CE$6="",'Campanhas C&amp;S'!$CE$6="(Preencha o nome da campanha)"),"",'Campanhas C&amp;S'!$CE$6)</f>
        <v/>
      </c>
      <c r="J494" s="69" t="str">
        <v/>
      </c>
      <c r="K494" s="69" t="str">
        <v/>
      </c>
      <c r="L494" s="69" t="str">
        <v/>
      </c>
      <c r="M494" s="69" t="str">
        <v/>
      </c>
      <c r="N494" s="69" t="str">
        <v/>
      </c>
      <c r="O494" s="69" t="str">
        <v/>
      </c>
      <c r="P494" s="69" t="str">
        <f>IF(J494="","","População abrangida")</f>
        <v/>
      </c>
      <c r="Q494" s="69" t="str">
        <f t="shared" si="8"/>
        <v/>
      </c>
      <c r="R494" s="69" t="str" cm="1">
        <f t="array" ref="R494">IF(ISBLANK(INDEX('Campanhas C&amp;S'!$CJ$20:$CK$48,INT((ROWS($A$1:A13)-1)/2)+1,MOD(ROWS($A$1:A13)-1,2)+1)),"",INDEX('Campanhas C&amp;S'!$CJ$20:$CK$48,INT((ROWS($A$1:A13)-1)/2)+1,MOD(ROWS($A$1:A13)-1,2)+1))</f>
        <v/>
      </c>
      <c r="S494" s="69" t="str">
        <f>IF(OR(J494="",'Campanhas C&amp;S'!$CE$15="",'Campanhas C&amp;S'!$CE$15="(máximo 300 carateres)"),"",'Campanhas C&amp;S'!$CE$15)</f>
        <v/>
      </c>
    </row>
    <row r="495" spans="1:19" x14ac:dyDescent="0.15">
      <c r="A495" s="14" t="str">
        <f>IF(I495="","",IF(OR('Identificação da EG'!$B$7=0,'Identificação da EG'!$B$7=""),"",Capa!$C$10))</f>
        <v/>
      </c>
      <c r="B495" s="14" t="str">
        <f>IF(I495="","",IF((OR('Identificação da EG'!$B$7=0,'Identificação da EG'!$B$7="")),"",'Identificação da EG'!$B$7))</f>
        <v/>
      </c>
      <c r="C495" s="14" t="str">
        <f>IF(I495="","",IF(B495="","",VLOOKUP(B495,Auxiliar!$BW$23:$BX$3130,2,0)))</f>
        <v/>
      </c>
      <c r="D495" s="14" t="str">
        <f>IF(I495="","",IF(OR('Identificação da EG'!$B$7=0,'Identificação da EG'!$B$7=""),"","Portugal"))</f>
        <v/>
      </c>
      <c r="E495" s="14" t="str">
        <f>IF(I495="","",IF(OR('Identificação da EG'!$B$7=0,'Identificação da EG'!$B$7=""),"",'Identificação da EG'!$C$7))</f>
        <v/>
      </c>
      <c r="F495" s="14" t="str">
        <f>IF(I495="","",IF(OR('Identificação da EG'!$B$7=0,'Identificação da EG'!$B$7=""),"",'Identificação da EG'!$F$7))</f>
        <v/>
      </c>
      <c r="G495" s="14" t="str">
        <f>IF(I495="","",IF((OR('Identificação da EG'!$B$7=0,'Identificação da EG'!$B$7="")),"",'Identificação da EG'!$D$7))</f>
        <v/>
      </c>
      <c r="H495" s="25" t="str">
        <f>IF(I495="","",IF(OR('Identificação da EG'!$B$7=0,'Identificação da EG'!$B$7=""),"",'Identificação da EG'!$E$7))</f>
        <v/>
      </c>
      <c r="I495" s="69" t="str">
        <f>IF(OR(J495="",'Campanhas C&amp;S'!$CE$6="",'Campanhas C&amp;S'!$CE$6="(Preencha o nome da campanha)"),"",'Campanhas C&amp;S'!$CE$6)</f>
        <v/>
      </c>
      <c r="J495" s="69" t="str">
        <v/>
      </c>
      <c r="K495" s="69" t="str">
        <v/>
      </c>
      <c r="L495" s="69" t="str">
        <v/>
      </c>
      <c r="M495" s="69" t="str">
        <v/>
      </c>
      <c r="N495" s="69" t="str">
        <v/>
      </c>
      <c r="O495" s="69" t="str">
        <v/>
      </c>
      <c r="P495" s="69" t="str">
        <f>IF(J495="","","Materiais distribuidos")</f>
        <v/>
      </c>
      <c r="Q495" s="69" t="str">
        <f t="shared" si="8"/>
        <v/>
      </c>
      <c r="R495" s="69" t="str" cm="1">
        <f t="array" ref="R495">IF(ISBLANK(INDEX('Campanhas C&amp;S'!$CJ$20:$CK$48,INT((ROWS($A$1:A14)-1)/2)+1,MOD(ROWS($A$1:A14)-1,2)+1)),"",INDEX('Campanhas C&amp;S'!$CJ$20:$CK$48,INT((ROWS($A$1:A14)-1)/2)+1,MOD(ROWS($A$1:A14)-1,2)+1))</f>
        <v/>
      </c>
      <c r="S495" s="69" t="str">
        <f>IF(OR(J495="",'Campanhas C&amp;S'!$CE$15="",'Campanhas C&amp;S'!$CE$15="(máximo 300 carateres)"),"",'Campanhas C&amp;S'!$CE$15)</f>
        <v/>
      </c>
    </row>
    <row r="496" spans="1:19" x14ac:dyDescent="0.15">
      <c r="A496" s="14" t="str">
        <f>IF(I496="","",IF(OR('Identificação da EG'!$B$7=0,'Identificação da EG'!$B$7=""),"",Capa!$C$10))</f>
        <v/>
      </c>
      <c r="B496" s="14" t="str">
        <f>IF(I496="","",IF((OR('Identificação da EG'!$B$7=0,'Identificação da EG'!$B$7="")),"",'Identificação da EG'!$B$7))</f>
        <v/>
      </c>
      <c r="C496" s="14" t="str">
        <f>IF(I496="","",IF(B496="","",VLOOKUP(B496,Auxiliar!$BW$23:$BX$3130,2,0)))</f>
        <v/>
      </c>
      <c r="D496" s="14" t="str">
        <f>IF(I496="","",IF(OR('Identificação da EG'!$B$7=0,'Identificação da EG'!$B$7=""),"","Portugal"))</f>
        <v/>
      </c>
      <c r="E496" s="14" t="str">
        <f>IF(I496="","",IF(OR('Identificação da EG'!$B$7=0,'Identificação da EG'!$B$7=""),"",'Identificação da EG'!$C$7))</f>
        <v/>
      </c>
      <c r="F496" s="14" t="str">
        <f>IF(I496="","",IF(OR('Identificação da EG'!$B$7=0,'Identificação da EG'!$B$7=""),"",'Identificação da EG'!$F$7))</f>
        <v/>
      </c>
      <c r="G496" s="14" t="str">
        <f>IF(I496="","",IF((OR('Identificação da EG'!$B$7=0,'Identificação da EG'!$B$7="")),"",'Identificação da EG'!$D$7))</f>
        <v/>
      </c>
      <c r="H496" s="25" t="str">
        <f>IF(I496="","",IF(OR('Identificação da EG'!$B$7=0,'Identificação da EG'!$B$7=""),"",'Identificação da EG'!$E$7))</f>
        <v/>
      </c>
      <c r="I496" s="69" t="str">
        <f>IF(OR(J496="",'Campanhas C&amp;S'!$CE$6="",'Campanhas C&amp;S'!$CE$6="(Preencha o nome da campanha)"),"",'Campanhas C&amp;S'!$CE$6)</f>
        <v/>
      </c>
      <c r="J496" s="69" t="str">
        <v/>
      </c>
      <c r="K496" s="69" t="str">
        <v/>
      </c>
      <c r="L496" s="69" t="str">
        <v/>
      </c>
      <c r="M496" s="69" t="str">
        <v/>
      </c>
      <c r="N496" s="69" t="str">
        <v/>
      </c>
      <c r="O496" s="69" t="str">
        <v/>
      </c>
      <c r="P496" s="69" t="str">
        <f>IF(J496="","","População abrangida")</f>
        <v/>
      </c>
      <c r="Q496" s="69" t="str">
        <f t="shared" si="8"/>
        <v/>
      </c>
      <c r="R496" s="69" t="str" cm="1">
        <f t="array" ref="R496">IF(ISBLANK(INDEX('Campanhas C&amp;S'!$CJ$20:$CK$48,INT((ROWS($A$1:A15)-1)/2)+1,MOD(ROWS($A$1:A15)-1,2)+1)),"",INDEX('Campanhas C&amp;S'!$CJ$20:$CK$48,INT((ROWS($A$1:A15)-1)/2)+1,MOD(ROWS($A$1:A15)-1,2)+1))</f>
        <v/>
      </c>
      <c r="S496" s="69" t="str">
        <f>IF(OR(J496="",'Campanhas C&amp;S'!$CE$15="",'Campanhas C&amp;S'!$CE$15="(máximo 300 carateres)"),"",'Campanhas C&amp;S'!$CE$15)</f>
        <v/>
      </c>
    </row>
    <row r="497" spans="1:19" x14ac:dyDescent="0.15">
      <c r="A497" s="14" t="str">
        <f>IF(I497="","",IF(OR('Identificação da EG'!$B$7=0,'Identificação da EG'!$B$7=""),"",Capa!$C$10))</f>
        <v/>
      </c>
      <c r="B497" s="14" t="str">
        <f>IF(I497="","",IF((OR('Identificação da EG'!$B$7=0,'Identificação da EG'!$B$7="")),"",'Identificação da EG'!$B$7))</f>
        <v/>
      </c>
      <c r="C497" s="14" t="str">
        <f>IF(I497="","",IF(B497="","",VLOOKUP(B497,Auxiliar!$BW$23:$BX$3130,2,0)))</f>
        <v/>
      </c>
      <c r="D497" s="14" t="str">
        <f>IF(I497="","",IF(OR('Identificação da EG'!$B$7=0,'Identificação da EG'!$B$7=""),"","Portugal"))</f>
        <v/>
      </c>
      <c r="E497" s="14" t="str">
        <f>IF(I497="","",IF(OR('Identificação da EG'!$B$7=0,'Identificação da EG'!$B$7=""),"",'Identificação da EG'!$C$7))</f>
        <v/>
      </c>
      <c r="F497" s="14" t="str">
        <f>IF(I497="","",IF(OR('Identificação da EG'!$B$7=0,'Identificação da EG'!$B$7=""),"",'Identificação da EG'!$F$7))</f>
        <v/>
      </c>
      <c r="G497" s="14" t="str">
        <f>IF(I497="","",IF((OR('Identificação da EG'!$B$7=0,'Identificação da EG'!$B$7="")),"",'Identificação da EG'!$D$7))</f>
        <v/>
      </c>
      <c r="H497" s="25" t="str">
        <f>IF(I497="","",IF(OR('Identificação da EG'!$B$7=0,'Identificação da EG'!$B$7=""),"",'Identificação da EG'!$E$7))</f>
        <v/>
      </c>
      <c r="I497" s="69" t="str">
        <f>IF(OR(J497="",'Campanhas C&amp;S'!$CE$6="",'Campanhas C&amp;S'!$CE$6="(Preencha o nome da campanha)"),"",'Campanhas C&amp;S'!$CE$6)</f>
        <v/>
      </c>
      <c r="J497" s="69" t="str">
        <v/>
      </c>
      <c r="K497" s="69" t="str">
        <v/>
      </c>
      <c r="L497" s="69" t="str">
        <v/>
      </c>
      <c r="M497" s="69" t="str">
        <v/>
      </c>
      <c r="N497" s="69" t="str">
        <v/>
      </c>
      <c r="O497" s="69" t="str">
        <v/>
      </c>
      <c r="P497" s="69" t="str">
        <f>IF(J497="","","Materiais distribuidos")</f>
        <v/>
      </c>
      <c r="Q497" s="69" t="str">
        <f t="shared" si="8"/>
        <v/>
      </c>
      <c r="R497" s="69" t="str" cm="1">
        <f t="array" ref="R497">IF(ISBLANK(INDEX('Campanhas C&amp;S'!$CJ$20:$CK$48,INT((ROWS($A$1:A16)-1)/2)+1,MOD(ROWS($A$1:A16)-1,2)+1)),"",INDEX('Campanhas C&amp;S'!$CJ$20:$CK$48,INT((ROWS($A$1:A16)-1)/2)+1,MOD(ROWS($A$1:A16)-1,2)+1))</f>
        <v/>
      </c>
      <c r="S497" s="69" t="str">
        <f>IF(OR(J497="",'Campanhas C&amp;S'!$CE$15="",'Campanhas C&amp;S'!$CE$15="(máximo 300 carateres)"),"",'Campanhas C&amp;S'!$CE$15)</f>
        <v/>
      </c>
    </row>
    <row r="498" spans="1:19" x14ac:dyDescent="0.15">
      <c r="A498" s="14" t="str">
        <f>IF(I498="","",IF(OR('Identificação da EG'!$B$7=0,'Identificação da EG'!$B$7=""),"",Capa!$C$10))</f>
        <v/>
      </c>
      <c r="B498" s="14" t="str">
        <f>IF(I498="","",IF((OR('Identificação da EG'!$B$7=0,'Identificação da EG'!$B$7="")),"",'Identificação da EG'!$B$7))</f>
        <v/>
      </c>
      <c r="C498" s="14" t="str">
        <f>IF(I498="","",IF(B498="","",VLOOKUP(B498,Auxiliar!$BW$23:$BX$3130,2,0)))</f>
        <v/>
      </c>
      <c r="D498" s="14" t="str">
        <f>IF(I498="","",IF(OR('Identificação da EG'!$B$7=0,'Identificação da EG'!$B$7=""),"","Portugal"))</f>
        <v/>
      </c>
      <c r="E498" s="14" t="str">
        <f>IF(I498="","",IF(OR('Identificação da EG'!$B$7=0,'Identificação da EG'!$B$7=""),"",'Identificação da EG'!$C$7))</f>
        <v/>
      </c>
      <c r="F498" s="14" t="str">
        <f>IF(I498="","",IF(OR('Identificação da EG'!$B$7=0,'Identificação da EG'!$B$7=""),"",'Identificação da EG'!$F$7))</f>
        <v/>
      </c>
      <c r="G498" s="14" t="str">
        <f>IF(I498="","",IF((OR('Identificação da EG'!$B$7=0,'Identificação da EG'!$B$7="")),"",'Identificação da EG'!$D$7))</f>
        <v/>
      </c>
      <c r="H498" s="25" t="str">
        <f>IF(I498="","",IF(OR('Identificação da EG'!$B$7=0,'Identificação da EG'!$B$7=""),"",'Identificação da EG'!$E$7))</f>
        <v/>
      </c>
      <c r="I498" s="69" t="str">
        <f>IF(OR(J498="",'Campanhas C&amp;S'!$CE$6="",'Campanhas C&amp;S'!$CE$6="(Preencha o nome da campanha)"),"",'Campanhas C&amp;S'!$CE$6)</f>
        <v/>
      </c>
      <c r="J498" s="69" t="str">
        <v/>
      </c>
      <c r="K498" s="69" t="str">
        <v/>
      </c>
      <c r="L498" s="69" t="str">
        <v/>
      </c>
      <c r="M498" s="69" t="str">
        <v/>
      </c>
      <c r="N498" s="69" t="str">
        <v/>
      </c>
      <c r="O498" s="69" t="str">
        <v/>
      </c>
      <c r="P498" s="69" t="str">
        <f>IF(J498="","","População abrangida")</f>
        <v/>
      </c>
      <c r="Q498" s="69" t="str">
        <f t="shared" si="8"/>
        <v/>
      </c>
      <c r="R498" s="69" t="str" cm="1">
        <f t="array" ref="R498">IF(ISBLANK(INDEX('Campanhas C&amp;S'!$CJ$20:$CK$48,INT((ROWS($A$1:A17)-1)/2)+1,MOD(ROWS($A$1:A17)-1,2)+1)),"",INDEX('Campanhas C&amp;S'!$CJ$20:$CK$48,INT((ROWS($A$1:A17)-1)/2)+1,MOD(ROWS($A$1:A17)-1,2)+1))</f>
        <v/>
      </c>
      <c r="S498" s="69" t="str">
        <f>IF(OR(J498="",'Campanhas C&amp;S'!$CE$15="",'Campanhas C&amp;S'!$CE$15="(máximo 300 carateres)"),"",'Campanhas C&amp;S'!$CE$15)</f>
        <v/>
      </c>
    </row>
    <row r="499" spans="1:19" x14ac:dyDescent="0.15">
      <c r="A499" s="14" t="str">
        <f>IF(I499="","",IF(OR('Identificação da EG'!$B$7=0,'Identificação da EG'!$B$7=""),"",Capa!$C$10))</f>
        <v/>
      </c>
      <c r="B499" s="14" t="str">
        <f>IF(I499="","",IF((OR('Identificação da EG'!$B$7=0,'Identificação da EG'!$B$7="")),"",'Identificação da EG'!$B$7))</f>
        <v/>
      </c>
      <c r="C499" s="14" t="str">
        <f>IF(I499="","",IF(B499="","",VLOOKUP(B499,Auxiliar!$BW$23:$BX$3130,2,0)))</f>
        <v/>
      </c>
      <c r="D499" s="14" t="str">
        <f>IF(I499="","",IF(OR('Identificação da EG'!$B$7=0,'Identificação da EG'!$B$7=""),"","Portugal"))</f>
        <v/>
      </c>
      <c r="E499" s="14" t="str">
        <f>IF(I499="","",IF(OR('Identificação da EG'!$B$7=0,'Identificação da EG'!$B$7=""),"",'Identificação da EG'!$C$7))</f>
        <v/>
      </c>
      <c r="F499" s="14" t="str">
        <f>IF(I499="","",IF(OR('Identificação da EG'!$B$7=0,'Identificação da EG'!$B$7=""),"",'Identificação da EG'!$F$7))</f>
        <v/>
      </c>
      <c r="G499" s="14" t="str">
        <f>IF(I499="","",IF((OR('Identificação da EG'!$B$7=0,'Identificação da EG'!$B$7="")),"",'Identificação da EG'!$D$7))</f>
        <v/>
      </c>
      <c r="H499" s="25" t="str">
        <f>IF(I499="","",IF(OR('Identificação da EG'!$B$7=0,'Identificação da EG'!$B$7=""),"",'Identificação da EG'!$E$7))</f>
        <v/>
      </c>
      <c r="I499" s="69" t="str">
        <f>IF(OR(J499="",'Campanhas C&amp;S'!$CE$6="",'Campanhas C&amp;S'!$CE$6="(Preencha o nome da campanha)"),"",'Campanhas C&amp;S'!$CE$6)</f>
        <v/>
      </c>
      <c r="J499" s="69" t="str">
        <v/>
      </c>
      <c r="K499" s="69" t="str">
        <v/>
      </c>
      <c r="L499" s="69" t="str">
        <v/>
      </c>
      <c r="M499" s="69" t="str">
        <v/>
      </c>
      <c r="N499" s="69" t="str">
        <v/>
      </c>
      <c r="O499" s="69" t="str">
        <v/>
      </c>
      <c r="P499" s="69" t="str">
        <f>IF(J499="","","Materiais distribuidos")</f>
        <v/>
      </c>
      <c r="Q499" s="69" t="str">
        <f t="shared" si="8"/>
        <v/>
      </c>
      <c r="R499" s="69" t="str" cm="1">
        <f t="array" ref="R499">IF(ISBLANK(INDEX('Campanhas C&amp;S'!$CJ$20:$CK$48,INT((ROWS($A$1:A18)-1)/2)+1,MOD(ROWS($A$1:A18)-1,2)+1)),"",INDEX('Campanhas C&amp;S'!$CJ$20:$CK$48,INT((ROWS($A$1:A18)-1)/2)+1,MOD(ROWS($A$1:A18)-1,2)+1))</f>
        <v/>
      </c>
      <c r="S499" s="69" t="str">
        <f>IF(OR(J499="",'Campanhas C&amp;S'!$CE$15="",'Campanhas C&amp;S'!$CE$15="(máximo 300 carateres)"),"",'Campanhas C&amp;S'!$CE$15)</f>
        <v/>
      </c>
    </row>
    <row r="500" spans="1:19" x14ac:dyDescent="0.15">
      <c r="A500" s="14" t="str">
        <f>IF(I500="","",IF(OR('Identificação da EG'!$B$7=0,'Identificação da EG'!$B$7=""),"",Capa!$C$10))</f>
        <v/>
      </c>
      <c r="B500" s="14" t="str">
        <f>IF(I500="","",IF((OR('Identificação da EG'!$B$7=0,'Identificação da EG'!$B$7="")),"",'Identificação da EG'!$B$7))</f>
        <v/>
      </c>
      <c r="C500" s="14" t="str">
        <f>IF(I500="","",IF(B500="","",VLOOKUP(B500,Auxiliar!$BW$23:$BX$3130,2,0)))</f>
        <v/>
      </c>
      <c r="D500" s="14" t="str">
        <f>IF(I500="","",IF(OR('Identificação da EG'!$B$7=0,'Identificação da EG'!$B$7=""),"","Portugal"))</f>
        <v/>
      </c>
      <c r="E500" s="14" t="str">
        <f>IF(I500="","",IF(OR('Identificação da EG'!$B$7=0,'Identificação da EG'!$B$7=""),"",'Identificação da EG'!$C$7))</f>
        <v/>
      </c>
      <c r="F500" s="14" t="str">
        <f>IF(I500="","",IF(OR('Identificação da EG'!$B$7=0,'Identificação da EG'!$B$7=""),"",'Identificação da EG'!$F$7))</f>
        <v/>
      </c>
      <c r="G500" s="14" t="str">
        <f>IF(I500="","",IF((OR('Identificação da EG'!$B$7=0,'Identificação da EG'!$B$7="")),"",'Identificação da EG'!$D$7))</f>
        <v/>
      </c>
      <c r="H500" s="25" t="str">
        <f>IF(I500="","",IF(OR('Identificação da EG'!$B$7=0,'Identificação da EG'!$B$7=""),"",'Identificação da EG'!$E$7))</f>
        <v/>
      </c>
      <c r="I500" s="69" t="str">
        <f>IF(OR(J500="",'Campanhas C&amp;S'!$CE$6="",'Campanhas C&amp;S'!$CE$6="(Preencha o nome da campanha)"),"",'Campanhas C&amp;S'!$CE$6)</f>
        <v/>
      </c>
      <c r="J500" s="69" t="str">
        <v/>
      </c>
      <c r="K500" s="69" t="str">
        <v/>
      </c>
      <c r="L500" s="69" t="str">
        <v/>
      </c>
      <c r="M500" s="69" t="str">
        <v/>
      </c>
      <c r="N500" s="69" t="str">
        <v/>
      </c>
      <c r="O500" s="69" t="str">
        <v/>
      </c>
      <c r="P500" s="69" t="str">
        <f>IF(J500="","","População abrangida")</f>
        <v/>
      </c>
      <c r="Q500" s="69" t="str">
        <f t="shared" si="8"/>
        <v/>
      </c>
      <c r="R500" s="69" t="str" cm="1">
        <f t="array" ref="R500">IF(ISBLANK(INDEX('Campanhas C&amp;S'!$CJ$20:$CK$48,INT((ROWS($A$1:A19)-1)/2)+1,MOD(ROWS($A$1:A19)-1,2)+1)),"",INDEX('Campanhas C&amp;S'!$CJ$20:$CK$48,INT((ROWS($A$1:A19)-1)/2)+1,MOD(ROWS($A$1:A19)-1,2)+1))</f>
        <v/>
      </c>
      <c r="S500" s="69" t="str">
        <f>IF(OR(J500="",'Campanhas C&amp;S'!$CE$15="",'Campanhas C&amp;S'!$CE$15="(máximo 300 carateres)"),"",'Campanhas C&amp;S'!$CE$15)</f>
        <v/>
      </c>
    </row>
    <row r="501" spans="1:19" x14ac:dyDescent="0.15">
      <c r="A501" s="14" t="str">
        <f>IF(I501="","",IF(OR('Identificação da EG'!$B$7=0,'Identificação da EG'!$B$7=""),"",Capa!$C$10))</f>
        <v/>
      </c>
      <c r="B501" s="14" t="str">
        <f>IF(I501="","",IF((OR('Identificação da EG'!$B$7=0,'Identificação da EG'!$B$7="")),"",'Identificação da EG'!$B$7))</f>
        <v/>
      </c>
      <c r="C501" s="14" t="str">
        <f>IF(I501="","",IF(B501="","",VLOOKUP(B501,Auxiliar!$BW$23:$BX$3130,2,0)))</f>
        <v/>
      </c>
      <c r="D501" s="14" t="str">
        <f>IF(I501="","",IF(OR('Identificação da EG'!$B$7=0,'Identificação da EG'!$B$7=""),"","Portugal"))</f>
        <v/>
      </c>
      <c r="E501" s="14" t="str">
        <f>IF(I501="","",IF(OR('Identificação da EG'!$B$7=0,'Identificação da EG'!$B$7=""),"",'Identificação da EG'!$C$7))</f>
        <v/>
      </c>
      <c r="F501" s="14" t="str">
        <f>IF(I501="","",IF(OR('Identificação da EG'!$B$7=0,'Identificação da EG'!$B$7=""),"",'Identificação da EG'!$F$7))</f>
        <v/>
      </c>
      <c r="G501" s="14" t="str">
        <f>IF(I501="","",IF((OR('Identificação da EG'!$B$7=0,'Identificação da EG'!$B$7="")),"",'Identificação da EG'!$D$7))</f>
        <v/>
      </c>
      <c r="H501" s="25" t="str">
        <f>IF(I501="","",IF(OR('Identificação da EG'!$B$7=0,'Identificação da EG'!$B$7=""),"",'Identificação da EG'!$E$7))</f>
        <v/>
      </c>
      <c r="I501" s="69" t="str">
        <f>IF(OR(J501="",'Campanhas C&amp;S'!$CE$6="",'Campanhas C&amp;S'!$CE$6="(Preencha o nome da campanha)"),"",'Campanhas C&amp;S'!$CE$6)</f>
        <v/>
      </c>
      <c r="J501" s="69" t="str">
        <v/>
      </c>
      <c r="K501" s="69" t="str">
        <v/>
      </c>
      <c r="L501" s="69" t="str">
        <v/>
      </c>
      <c r="M501" s="69" t="str">
        <v/>
      </c>
      <c r="N501" s="69" t="str">
        <v/>
      </c>
      <c r="O501" s="69" t="str">
        <v/>
      </c>
      <c r="P501" s="69" t="str">
        <f>IF(J501="","","Materiais distribuidos")</f>
        <v/>
      </c>
      <c r="Q501" s="69" t="str">
        <f t="shared" si="8"/>
        <v/>
      </c>
      <c r="R501" s="69" t="str" cm="1">
        <f t="array" ref="R501">IF(ISBLANK(INDEX('Campanhas C&amp;S'!$CJ$20:$CK$48,INT((ROWS($A$1:A20)-1)/2)+1,MOD(ROWS($A$1:A20)-1,2)+1)),"",INDEX('Campanhas C&amp;S'!$CJ$20:$CK$48,INT((ROWS($A$1:A20)-1)/2)+1,MOD(ROWS($A$1:A20)-1,2)+1))</f>
        <v/>
      </c>
      <c r="S501" s="69" t="str">
        <f>IF(OR(J501="",'Campanhas C&amp;S'!$CE$15="",'Campanhas C&amp;S'!$CE$15="(máximo 300 carateres)"),"",'Campanhas C&amp;S'!$CE$15)</f>
        <v/>
      </c>
    </row>
    <row r="502" spans="1:19" x14ac:dyDescent="0.15">
      <c r="A502" s="14" t="str">
        <f>IF(I502="","",IF(OR('Identificação da EG'!$B$7=0,'Identificação da EG'!$B$7=""),"",Capa!$C$10))</f>
        <v/>
      </c>
      <c r="B502" s="14" t="str">
        <f>IF(I502="","",IF((OR('Identificação da EG'!$B$7=0,'Identificação da EG'!$B$7="")),"",'Identificação da EG'!$B$7))</f>
        <v/>
      </c>
      <c r="C502" s="14" t="str">
        <f>IF(I502="","",IF(B502="","",VLOOKUP(B502,Auxiliar!$BW$23:$BX$3130,2,0)))</f>
        <v/>
      </c>
      <c r="D502" s="14" t="str">
        <f>IF(I502="","",IF(OR('Identificação da EG'!$B$7=0,'Identificação da EG'!$B$7=""),"","Portugal"))</f>
        <v/>
      </c>
      <c r="E502" s="14" t="str">
        <f>IF(I502="","",IF(OR('Identificação da EG'!$B$7=0,'Identificação da EG'!$B$7=""),"",'Identificação da EG'!$C$7))</f>
        <v/>
      </c>
      <c r="F502" s="14" t="str">
        <f>IF(I502="","",IF(OR('Identificação da EG'!$B$7=0,'Identificação da EG'!$B$7=""),"",'Identificação da EG'!$F$7))</f>
        <v/>
      </c>
      <c r="G502" s="14" t="str">
        <f>IF(I502="","",IF((OR('Identificação da EG'!$B$7=0,'Identificação da EG'!$B$7="")),"",'Identificação da EG'!$D$7))</f>
        <v/>
      </c>
      <c r="H502" s="25" t="str">
        <f>IF(I502="","",IF(OR('Identificação da EG'!$B$7=0,'Identificação da EG'!$B$7=""),"",'Identificação da EG'!$E$7))</f>
        <v/>
      </c>
      <c r="I502" s="69" t="str">
        <f>IF(OR(J502="",'Campanhas C&amp;S'!$CE$6="",'Campanhas C&amp;S'!$CE$6="(Preencha o nome da campanha)"),"",'Campanhas C&amp;S'!$CE$6)</f>
        <v/>
      </c>
      <c r="J502" s="69" t="str">
        <v/>
      </c>
      <c r="K502" s="69" t="str">
        <v/>
      </c>
      <c r="L502" s="69" t="str">
        <v/>
      </c>
      <c r="M502" s="69" t="str">
        <v/>
      </c>
      <c r="N502" s="69" t="str">
        <v/>
      </c>
      <c r="O502" s="69" t="str">
        <v/>
      </c>
      <c r="P502" s="69" t="str">
        <f>IF(J502="","","População abrangida")</f>
        <v/>
      </c>
      <c r="Q502" s="69" t="str">
        <f t="shared" si="8"/>
        <v/>
      </c>
      <c r="R502" s="69" t="str" cm="1">
        <f t="array" ref="R502">IF(ISBLANK(INDEX('Campanhas C&amp;S'!$CJ$20:$CK$48,INT((ROWS($A$1:A21)-1)/2)+1,MOD(ROWS($A$1:A21)-1,2)+1)),"",INDEX('Campanhas C&amp;S'!$CJ$20:$CK$48,INT((ROWS($A$1:A21)-1)/2)+1,MOD(ROWS($A$1:A21)-1,2)+1))</f>
        <v/>
      </c>
      <c r="S502" s="69" t="str">
        <f>IF(OR(J502="",'Campanhas C&amp;S'!$CE$15="",'Campanhas C&amp;S'!$CE$15="(máximo 300 carateres)"),"",'Campanhas C&amp;S'!$CE$15)</f>
        <v/>
      </c>
    </row>
    <row r="503" spans="1:19" x14ac:dyDescent="0.15">
      <c r="A503" s="14" t="str">
        <f>IF(I503="","",IF(OR('Identificação da EG'!$B$7=0,'Identificação da EG'!$B$7=""),"",Capa!$C$10))</f>
        <v/>
      </c>
      <c r="B503" s="14" t="str">
        <f>IF(I503="","",IF((OR('Identificação da EG'!$B$7=0,'Identificação da EG'!$B$7="")),"",'Identificação da EG'!$B$7))</f>
        <v/>
      </c>
      <c r="C503" s="14" t="str">
        <f>IF(I503="","",IF(B503="","",VLOOKUP(B503,Auxiliar!$BW$23:$BX$3130,2,0)))</f>
        <v/>
      </c>
      <c r="D503" s="14" t="str">
        <f>IF(I503="","",IF(OR('Identificação da EG'!$B$7=0,'Identificação da EG'!$B$7=""),"","Portugal"))</f>
        <v/>
      </c>
      <c r="E503" s="14" t="str">
        <f>IF(I503="","",IF(OR('Identificação da EG'!$B$7=0,'Identificação da EG'!$B$7=""),"",'Identificação da EG'!$C$7))</f>
        <v/>
      </c>
      <c r="F503" s="14" t="str">
        <f>IF(I503="","",IF(OR('Identificação da EG'!$B$7=0,'Identificação da EG'!$B$7=""),"",'Identificação da EG'!$F$7))</f>
        <v/>
      </c>
      <c r="G503" s="14" t="str">
        <f>IF(I503="","",IF((OR('Identificação da EG'!$B$7=0,'Identificação da EG'!$B$7="")),"",'Identificação da EG'!$D$7))</f>
        <v/>
      </c>
      <c r="H503" s="25" t="str">
        <f>IF(I503="","",IF(OR('Identificação da EG'!$B$7=0,'Identificação da EG'!$B$7=""),"",'Identificação da EG'!$E$7))</f>
        <v/>
      </c>
      <c r="I503" s="69" t="str">
        <f>IF(OR(J503="",'Campanhas C&amp;S'!$CE$6="",'Campanhas C&amp;S'!$CE$6="(Preencha o nome da campanha)"),"",'Campanhas C&amp;S'!$CE$6)</f>
        <v/>
      </c>
      <c r="J503" s="69" t="str">
        <v/>
      </c>
      <c r="K503" s="69" t="str">
        <v/>
      </c>
      <c r="L503" s="69" t="str">
        <v/>
      </c>
      <c r="M503" s="69" t="str">
        <v/>
      </c>
      <c r="N503" s="69" t="str">
        <v/>
      </c>
      <c r="O503" s="69" t="str">
        <v/>
      </c>
      <c r="P503" s="69" t="str">
        <f>IF(J503="","","Materiais distribuidos")</f>
        <v/>
      </c>
      <c r="Q503" s="69" t="str">
        <f t="shared" si="8"/>
        <v/>
      </c>
      <c r="R503" s="69" t="str" cm="1">
        <f t="array" ref="R503">IF(ISBLANK(INDEX('Campanhas C&amp;S'!$CJ$20:$CK$48,INT((ROWS($A$1:A22)-1)/2)+1,MOD(ROWS($A$1:A22)-1,2)+1)),"",INDEX('Campanhas C&amp;S'!$CJ$20:$CK$48,INT((ROWS($A$1:A22)-1)/2)+1,MOD(ROWS($A$1:A22)-1,2)+1))</f>
        <v/>
      </c>
      <c r="S503" s="69" t="str">
        <f>IF(OR(J503="",'Campanhas C&amp;S'!$CE$15="",'Campanhas C&amp;S'!$CE$15="(máximo 300 carateres)"),"",'Campanhas C&amp;S'!$CE$15)</f>
        <v/>
      </c>
    </row>
    <row r="504" spans="1:19" x14ac:dyDescent="0.15">
      <c r="A504" s="14" t="str">
        <f>IF(I504="","",IF(OR('Identificação da EG'!$B$7=0,'Identificação da EG'!$B$7=""),"",Capa!$C$10))</f>
        <v/>
      </c>
      <c r="B504" s="14" t="str">
        <f>IF(I504="","",IF((OR('Identificação da EG'!$B$7=0,'Identificação da EG'!$B$7="")),"",'Identificação da EG'!$B$7))</f>
        <v/>
      </c>
      <c r="C504" s="14" t="str">
        <f>IF(I504="","",IF(B504="","",VLOOKUP(B504,Auxiliar!$BW$23:$BX$3130,2,0)))</f>
        <v/>
      </c>
      <c r="D504" s="14" t="str">
        <f>IF(I504="","",IF(OR('Identificação da EG'!$B$7=0,'Identificação da EG'!$B$7=""),"","Portugal"))</f>
        <v/>
      </c>
      <c r="E504" s="14" t="str">
        <f>IF(I504="","",IF(OR('Identificação da EG'!$B$7=0,'Identificação da EG'!$B$7=""),"",'Identificação da EG'!$C$7))</f>
        <v/>
      </c>
      <c r="F504" s="14" t="str">
        <f>IF(I504="","",IF(OR('Identificação da EG'!$B$7=0,'Identificação da EG'!$B$7=""),"",'Identificação da EG'!$F$7))</f>
        <v/>
      </c>
      <c r="G504" s="14" t="str">
        <f>IF(I504="","",IF((OR('Identificação da EG'!$B$7=0,'Identificação da EG'!$B$7="")),"",'Identificação da EG'!$D$7))</f>
        <v/>
      </c>
      <c r="H504" s="25" t="str">
        <f>IF(I504="","",IF(OR('Identificação da EG'!$B$7=0,'Identificação da EG'!$B$7=""),"",'Identificação da EG'!$E$7))</f>
        <v/>
      </c>
      <c r="I504" s="69" t="str">
        <f>IF(OR(J504="",'Campanhas C&amp;S'!$CE$6="",'Campanhas C&amp;S'!$CE$6="(Preencha o nome da campanha)"),"",'Campanhas C&amp;S'!$CE$6)</f>
        <v/>
      </c>
      <c r="J504" s="69" t="str">
        <v/>
      </c>
      <c r="K504" s="69" t="str">
        <v/>
      </c>
      <c r="L504" s="69" t="str">
        <v/>
      </c>
      <c r="M504" s="69" t="str">
        <v/>
      </c>
      <c r="N504" s="69" t="str">
        <v/>
      </c>
      <c r="O504" s="69" t="str">
        <v/>
      </c>
      <c r="P504" s="69" t="str">
        <f>IF(J504="","","População abrangida")</f>
        <v/>
      </c>
      <c r="Q504" s="69" t="str">
        <f t="shared" si="8"/>
        <v/>
      </c>
      <c r="R504" s="69" t="str" cm="1">
        <f t="array" ref="R504">IF(ISBLANK(INDEX('Campanhas C&amp;S'!$CJ$20:$CK$48,INT((ROWS($A$1:A23)-1)/2)+1,MOD(ROWS($A$1:A23)-1,2)+1)),"",INDEX('Campanhas C&amp;S'!$CJ$20:$CK$48,INT((ROWS($A$1:A23)-1)/2)+1,MOD(ROWS($A$1:A23)-1,2)+1))</f>
        <v/>
      </c>
      <c r="S504" s="69" t="str">
        <f>IF(OR(J504="",'Campanhas C&amp;S'!$CE$15="",'Campanhas C&amp;S'!$CE$15="(máximo 300 carateres)"),"",'Campanhas C&amp;S'!$CE$15)</f>
        <v/>
      </c>
    </row>
    <row r="505" spans="1:19" x14ac:dyDescent="0.15">
      <c r="A505" s="14" t="str">
        <f>IF(I505="","",IF(OR('Identificação da EG'!$B$7=0,'Identificação da EG'!$B$7=""),"",Capa!$C$10))</f>
        <v/>
      </c>
      <c r="B505" s="14" t="str">
        <f>IF(I505="","",IF((OR('Identificação da EG'!$B$7=0,'Identificação da EG'!$B$7="")),"",'Identificação da EG'!$B$7))</f>
        <v/>
      </c>
      <c r="C505" s="14" t="str">
        <f>IF(I505="","",IF(B505="","",VLOOKUP(B505,Auxiliar!$BW$23:$BX$3130,2,0)))</f>
        <v/>
      </c>
      <c r="D505" s="14" t="str">
        <f>IF(I505="","",IF(OR('Identificação da EG'!$B$7=0,'Identificação da EG'!$B$7=""),"","Portugal"))</f>
        <v/>
      </c>
      <c r="E505" s="14" t="str">
        <f>IF(I505="","",IF(OR('Identificação da EG'!$B$7=0,'Identificação da EG'!$B$7=""),"",'Identificação da EG'!$C$7))</f>
        <v/>
      </c>
      <c r="F505" s="14" t="str">
        <f>IF(I505="","",IF(OR('Identificação da EG'!$B$7=0,'Identificação da EG'!$B$7=""),"",'Identificação da EG'!$F$7))</f>
        <v/>
      </c>
      <c r="G505" s="14" t="str">
        <f>IF(I505="","",IF((OR('Identificação da EG'!$B$7=0,'Identificação da EG'!$B$7="")),"",'Identificação da EG'!$D$7))</f>
        <v/>
      </c>
      <c r="H505" s="25" t="str">
        <f>IF(I505="","",IF(OR('Identificação da EG'!$B$7=0,'Identificação da EG'!$B$7=""),"",'Identificação da EG'!$E$7))</f>
        <v/>
      </c>
      <c r="I505" s="69" t="str">
        <f>IF(OR(J505="",'Campanhas C&amp;S'!$CE$6="",'Campanhas C&amp;S'!$CE$6="(Preencha o nome da campanha)"),"",'Campanhas C&amp;S'!$CE$6)</f>
        <v/>
      </c>
      <c r="J505" s="69" t="str">
        <v/>
      </c>
      <c r="K505" s="69" t="str">
        <v/>
      </c>
      <c r="L505" s="69" t="str">
        <v/>
      </c>
      <c r="M505" s="69" t="str">
        <v/>
      </c>
      <c r="N505" s="69" t="str">
        <v/>
      </c>
      <c r="O505" s="69" t="str">
        <v/>
      </c>
      <c r="P505" s="69" t="str">
        <f>IF(J505="","","Materiais distribuidos")</f>
        <v/>
      </c>
      <c r="Q505" s="69" t="str">
        <f t="shared" si="8"/>
        <v/>
      </c>
      <c r="R505" s="69" t="str" cm="1">
        <f t="array" ref="R505">IF(ISBLANK(INDEX('Campanhas C&amp;S'!$CJ$20:$CK$48,INT((ROWS($A$1:A24)-1)/2)+1,MOD(ROWS($A$1:A24)-1,2)+1)),"",INDEX('Campanhas C&amp;S'!$CJ$20:$CK$48,INT((ROWS($A$1:A24)-1)/2)+1,MOD(ROWS($A$1:A24)-1,2)+1))</f>
        <v/>
      </c>
      <c r="S505" s="69" t="str">
        <f>IF(OR(J505="",'Campanhas C&amp;S'!$CE$15="",'Campanhas C&amp;S'!$CE$15="(máximo 300 carateres)"),"",'Campanhas C&amp;S'!$CE$15)</f>
        <v/>
      </c>
    </row>
    <row r="506" spans="1:19" x14ac:dyDescent="0.15">
      <c r="A506" s="14" t="str">
        <f>IF(I506="","",IF(OR('Identificação da EG'!$B$7=0,'Identificação da EG'!$B$7=""),"",Capa!$C$10))</f>
        <v/>
      </c>
      <c r="B506" s="14" t="str">
        <f>IF(I506="","",IF((OR('Identificação da EG'!$B$7=0,'Identificação da EG'!$B$7="")),"",'Identificação da EG'!$B$7))</f>
        <v/>
      </c>
      <c r="C506" s="14" t="str">
        <f>IF(I506="","",IF(B506="","",VLOOKUP(B506,Auxiliar!$BW$23:$BX$3130,2,0)))</f>
        <v/>
      </c>
      <c r="D506" s="14" t="str">
        <f>IF(I506="","",IF(OR('Identificação da EG'!$B$7=0,'Identificação da EG'!$B$7=""),"","Portugal"))</f>
        <v/>
      </c>
      <c r="E506" s="14" t="str">
        <f>IF(I506="","",IF(OR('Identificação da EG'!$B$7=0,'Identificação da EG'!$B$7=""),"",'Identificação da EG'!$C$7))</f>
        <v/>
      </c>
      <c r="F506" s="14" t="str">
        <f>IF(I506="","",IF(OR('Identificação da EG'!$B$7=0,'Identificação da EG'!$B$7=""),"",'Identificação da EG'!$F$7))</f>
        <v/>
      </c>
      <c r="G506" s="14" t="str">
        <f>IF(I506="","",IF((OR('Identificação da EG'!$B$7=0,'Identificação da EG'!$B$7="")),"",'Identificação da EG'!$D$7))</f>
        <v/>
      </c>
      <c r="H506" s="25" t="str">
        <f>IF(I506="","",IF(OR('Identificação da EG'!$B$7=0,'Identificação da EG'!$B$7=""),"",'Identificação da EG'!$E$7))</f>
        <v/>
      </c>
      <c r="I506" s="69" t="str">
        <f>IF(OR(J506="",'Campanhas C&amp;S'!$CE$6="",'Campanhas C&amp;S'!$CE$6="(Preencha o nome da campanha)"),"",'Campanhas C&amp;S'!$CE$6)</f>
        <v/>
      </c>
      <c r="J506" s="69" t="str">
        <v/>
      </c>
      <c r="K506" s="69" t="str">
        <v/>
      </c>
      <c r="L506" s="69" t="str">
        <v/>
      </c>
      <c r="M506" s="69" t="str">
        <v/>
      </c>
      <c r="N506" s="69" t="str">
        <v/>
      </c>
      <c r="O506" s="69" t="str">
        <v/>
      </c>
      <c r="P506" s="69" t="str">
        <f>IF(J506="","","População abrangida")</f>
        <v/>
      </c>
      <c r="Q506" s="69" t="str">
        <f t="shared" si="8"/>
        <v/>
      </c>
      <c r="R506" s="69" t="str" cm="1">
        <f t="array" ref="R506">IF(ISBLANK(INDEX('Campanhas C&amp;S'!$CJ$20:$CK$48,INT((ROWS($A$1:A25)-1)/2)+1,MOD(ROWS($A$1:A25)-1,2)+1)),"",INDEX('Campanhas C&amp;S'!$CJ$20:$CK$48,INT((ROWS($A$1:A25)-1)/2)+1,MOD(ROWS($A$1:A25)-1,2)+1))</f>
        <v/>
      </c>
      <c r="S506" s="69" t="str">
        <f>IF(OR(J506="",'Campanhas C&amp;S'!$CE$15="",'Campanhas C&amp;S'!$CE$15="(máximo 300 carateres)"),"",'Campanhas C&amp;S'!$CE$15)</f>
        <v/>
      </c>
    </row>
    <row r="507" spans="1:19" x14ac:dyDescent="0.15">
      <c r="A507" s="14" t="str">
        <f>IF(I507="","",IF(OR('Identificação da EG'!$B$7=0,'Identificação da EG'!$B$7=""),"",Capa!$C$10))</f>
        <v/>
      </c>
      <c r="B507" s="14" t="str">
        <f>IF(I507="","",IF((OR('Identificação da EG'!$B$7=0,'Identificação da EG'!$B$7="")),"",'Identificação da EG'!$B$7))</f>
        <v/>
      </c>
      <c r="C507" s="14" t="str">
        <f>IF(I507="","",IF(B507="","",VLOOKUP(B507,Auxiliar!$BW$23:$BX$3130,2,0)))</f>
        <v/>
      </c>
      <c r="D507" s="14" t="str">
        <f>IF(I507="","",IF(OR('Identificação da EG'!$B$7=0,'Identificação da EG'!$B$7=""),"","Portugal"))</f>
        <v/>
      </c>
      <c r="E507" s="14" t="str">
        <f>IF(I507="","",IF(OR('Identificação da EG'!$B$7=0,'Identificação da EG'!$B$7=""),"",'Identificação da EG'!$C$7))</f>
        <v/>
      </c>
      <c r="F507" s="14" t="str">
        <f>IF(I507="","",IF(OR('Identificação da EG'!$B$7=0,'Identificação da EG'!$B$7=""),"",'Identificação da EG'!$F$7))</f>
        <v/>
      </c>
      <c r="G507" s="14" t="str">
        <f>IF(I507="","",IF((OR('Identificação da EG'!$B$7=0,'Identificação da EG'!$B$7="")),"",'Identificação da EG'!$D$7))</f>
        <v/>
      </c>
      <c r="H507" s="25" t="str">
        <f>IF(I507="","",IF(OR('Identificação da EG'!$B$7=0,'Identificação da EG'!$B$7=""),"",'Identificação da EG'!$E$7))</f>
        <v/>
      </c>
      <c r="I507" s="69" t="str">
        <f>IF(OR(J507="",'Campanhas C&amp;S'!$CE$6="",'Campanhas C&amp;S'!$CE$6="(Preencha o nome da campanha)"),"",'Campanhas C&amp;S'!$CE$6)</f>
        <v/>
      </c>
      <c r="J507" s="69" t="str">
        <v/>
      </c>
      <c r="K507" s="69" t="str">
        <v/>
      </c>
      <c r="L507" s="69" t="str">
        <v/>
      </c>
      <c r="M507" s="69" t="str">
        <v/>
      </c>
      <c r="N507" s="69" t="str">
        <v/>
      </c>
      <c r="O507" s="69" t="str">
        <v/>
      </c>
      <c r="P507" s="69" t="str">
        <f>IF(J507="","","Materiais distribuidos")</f>
        <v/>
      </c>
      <c r="Q507" s="69" t="str">
        <f t="shared" si="8"/>
        <v/>
      </c>
      <c r="R507" s="69" t="str" cm="1">
        <f t="array" ref="R507">IF(ISBLANK(INDEX('Campanhas C&amp;S'!$CJ$20:$CK$48,INT((ROWS($A$1:A26)-1)/2)+1,MOD(ROWS($A$1:A26)-1,2)+1)),"",INDEX('Campanhas C&amp;S'!$CJ$20:$CK$48,INT((ROWS($A$1:A26)-1)/2)+1,MOD(ROWS($A$1:A26)-1,2)+1))</f>
        <v/>
      </c>
      <c r="S507" s="69" t="str">
        <f>IF(OR(J507="",'Campanhas C&amp;S'!$CE$15="",'Campanhas C&amp;S'!$CE$15="(máximo 300 carateres)"),"",'Campanhas C&amp;S'!$CE$15)</f>
        <v/>
      </c>
    </row>
    <row r="508" spans="1:19" x14ac:dyDescent="0.15">
      <c r="A508" s="14" t="str">
        <f>IF(I508="","",IF(OR('Identificação da EG'!$B$7=0,'Identificação da EG'!$B$7=""),"",Capa!$C$10))</f>
        <v/>
      </c>
      <c r="B508" s="14" t="str">
        <f>IF(I508="","",IF((OR('Identificação da EG'!$B$7=0,'Identificação da EG'!$B$7="")),"",'Identificação da EG'!$B$7))</f>
        <v/>
      </c>
      <c r="C508" s="14" t="str">
        <f>IF(I508="","",IF(B508="","",VLOOKUP(B508,Auxiliar!$BW$23:$BX$3130,2,0)))</f>
        <v/>
      </c>
      <c r="D508" s="14" t="str">
        <f>IF(I508="","",IF(OR('Identificação da EG'!$B$7=0,'Identificação da EG'!$B$7=""),"","Portugal"))</f>
        <v/>
      </c>
      <c r="E508" s="14" t="str">
        <f>IF(I508="","",IF(OR('Identificação da EG'!$B$7=0,'Identificação da EG'!$B$7=""),"",'Identificação da EG'!$C$7))</f>
        <v/>
      </c>
      <c r="F508" s="14" t="str">
        <f>IF(I508="","",IF(OR('Identificação da EG'!$B$7=0,'Identificação da EG'!$B$7=""),"",'Identificação da EG'!$F$7))</f>
        <v/>
      </c>
      <c r="G508" s="14" t="str">
        <f>IF(I508="","",IF((OR('Identificação da EG'!$B$7=0,'Identificação da EG'!$B$7="")),"",'Identificação da EG'!$D$7))</f>
        <v/>
      </c>
      <c r="H508" s="25" t="str">
        <f>IF(I508="","",IF(OR('Identificação da EG'!$B$7=0,'Identificação da EG'!$B$7=""),"",'Identificação da EG'!$E$7))</f>
        <v/>
      </c>
      <c r="I508" s="69" t="str">
        <f>IF(OR(J508="",'Campanhas C&amp;S'!$CE$6="",'Campanhas C&amp;S'!$CE$6="(Preencha o nome da campanha)"),"",'Campanhas C&amp;S'!$CE$6)</f>
        <v/>
      </c>
      <c r="J508" s="69" t="str">
        <v/>
      </c>
      <c r="K508" s="69" t="str">
        <v/>
      </c>
      <c r="L508" s="69" t="str">
        <v/>
      </c>
      <c r="M508" s="69" t="str">
        <v/>
      </c>
      <c r="N508" s="69" t="str">
        <v/>
      </c>
      <c r="O508" s="69" t="str">
        <v/>
      </c>
      <c r="P508" s="69" t="str">
        <f>IF(J508="","","População abrangida")</f>
        <v/>
      </c>
      <c r="Q508" s="69" t="str">
        <f t="shared" si="8"/>
        <v/>
      </c>
      <c r="R508" s="69" t="str" cm="1">
        <f t="array" ref="R508">IF(ISBLANK(INDEX('Campanhas C&amp;S'!$CJ$20:$CK$48,INT((ROWS($A$1:A27)-1)/2)+1,MOD(ROWS($A$1:A27)-1,2)+1)),"",INDEX('Campanhas C&amp;S'!$CJ$20:$CK$48,INT((ROWS($A$1:A27)-1)/2)+1,MOD(ROWS($A$1:A27)-1,2)+1))</f>
        <v/>
      </c>
      <c r="S508" s="69" t="str">
        <f>IF(OR(J508="",'Campanhas C&amp;S'!$CE$15="",'Campanhas C&amp;S'!$CE$15="(máximo 300 carateres)"),"",'Campanhas C&amp;S'!$CE$15)</f>
        <v/>
      </c>
    </row>
    <row r="509" spans="1:19" x14ac:dyDescent="0.15">
      <c r="A509" s="14" t="str">
        <f>IF(I509="","",IF(OR('Identificação da EG'!$B$7=0,'Identificação da EG'!$B$7=""),"",Capa!$C$10))</f>
        <v/>
      </c>
      <c r="B509" s="14" t="str">
        <f>IF(I509="","",IF((OR('Identificação da EG'!$B$7=0,'Identificação da EG'!$B$7="")),"",'Identificação da EG'!$B$7))</f>
        <v/>
      </c>
      <c r="C509" s="14" t="str">
        <f>IF(I509="","",IF(B509="","",VLOOKUP(B509,Auxiliar!$BW$23:$BX$3130,2,0)))</f>
        <v/>
      </c>
      <c r="D509" s="14" t="str">
        <f>IF(I509="","",IF(OR('Identificação da EG'!$B$7=0,'Identificação da EG'!$B$7=""),"","Portugal"))</f>
        <v/>
      </c>
      <c r="E509" s="14" t="str">
        <f>IF(I509="","",IF(OR('Identificação da EG'!$B$7=0,'Identificação da EG'!$B$7=""),"",'Identificação da EG'!$C$7))</f>
        <v/>
      </c>
      <c r="F509" s="14" t="str">
        <f>IF(I509="","",IF(OR('Identificação da EG'!$B$7=0,'Identificação da EG'!$B$7=""),"",'Identificação da EG'!$F$7))</f>
        <v/>
      </c>
      <c r="G509" s="14" t="str">
        <f>IF(I509="","",IF((OR('Identificação da EG'!$B$7=0,'Identificação da EG'!$B$7="")),"",'Identificação da EG'!$D$7))</f>
        <v/>
      </c>
      <c r="H509" s="25" t="str">
        <f>IF(I509="","",IF(OR('Identificação da EG'!$B$7=0,'Identificação da EG'!$B$7=""),"",'Identificação da EG'!$E$7))</f>
        <v/>
      </c>
      <c r="I509" s="69" t="str">
        <f>IF(OR(J509="",'Campanhas C&amp;S'!$CE$6="",'Campanhas C&amp;S'!$CE$6="(Preencha o nome da campanha)"),"",'Campanhas C&amp;S'!$CE$6)</f>
        <v/>
      </c>
      <c r="J509" s="69" t="str">
        <v/>
      </c>
      <c r="K509" s="69" t="str">
        <v/>
      </c>
      <c r="L509" s="69" t="str">
        <v/>
      </c>
      <c r="M509" s="69" t="str">
        <v/>
      </c>
      <c r="N509" s="69" t="str">
        <v/>
      </c>
      <c r="O509" s="69" t="str">
        <v/>
      </c>
      <c r="P509" s="69" t="str">
        <f>IF(J509="","","Materiais distribuidos")</f>
        <v/>
      </c>
      <c r="Q509" s="69" t="str">
        <f t="shared" si="8"/>
        <v/>
      </c>
      <c r="R509" s="69" t="str" cm="1">
        <f t="array" ref="R509">IF(ISBLANK(INDEX('Campanhas C&amp;S'!$CJ$20:$CK$48,INT((ROWS($A$1:A28)-1)/2)+1,MOD(ROWS($A$1:A28)-1,2)+1)),"",INDEX('Campanhas C&amp;S'!$CJ$20:$CK$48,INT((ROWS($A$1:A28)-1)/2)+1,MOD(ROWS($A$1:A28)-1,2)+1))</f>
        <v/>
      </c>
      <c r="S509" s="69" t="str">
        <f>IF(OR(J509="",'Campanhas C&amp;S'!$CE$15="",'Campanhas C&amp;S'!$CE$15="(máximo 300 carateres)"),"",'Campanhas C&amp;S'!$CE$15)</f>
        <v/>
      </c>
    </row>
    <row r="510" spans="1:19" x14ac:dyDescent="0.15">
      <c r="A510" s="14" t="str">
        <f>IF(I510="","",IF(OR('Identificação da EG'!$B$7=0,'Identificação da EG'!$B$7=""),"",Capa!$C$10))</f>
        <v/>
      </c>
      <c r="B510" s="14" t="str">
        <f>IF(I510="","",IF((OR('Identificação da EG'!$B$7=0,'Identificação da EG'!$B$7="")),"",'Identificação da EG'!$B$7))</f>
        <v/>
      </c>
      <c r="C510" s="14" t="str">
        <f>IF(I510="","",IF(B510="","",VLOOKUP(B510,Auxiliar!$BW$23:$BX$3130,2,0)))</f>
        <v/>
      </c>
      <c r="D510" s="14" t="str">
        <f>IF(I510="","",IF(OR('Identificação da EG'!$B$7=0,'Identificação da EG'!$B$7=""),"","Portugal"))</f>
        <v/>
      </c>
      <c r="E510" s="14" t="str">
        <f>IF(I510="","",IF(OR('Identificação da EG'!$B$7=0,'Identificação da EG'!$B$7=""),"",'Identificação da EG'!$C$7))</f>
        <v/>
      </c>
      <c r="F510" s="14" t="str">
        <f>IF(I510="","",IF(OR('Identificação da EG'!$B$7=0,'Identificação da EG'!$B$7=""),"",'Identificação da EG'!$F$7))</f>
        <v/>
      </c>
      <c r="G510" s="14" t="str">
        <f>IF(I510="","",IF((OR('Identificação da EG'!$B$7=0,'Identificação da EG'!$B$7="")),"",'Identificação da EG'!$D$7))</f>
        <v/>
      </c>
      <c r="H510" s="25" t="str">
        <f>IF(I510="","",IF(OR('Identificação da EG'!$B$7=0,'Identificação da EG'!$B$7=""),"",'Identificação da EG'!$E$7))</f>
        <v/>
      </c>
      <c r="I510" s="69" t="str">
        <f>IF(OR(J510="",'Campanhas C&amp;S'!$CE$6="",'Campanhas C&amp;S'!$CE$6="(Preencha o nome da campanha)"),"",'Campanhas C&amp;S'!$CE$6)</f>
        <v/>
      </c>
      <c r="J510" s="69" t="str">
        <v/>
      </c>
      <c r="K510" s="69" t="str">
        <v/>
      </c>
      <c r="L510" s="69" t="str">
        <v/>
      </c>
      <c r="M510" s="69" t="str">
        <v/>
      </c>
      <c r="N510" s="69" t="str">
        <v/>
      </c>
      <c r="O510" s="69" t="str">
        <v/>
      </c>
      <c r="P510" s="69" t="str">
        <f>IF(J510="","","População abrangida")</f>
        <v/>
      </c>
      <c r="Q510" s="69" t="str">
        <f t="shared" si="8"/>
        <v/>
      </c>
      <c r="R510" s="69" t="str" cm="1">
        <f t="array" ref="R510">IF(ISBLANK(INDEX('Campanhas C&amp;S'!$CJ$20:$CK$48,INT((ROWS($A$1:A29)-1)/2)+1,MOD(ROWS($A$1:A29)-1,2)+1)),"",INDEX('Campanhas C&amp;S'!$CJ$20:$CK$48,INT((ROWS($A$1:A29)-1)/2)+1,MOD(ROWS($A$1:A29)-1,2)+1))</f>
        <v/>
      </c>
      <c r="S510" s="69" t="str">
        <f>IF(OR(J510="",'Campanhas C&amp;S'!$CE$15="",'Campanhas C&amp;S'!$CE$15="(máximo 300 carateres)"),"",'Campanhas C&amp;S'!$CE$15)</f>
        <v/>
      </c>
    </row>
    <row r="511" spans="1:19" x14ac:dyDescent="0.15">
      <c r="A511" s="14" t="str">
        <f>IF(I511="","",IF(OR('Identificação da EG'!$B$7=0,'Identificação da EG'!$B$7=""),"",Capa!$C$10))</f>
        <v/>
      </c>
      <c r="B511" s="14" t="str">
        <f>IF(I511="","",IF((OR('Identificação da EG'!$B$7=0,'Identificação da EG'!$B$7="")),"",'Identificação da EG'!$B$7))</f>
        <v/>
      </c>
      <c r="C511" s="14" t="str">
        <f>IF(I511="","",IF(B511="","",VLOOKUP(B511,Auxiliar!$BW$23:$BX$3130,2,0)))</f>
        <v/>
      </c>
      <c r="D511" s="14" t="str">
        <f>IF(I511="","",IF(OR('Identificação da EG'!$B$7=0,'Identificação da EG'!$B$7=""),"","Portugal"))</f>
        <v/>
      </c>
      <c r="E511" s="14" t="str">
        <f>IF(I511="","",IF(OR('Identificação da EG'!$B$7=0,'Identificação da EG'!$B$7=""),"",'Identificação da EG'!$C$7))</f>
        <v/>
      </c>
      <c r="F511" s="14" t="str">
        <f>IF(I511="","",IF(OR('Identificação da EG'!$B$7=0,'Identificação da EG'!$B$7=""),"",'Identificação da EG'!$F$7))</f>
        <v/>
      </c>
      <c r="G511" s="14" t="str">
        <f>IF(I511="","",IF((OR('Identificação da EG'!$B$7=0,'Identificação da EG'!$B$7="")),"",'Identificação da EG'!$D$7))</f>
        <v/>
      </c>
      <c r="H511" s="25" t="str">
        <f>IF(I511="","",IF(OR('Identificação da EG'!$B$7=0,'Identificação da EG'!$B$7=""),"",'Identificação da EG'!$E$7))</f>
        <v/>
      </c>
      <c r="I511" s="69" t="str">
        <f>IF(OR(J511="",'Campanhas C&amp;S'!$CE$6="",'Campanhas C&amp;S'!$CE$6="(Preencha o nome da campanha)"),"",'Campanhas C&amp;S'!$CE$6)</f>
        <v/>
      </c>
      <c r="J511" s="69" t="str">
        <v/>
      </c>
      <c r="K511" s="69" t="str">
        <v/>
      </c>
      <c r="L511" s="69" t="str">
        <v/>
      </c>
      <c r="M511" s="69" t="str">
        <v/>
      </c>
      <c r="N511" s="69" t="str">
        <v/>
      </c>
      <c r="O511" s="69" t="str">
        <v/>
      </c>
      <c r="P511" s="69" t="str">
        <f>IF(J511="","","Materiais distribuidos")</f>
        <v/>
      </c>
      <c r="Q511" s="69" t="str">
        <f t="shared" si="8"/>
        <v/>
      </c>
      <c r="R511" s="69" t="str" cm="1">
        <f t="array" ref="R511">IF(ISBLANK(INDEX('Campanhas C&amp;S'!$CJ$20:$CK$48,INT((ROWS($A$1:A30)-1)/2)+1,MOD(ROWS($A$1:A30)-1,2)+1)),"",INDEX('Campanhas C&amp;S'!$CJ$20:$CK$48,INT((ROWS($A$1:A30)-1)/2)+1,MOD(ROWS($A$1:A30)-1,2)+1))</f>
        <v/>
      </c>
      <c r="S511" s="69" t="str">
        <f>IF(OR(J511="",'Campanhas C&amp;S'!$CE$15="",'Campanhas C&amp;S'!$CE$15="(máximo 300 carateres)"),"",'Campanhas C&amp;S'!$CE$15)</f>
        <v/>
      </c>
    </row>
    <row r="512" spans="1:19" x14ac:dyDescent="0.15">
      <c r="A512" s="14" t="str">
        <f>IF(I512="","",IF(OR('Identificação da EG'!$B$7=0,'Identificação da EG'!$B$7=""),"",Capa!$C$10))</f>
        <v/>
      </c>
      <c r="B512" s="14" t="str">
        <f>IF(I512="","",IF((OR('Identificação da EG'!$B$7=0,'Identificação da EG'!$B$7="")),"",'Identificação da EG'!$B$7))</f>
        <v/>
      </c>
      <c r="C512" s="14" t="str">
        <f>IF(I512="","",IF(B512="","",VLOOKUP(B512,Auxiliar!$BW$23:$BX$3130,2,0)))</f>
        <v/>
      </c>
      <c r="D512" s="14" t="str">
        <f>IF(I512="","",IF(OR('Identificação da EG'!$B$7=0,'Identificação da EG'!$B$7=""),"","Portugal"))</f>
        <v/>
      </c>
      <c r="E512" s="14" t="str">
        <f>IF(I512="","",IF(OR('Identificação da EG'!$B$7=0,'Identificação da EG'!$B$7=""),"",'Identificação da EG'!$C$7))</f>
        <v/>
      </c>
      <c r="F512" s="14" t="str">
        <f>IF(I512="","",IF(OR('Identificação da EG'!$B$7=0,'Identificação da EG'!$B$7=""),"",'Identificação da EG'!$F$7))</f>
        <v/>
      </c>
      <c r="G512" s="14" t="str">
        <f>IF(I512="","",IF((OR('Identificação da EG'!$B$7=0,'Identificação da EG'!$B$7="")),"",'Identificação da EG'!$D$7))</f>
        <v/>
      </c>
      <c r="H512" s="25" t="str">
        <f>IF(I512="","",IF(OR('Identificação da EG'!$B$7=0,'Identificação da EG'!$B$7=""),"",'Identificação da EG'!$E$7))</f>
        <v/>
      </c>
      <c r="I512" s="69" t="str">
        <f>IF(OR(J512="",'Campanhas C&amp;S'!$CE$6="",'Campanhas C&amp;S'!$CE$6="(Preencha o nome da campanha)"),"",'Campanhas C&amp;S'!$CE$6)</f>
        <v/>
      </c>
      <c r="J512" s="69" t="str">
        <v/>
      </c>
      <c r="K512" s="69" t="str">
        <v/>
      </c>
      <c r="L512" s="69" t="str">
        <v/>
      </c>
      <c r="M512" s="69" t="str">
        <v/>
      </c>
      <c r="N512" s="69" t="str">
        <v/>
      </c>
      <c r="O512" s="69" t="str">
        <v/>
      </c>
      <c r="P512" s="69" t="str">
        <f>IF(J512="","","População abrangida")</f>
        <v/>
      </c>
      <c r="Q512" s="69" t="str">
        <f t="shared" si="8"/>
        <v/>
      </c>
      <c r="R512" s="69" t="str" cm="1">
        <f t="array" ref="R512">IF(ISBLANK(INDEX('Campanhas C&amp;S'!$CJ$20:$CK$48,INT((ROWS($A$1:A31)-1)/2)+1,MOD(ROWS($A$1:A31)-1,2)+1)),"",INDEX('Campanhas C&amp;S'!$CJ$20:$CK$48,INT((ROWS($A$1:A31)-1)/2)+1,MOD(ROWS($A$1:A31)-1,2)+1))</f>
        <v/>
      </c>
      <c r="S512" s="69" t="str">
        <f>IF(OR(J512="",'Campanhas C&amp;S'!$CE$15="",'Campanhas C&amp;S'!$CE$15="(máximo 300 carateres)"),"",'Campanhas C&amp;S'!$CE$15)</f>
        <v/>
      </c>
    </row>
    <row r="513" spans="1:19" x14ac:dyDescent="0.15">
      <c r="A513" s="14" t="str">
        <f>IF(I513="","",IF(OR('Identificação da EG'!$B$7=0,'Identificação da EG'!$B$7=""),"",Capa!$C$10))</f>
        <v/>
      </c>
      <c r="B513" s="14" t="str">
        <f>IF(I513="","",IF((OR('Identificação da EG'!$B$7=0,'Identificação da EG'!$B$7="")),"",'Identificação da EG'!$B$7))</f>
        <v/>
      </c>
      <c r="C513" s="14" t="str">
        <f>IF(I513="","",IF(B513="","",VLOOKUP(B513,Auxiliar!$BW$23:$BX$3130,2,0)))</f>
        <v/>
      </c>
      <c r="D513" s="14" t="str">
        <f>IF(I513="","",IF(OR('Identificação da EG'!$B$7=0,'Identificação da EG'!$B$7=""),"","Portugal"))</f>
        <v/>
      </c>
      <c r="E513" s="14" t="str">
        <f>IF(I513="","",IF(OR('Identificação da EG'!$B$7=0,'Identificação da EG'!$B$7=""),"",'Identificação da EG'!$C$7))</f>
        <v/>
      </c>
      <c r="F513" s="14" t="str">
        <f>IF(I513="","",IF(OR('Identificação da EG'!$B$7=0,'Identificação da EG'!$B$7=""),"",'Identificação da EG'!$F$7))</f>
        <v/>
      </c>
      <c r="G513" s="14" t="str">
        <f>IF(I513="","",IF((OR('Identificação da EG'!$B$7=0,'Identificação da EG'!$B$7="")),"",'Identificação da EG'!$D$7))</f>
        <v/>
      </c>
      <c r="H513" s="25" t="str">
        <f>IF(I513="","",IF(OR('Identificação da EG'!$B$7=0,'Identificação da EG'!$B$7=""),"",'Identificação da EG'!$E$7))</f>
        <v/>
      </c>
      <c r="I513" s="69" t="str">
        <f>IF(OR(J513="",'Campanhas C&amp;S'!$CE$6="",'Campanhas C&amp;S'!$CE$6="(Preencha o nome da campanha)"),"",'Campanhas C&amp;S'!$CE$6)</f>
        <v/>
      </c>
      <c r="J513" s="69" t="str">
        <v/>
      </c>
      <c r="K513" s="69" t="str">
        <v/>
      </c>
      <c r="L513" s="69" t="str">
        <v/>
      </c>
      <c r="M513" s="69" t="str">
        <v/>
      </c>
      <c r="N513" s="69" t="str">
        <v/>
      </c>
      <c r="O513" s="69" t="str">
        <v/>
      </c>
      <c r="P513" s="69" t="str">
        <f>IF(J513="","","Materiais distribuidos")</f>
        <v/>
      </c>
      <c r="Q513" s="69" t="str">
        <f t="shared" si="8"/>
        <v/>
      </c>
      <c r="R513" s="69" t="str" cm="1">
        <f t="array" ref="R513">IF(ISBLANK(INDEX('Campanhas C&amp;S'!$CJ$20:$CK$48,INT((ROWS($A$1:A32)-1)/2)+1,MOD(ROWS($A$1:A32)-1,2)+1)),"",INDEX('Campanhas C&amp;S'!$CJ$20:$CK$48,INT((ROWS($A$1:A32)-1)/2)+1,MOD(ROWS($A$1:A32)-1,2)+1))</f>
        <v/>
      </c>
      <c r="S513" s="69" t="str">
        <f>IF(OR(J513="",'Campanhas C&amp;S'!$CE$15="",'Campanhas C&amp;S'!$CE$15="(máximo 300 carateres)"),"",'Campanhas C&amp;S'!$CE$15)</f>
        <v/>
      </c>
    </row>
    <row r="514" spans="1:19" x14ac:dyDescent="0.15">
      <c r="A514" s="14" t="str">
        <f>IF(I514="","",IF(OR('Identificação da EG'!$B$7=0,'Identificação da EG'!$B$7=""),"",Capa!$C$10))</f>
        <v/>
      </c>
      <c r="B514" s="14" t="str">
        <f>IF(I514="","",IF((OR('Identificação da EG'!$B$7=0,'Identificação da EG'!$B$7="")),"",'Identificação da EG'!$B$7))</f>
        <v/>
      </c>
      <c r="C514" s="14" t="str">
        <f>IF(I514="","",IF(B514="","",VLOOKUP(B514,Auxiliar!$BW$23:$BX$3130,2,0)))</f>
        <v/>
      </c>
      <c r="D514" s="14" t="str">
        <f>IF(I514="","",IF(OR('Identificação da EG'!$B$7=0,'Identificação da EG'!$B$7=""),"","Portugal"))</f>
        <v/>
      </c>
      <c r="E514" s="14" t="str">
        <f>IF(I514="","",IF(OR('Identificação da EG'!$B$7=0,'Identificação da EG'!$B$7=""),"",'Identificação da EG'!$C$7))</f>
        <v/>
      </c>
      <c r="F514" s="14" t="str">
        <f>IF(I514="","",IF(OR('Identificação da EG'!$B$7=0,'Identificação da EG'!$B$7=""),"",'Identificação da EG'!$F$7))</f>
        <v/>
      </c>
      <c r="G514" s="14" t="str">
        <f>IF(I514="","",IF((OR('Identificação da EG'!$B$7=0,'Identificação da EG'!$B$7="")),"",'Identificação da EG'!$D$7))</f>
        <v/>
      </c>
      <c r="H514" s="25" t="str">
        <f>IF(I514="","",IF(OR('Identificação da EG'!$B$7=0,'Identificação da EG'!$B$7=""),"",'Identificação da EG'!$E$7))</f>
        <v/>
      </c>
      <c r="I514" s="69" t="str">
        <f>IF(OR(J514="",'Campanhas C&amp;S'!$CE$6="",'Campanhas C&amp;S'!$CE$6="(Preencha o nome da campanha)"),"",'Campanhas C&amp;S'!$CE$6)</f>
        <v/>
      </c>
      <c r="J514" s="69" t="str">
        <v/>
      </c>
      <c r="K514" s="69" t="str">
        <v/>
      </c>
      <c r="L514" s="69" t="str">
        <v/>
      </c>
      <c r="M514" s="69" t="str">
        <v/>
      </c>
      <c r="N514" s="69" t="str">
        <v/>
      </c>
      <c r="O514" s="69" t="str">
        <v/>
      </c>
      <c r="P514" s="69" t="str">
        <f>IF(J514="","","População abrangida")</f>
        <v/>
      </c>
      <c r="Q514" s="69" t="str">
        <f t="shared" si="8"/>
        <v/>
      </c>
      <c r="R514" s="69" t="str" cm="1">
        <f t="array" ref="R514">IF(ISBLANK(INDEX('Campanhas C&amp;S'!$CJ$20:$CK$48,INT((ROWS($A$1:A33)-1)/2)+1,MOD(ROWS($A$1:A33)-1,2)+1)),"",INDEX('Campanhas C&amp;S'!$CJ$20:$CK$48,INT((ROWS($A$1:A33)-1)/2)+1,MOD(ROWS($A$1:A33)-1,2)+1))</f>
        <v/>
      </c>
      <c r="S514" s="69" t="str">
        <f>IF(OR(J514="",'Campanhas C&amp;S'!$CE$15="",'Campanhas C&amp;S'!$CE$15="(máximo 300 carateres)"),"",'Campanhas C&amp;S'!$CE$15)</f>
        <v/>
      </c>
    </row>
    <row r="515" spans="1:19" x14ac:dyDescent="0.15">
      <c r="A515" s="14" t="str">
        <f>IF(I515="","",IF(OR('Identificação da EG'!$B$7=0,'Identificação da EG'!$B$7=""),"",Capa!$C$10))</f>
        <v/>
      </c>
      <c r="B515" s="14" t="str">
        <f>IF(I515="","",IF((OR('Identificação da EG'!$B$7=0,'Identificação da EG'!$B$7="")),"",'Identificação da EG'!$B$7))</f>
        <v/>
      </c>
      <c r="C515" s="14" t="str">
        <f>IF(I515="","",IF(B515="","",VLOOKUP(B515,Auxiliar!$BW$23:$BX$3130,2,0)))</f>
        <v/>
      </c>
      <c r="D515" s="14" t="str">
        <f>IF(I515="","",IF(OR('Identificação da EG'!$B$7=0,'Identificação da EG'!$B$7=""),"","Portugal"))</f>
        <v/>
      </c>
      <c r="E515" s="14" t="str">
        <f>IF(I515="","",IF(OR('Identificação da EG'!$B$7=0,'Identificação da EG'!$B$7=""),"",'Identificação da EG'!$C$7))</f>
        <v/>
      </c>
      <c r="F515" s="14" t="str">
        <f>IF(I515="","",IF(OR('Identificação da EG'!$B$7=0,'Identificação da EG'!$B$7=""),"",'Identificação da EG'!$F$7))</f>
        <v/>
      </c>
      <c r="G515" s="14" t="str">
        <f>IF(I515="","",IF((OR('Identificação da EG'!$B$7=0,'Identificação da EG'!$B$7="")),"",'Identificação da EG'!$D$7))</f>
        <v/>
      </c>
      <c r="H515" s="25" t="str">
        <f>IF(I515="","",IF(OR('Identificação da EG'!$B$7=0,'Identificação da EG'!$B$7=""),"",'Identificação da EG'!$E$7))</f>
        <v/>
      </c>
      <c r="I515" s="69" t="str">
        <f>IF(OR(J515="",'Campanhas C&amp;S'!$CE$6="",'Campanhas C&amp;S'!$CE$6="(Preencha o nome da campanha)"),"",'Campanhas C&amp;S'!$CE$6)</f>
        <v/>
      </c>
      <c r="J515" s="69" t="str">
        <v/>
      </c>
      <c r="K515" s="69" t="str">
        <v/>
      </c>
      <c r="L515" s="69" t="str">
        <v/>
      </c>
      <c r="M515" s="69" t="str">
        <v/>
      </c>
      <c r="N515" s="69" t="str">
        <v/>
      </c>
      <c r="O515" s="69" t="str">
        <v/>
      </c>
      <c r="P515" s="69" t="str">
        <f>IF(J515="","","Materiais distribuidos")</f>
        <v/>
      </c>
      <c r="Q515" s="69" t="str">
        <f t="shared" si="8"/>
        <v/>
      </c>
      <c r="R515" s="69" t="str" cm="1">
        <f t="array" ref="R515">IF(ISBLANK(INDEX('Campanhas C&amp;S'!$CJ$20:$CK$48,INT((ROWS($A$1:A34)-1)/2)+1,MOD(ROWS($A$1:A34)-1,2)+1)),"",INDEX('Campanhas C&amp;S'!$CJ$20:$CK$48,INT((ROWS($A$1:A34)-1)/2)+1,MOD(ROWS($A$1:A34)-1,2)+1))</f>
        <v/>
      </c>
      <c r="S515" s="69" t="str">
        <f>IF(OR(J515="",'Campanhas C&amp;S'!$CE$15="",'Campanhas C&amp;S'!$CE$15="(máximo 300 carateres)"),"",'Campanhas C&amp;S'!$CE$15)</f>
        <v/>
      </c>
    </row>
    <row r="516" spans="1:19" x14ac:dyDescent="0.15">
      <c r="A516" s="14" t="str">
        <f>IF(I516="","",IF(OR('Identificação da EG'!$B$7=0,'Identificação da EG'!$B$7=""),"",Capa!$C$10))</f>
        <v/>
      </c>
      <c r="B516" s="14" t="str">
        <f>IF(I516="","",IF((OR('Identificação da EG'!$B$7=0,'Identificação da EG'!$B$7="")),"",'Identificação da EG'!$B$7))</f>
        <v/>
      </c>
      <c r="C516" s="14" t="str">
        <f>IF(I516="","",IF(B516="","",VLOOKUP(B516,Auxiliar!$BW$23:$BX$3130,2,0)))</f>
        <v/>
      </c>
      <c r="D516" s="14" t="str">
        <f>IF(I516="","",IF(OR('Identificação da EG'!$B$7=0,'Identificação da EG'!$B$7=""),"","Portugal"))</f>
        <v/>
      </c>
      <c r="E516" s="14" t="str">
        <f>IF(I516="","",IF(OR('Identificação da EG'!$B$7=0,'Identificação da EG'!$B$7=""),"",'Identificação da EG'!$C$7))</f>
        <v/>
      </c>
      <c r="F516" s="14" t="str">
        <f>IF(I516="","",IF(OR('Identificação da EG'!$B$7=0,'Identificação da EG'!$B$7=""),"",'Identificação da EG'!$F$7))</f>
        <v/>
      </c>
      <c r="G516" s="14" t="str">
        <f>IF(I516="","",IF((OR('Identificação da EG'!$B$7=0,'Identificação da EG'!$B$7="")),"",'Identificação da EG'!$D$7))</f>
        <v/>
      </c>
      <c r="H516" s="25" t="str">
        <f>IF(I516="","",IF(OR('Identificação da EG'!$B$7=0,'Identificação da EG'!$B$7=""),"",'Identificação da EG'!$E$7))</f>
        <v/>
      </c>
      <c r="I516" s="69" t="str">
        <f>IF(OR(J516="",'Campanhas C&amp;S'!$CE$6="",'Campanhas C&amp;S'!$CE$6="(Preencha o nome da campanha)"),"",'Campanhas C&amp;S'!$CE$6)</f>
        <v/>
      </c>
      <c r="J516" s="69" t="str">
        <v/>
      </c>
      <c r="K516" s="69" t="str">
        <v/>
      </c>
      <c r="L516" s="69" t="str">
        <v/>
      </c>
      <c r="M516" s="69" t="str">
        <v/>
      </c>
      <c r="N516" s="69" t="str">
        <v/>
      </c>
      <c r="O516" s="69" t="str">
        <v/>
      </c>
      <c r="P516" s="69" t="str">
        <f>IF(J516="","","População abrangida")</f>
        <v/>
      </c>
      <c r="Q516" s="69" t="str">
        <f t="shared" si="8"/>
        <v/>
      </c>
      <c r="R516" s="69" t="str" cm="1">
        <f t="array" ref="R516">IF(ISBLANK(INDEX('Campanhas C&amp;S'!$CJ$20:$CK$48,INT((ROWS($A$1:A35)-1)/2)+1,MOD(ROWS($A$1:A35)-1,2)+1)),"",INDEX('Campanhas C&amp;S'!$CJ$20:$CK$48,INT((ROWS($A$1:A35)-1)/2)+1,MOD(ROWS($A$1:A35)-1,2)+1))</f>
        <v/>
      </c>
      <c r="S516" s="69" t="str">
        <f>IF(OR(J516="",'Campanhas C&amp;S'!$CE$15="",'Campanhas C&amp;S'!$CE$15="(máximo 300 carateres)"),"",'Campanhas C&amp;S'!$CE$15)</f>
        <v/>
      </c>
    </row>
    <row r="517" spans="1:19" x14ac:dyDescent="0.15">
      <c r="A517" s="14" t="str">
        <f>IF(I517="","",IF(OR('Identificação da EG'!$B$7=0,'Identificação da EG'!$B$7=""),"",Capa!$C$10))</f>
        <v/>
      </c>
      <c r="B517" s="14" t="str">
        <f>IF(I517="","",IF((OR('Identificação da EG'!$B$7=0,'Identificação da EG'!$B$7="")),"",'Identificação da EG'!$B$7))</f>
        <v/>
      </c>
      <c r="C517" s="14" t="str">
        <f>IF(I517="","",IF(B517="","",VLOOKUP(B517,Auxiliar!$BW$23:$BX$3130,2,0)))</f>
        <v/>
      </c>
      <c r="D517" s="14" t="str">
        <f>IF(I517="","",IF(OR('Identificação da EG'!$B$7=0,'Identificação da EG'!$B$7=""),"","Portugal"))</f>
        <v/>
      </c>
      <c r="E517" s="14" t="str">
        <f>IF(I517="","",IF(OR('Identificação da EG'!$B$7=0,'Identificação da EG'!$B$7=""),"",'Identificação da EG'!$C$7))</f>
        <v/>
      </c>
      <c r="F517" s="14" t="str">
        <f>IF(I517="","",IF(OR('Identificação da EG'!$B$7=0,'Identificação da EG'!$B$7=""),"",'Identificação da EG'!$F$7))</f>
        <v/>
      </c>
      <c r="G517" s="14" t="str">
        <f>IF(I517="","",IF((OR('Identificação da EG'!$B$7=0,'Identificação da EG'!$B$7="")),"",'Identificação da EG'!$D$7))</f>
        <v/>
      </c>
      <c r="H517" s="25" t="str">
        <f>IF(I517="","",IF(OR('Identificação da EG'!$B$7=0,'Identificação da EG'!$B$7=""),"",'Identificação da EG'!$E$7))</f>
        <v/>
      </c>
      <c r="I517" s="69" t="str">
        <f>IF(OR(J517="",'Campanhas C&amp;S'!$CE$6="",'Campanhas C&amp;S'!$CE$6="(Preencha o nome da campanha)"),"",'Campanhas C&amp;S'!$CE$6)</f>
        <v/>
      </c>
      <c r="J517" s="69" t="str">
        <v/>
      </c>
      <c r="K517" s="69" t="str">
        <v/>
      </c>
      <c r="L517" s="69" t="str">
        <v/>
      </c>
      <c r="M517" s="69" t="str">
        <v/>
      </c>
      <c r="N517" s="69" t="str">
        <v/>
      </c>
      <c r="O517" s="69" t="str">
        <v/>
      </c>
      <c r="P517" s="69" t="str">
        <f>IF(J517="","","Materiais distribuidos")</f>
        <v/>
      </c>
      <c r="Q517" s="69" t="str">
        <f t="shared" si="8"/>
        <v/>
      </c>
      <c r="R517" s="69" t="str" cm="1">
        <f t="array" ref="R517">IF(ISBLANK(INDEX('Campanhas C&amp;S'!$CJ$20:$CK$48,INT((ROWS($A$1:A36)-1)/2)+1,MOD(ROWS($A$1:A36)-1,2)+1)),"",INDEX('Campanhas C&amp;S'!$CJ$20:$CK$48,INT((ROWS($A$1:A36)-1)/2)+1,MOD(ROWS($A$1:A36)-1,2)+1))</f>
        <v/>
      </c>
      <c r="S517" s="69" t="str">
        <f>IF(OR(J517="",'Campanhas C&amp;S'!$CE$15="",'Campanhas C&amp;S'!$CE$15="(máximo 300 carateres)"),"",'Campanhas C&amp;S'!$CE$15)</f>
        <v/>
      </c>
    </row>
    <row r="518" spans="1:19" x14ac:dyDescent="0.15">
      <c r="A518" s="14" t="str">
        <f>IF(I518="","",IF(OR('Identificação da EG'!$B$7=0,'Identificação da EG'!$B$7=""),"",Capa!$C$10))</f>
        <v/>
      </c>
      <c r="B518" s="14" t="str">
        <f>IF(I518="","",IF((OR('Identificação da EG'!$B$7=0,'Identificação da EG'!$B$7="")),"",'Identificação da EG'!$B$7))</f>
        <v/>
      </c>
      <c r="C518" s="14" t="str">
        <f>IF(I518="","",IF(B518="","",VLOOKUP(B518,Auxiliar!$BW$23:$BX$3130,2,0)))</f>
        <v/>
      </c>
      <c r="D518" s="14" t="str">
        <f>IF(I518="","",IF(OR('Identificação da EG'!$B$7=0,'Identificação da EG'!$B$7=""),"","Portugal"))</f>
        <v/>
      </c>
      <c r="E518" s="14" t="str">
        <f>IF(I518="","",IF(OR('Identificação da EG'!$B$7=0,'Identificação da EG'!$B$7=""),"",'Identificação da EG'!$C$7))</f>
        <v/>
      </c>
      <c r="F518" s="14" t="str">
        <f>IF(I518="","",IF(OR('Identificação da EG'!$B$7=0,'Identificação da EG'!$B$7=""),"",'Identificação da EG'!$F$7))</f>
        <v/>
      </c>
      <c r="G518" s="14" t="str">
        <f>IF(I518="","",IF((OR('Identificação da EG'!$B$7=0,'Identificação da EG'!$B$7="")),"",'Identificação da EG'!$D$7))</f>
        <v/>
      </c>
      <c r="H518" s="25" t="str">
        <f>IF(I518="","",IF(OR('Identificação da EG'!$B$7=0,'Identificação da EG'!$B$7=""),"",'Identificação da EG'!$E$7))</f>
        <v/>
      </c>
      <c r="I518" s="69" t="str">
        <f>IF(OR(J518="",'Campanhas C&amp;S'!$CE$6="",'Campanhas C&amp;S'!$CE$6="(Preencha o nome da campanha)"),"",'Campanhas C&amp;S'!$CE$6)</f>
        <v/>
      </c>
      <c r="J518" s="69" t="str">
        <v/>
      </c>
      <c r="K518" s="69" t="str">
        <v/>
      </c>
      <c r="L518" s="69" t="str">
        <v/>
      </c>
      <c r="M518" s="69" t="str">
        <v/>
      </c>
      <c r="N518" s="69" t="str">
        <v/>
      </c>
      <c r="O518" s="69" t="str">
        <v/>
      </c>
      <c r="P518" s="69" t="str">
        <f>IF(J518="","","População abrangida")</f>
        <v/>
      </c>
      <c r="Q518" s="69" t="str">
        <f t="shared" si="8"/>
        <v/>
      </c>
      <c r="R518" s="69" t="str" cm="1">
        <f t="array" ref="R518">IF(ISBLANK(INDEX('Campanhas C&amp;S'!$CJ$20:$CK$48,INT((ROWS($A$1:A37)-1)/2)+1,MOD(ROWS($A$1:A37)-1,2)+1)),"",INDEX('Campanhas C&amp;S'!$CJ$20:$CK$48,INT((ROWS($A$1:A37)-1)/2)+1,MOD(ROWS($A$1:A37)-1,2)+1))</f>
        <v/>
      </c>
      <c r="S518" s="69" t="str">
        <f>IF(OR(J518="",'Campanhas C&amp;S'!$CE$15="",'Campanhas C&amp;S'!$CE$15="(máximo 300 carateres)"),"",'Campanhas C&amp;S'!$CE$15)</f>
        <v/>
      </c>
    </row>
    <row r="519" spans="1:19" x14ac:dyDescent="0.15">
      <c r="A519" s="14" t="str">
        <f>IF(I519="","",IF(OR('Identificação da EG'!$B$7=0,'Identificação da EG'!$B$7=""),"",Capa!$C$10))</f>
        <v/>
      </c>
      <c r="B519" s="14" t="str">
        <f>IF(I519="","",IF((OR('Identificação da EG'!$B$7=0,'Identificação da EG'!$B$7="")),"",'Identificação da EG'!$B$7))</f>
        <v/>
      </c>
      <c r="C519" s="14" t="str">
        <f>IF(I519="","",IF(B519="","",VLOOKUP(B519,Auxiliar!$BW$23:$BX$3130,2,0)))</f>
        <v/>
      </c>
      <c r="D519" s="14" t="str">
        <f>IF(I519="","",IF(OR('Identificação da EG'!$B$7=0,'Identificação da EG'!$B$7=""),"","Portugal"))</f>
        <v/>
      </c>
      <c r="E519" s="14" t="str">
        <f>IF(I519="","",IF(OR('Identificação da EG'!$B$7=0,'Identificação da EG'!$B$7=""),"",'Identificação da EG'!$C$7))</f>
        <v/>
      </c>
      <c r="F519" s="14" t="str">
        <f>IF(I519="","",IF(OR('Identificação da EG'!$B$7=0,'Identificação da EG'!$B$7=""),"",'Identificação da EG'!$F$7))</f>
        <v/>
      </c>
      <c r="G519" s="14" t="str">
        <f>IF(I519="","",IF((OR('Identificação da EG'!$B$7=0,'Identificação da EG'!$B$7="")),"",'Identificação da EG'!$D$7))</f>
        <v/>
      </c>
      <c r="H519" s="25" t="str">
        <f>IF(I519="","",IF(OR('Identificação da EG'!$B$7=0,'Identificação da EG'!$B$7=""),"",'Identificação da EG'!$E$7))</f>
        <v/>
      </c>
      <c r="I519" s="69" t="str">
        <f>IF(OR(J519="",'Campanhas C&amp;S'!$CE$6="",'Campanhas C&amp;S'!$CE$6="(Preencha o nome da campanha)"),"",'Campanhas C&amp;S'!$CE$6)</f>
        <v/>
      </c>
      <c r="J519" s="69" t="str">
        <v/>
      </c>
      <c r="K519" s="69" t="str">
        <v/>
      </c>
      <c r="L519" s="69" t="str">
        <v/>
      </c>
      <c r="M519" s="69" t="str">
        <v/>
      </c>
      <c r="N519" s="69" t="str">
        <v/>
      </c>
      <c r="O519" s="69" t="str">
        <v/>
      </c>
      <c r="P519" s="69" t="str">
        <f>IF(J519="","","Materiais distribuidos")</f>
        <v/>
      </c>
      <c r="Q519" s="69" t="str">
        <f t="shared" si="8"/>
        <v/>
      </c>
      <c r="R519" s="69" t="str" cm="1">
        <f t="array" ref="R519">IF(ISBLANK(INDEX('Campanhas C&amp;S'!$CJ$20:$CK$48,INT((ROWS($A$1:A38)-1)/2)+1,MOD(ROWS($A$1:A38)-1,2)+1)),"",INDEX('Campanhas C&amp;S'!$CJ$20:$CK$48,INT((ROWS($A$1:A38)-1)/2)+1,MOD(ROWS($A$1:A38)-1,2)+1))</f>
        <v/>
      </c>
      <c r="S519" s="69" t="str">
        <f>IF(OR(J519="",'Campanhas C&amp;S'!$CE$15="",'Campanhas C&amp;S'!$CE$15="(máximo 300 carateres)"),"",'Campanhas C&amp;S'!$CE$15)</f>
        <v/>
      </c>
    </row>
    <row r="520" spans="1:19" x14ac:dyDescent="0.15">
      <c r="A520" s="14" t="str">
        <f>IF(I520="","",IF(OR('Identificação da EG'!$B$7=0,'Identificação da EG'!$B$7=""),"",Capa!$C$10))</f>
        <v/>
      </c>
      <c r="B520" s="14" t="str">
        <f>IF(I520="","",IF((OR('Identificação da EG'!$B$7=0,'Identificação da EG'!$B$7="")),"",'Identificação da EG'!$B$7))</f>
        <v/>
      </c>
      <c r="C520" s="14" t="str">
        <f>IF(I520="","",IF(B520="","",VLOOKUP(B520,Auxiliar!$BW$23:$BX$3130,2,0)))</f>
        <v/>
      </c>
      <c r="D520" s="14" t="str">
        <f>IF(I520="","",IF(OR('Identificação da EG'!$B$7=0,'Identificação da EG'!$B$7=""),"","Portugal"))</f>
        <v/>
      </c>
      <c r="E520" s="14" t="str">
        <f>IF(I520="","",IF(OR('Identificação da EG'!$B$7=0,'Identificação da EG'!$B$7=""),"",'Identificação da EG'!$C$7))</f>
        <v/>
      </c>
      <c r="F520" s="14" t="str">
        <f>IF(I520="","",IF(OR('Identificação da EG'!$B$7=0,'Identificação da EG'!$B$7=""),"",'Identificação da EG'!$F$7))</f>
        <v/>
      </c>
      <c r="G520" s="14" t="str">
        <f>IF(I520="","",IF((OR('Identificação da EG'!$B$7=0,'Identificação da EG'!$B$7="")),"",'Identificação da EG'!$D$7))</f>
        <v/>
      </c>
      <c r="H520" s="25" t="str">
        <f>IF(I520="","",IF(OR('Identificação da EG'!$B$7=0,'Identificação da EG'!$B$7=""),"",'Identificação da EG'!$E$7))</f>
        <v/>
      </c>
      <c r="I520" s="69" t="str">
        <f>IF(OR(J520="",'Campanhas C&amp;S'!$CE$6="",'Campanhas C&amp;S'!$CE$6="(Preencha o nome da campanha)"),"",'Campanhas C&amp;S'!$CE$6)</f>
        <v/>
      </c>
      <c r="J520" s="69" t="str">
        <v/>
      </c>
      <c r="K520" s="69" t="str">
        <v/>
      </c>
      <c r="L520" s="69" t="str">
        <v/>
      </c>
      <c r="M520" s="69" t="str">
        <v/>
      </c>
      <c r="N520" s="69" t="str">
        <v/>
      </c>
      <c r="O520" s="69" t="str">
        <v/>
      </c>
      <c r="P520" s="69" t="str">
        <f>IF(J520="","","População abrangida")</f>
        <v/>
      </c>
      <c r="Q520" s="69" t="str">
        <f t="shared" si="8"/>
        <v/>
      </c>
      <c r="R520" s="69" t="str" cm="1">
        <f t="array" ref="R520">IF(ISBLANK(INDEX('Campanhas C&amp;S'!$CJ$20:$CK$48,INT((ROWS($A$1:A39)-1)/2)+1,MOD(ROWS($A$1:A39)-1,2)+1)),"",INDEX('Campanhas C&amp;S'!$CJ$20:$CK$48,INT((ROWS($A$1:A39)-1)/2)+1,MOD(ROWS($A$1:A39)-1,2)+1))</f>
        <v/>
      </c>
      <c r="S520" s="69" t="str">
        <f>IF(OR(J520="",'Campanhas C&amp;S'!$CE$15="",'Campanhas C&amp;S'!$CE$15="(máximo 300 carateres)"),"",'Campanhas C&amp;S'!$CE$15)</f>
        <v/>
      </c>
    </row>
    <row r="521" spans="1:19" x14ac:dyDescent="0.15">
      <c r="A521" s="14" t="str">
        <f>IF(I521="","",IF(OR('Identificação da EG'!$B$7=0,'Identificação da EG'!$B$7=""),"",Capa!$C$10))</f>
        <v/>
      </c>
      <c r="B521" s="14" t="str">
        <f>IF(I521="","",IF((OR('Identificação da EG'!$B$7=0,'Identificação da EG'!$B$7="")),"",'Identificação da EG'!$B$7))</f>
        <v/>
      </c>
      <c r="C521" s="14" t="str">
        <f>IF(I521="","",IF(B521="","",VLOOKUP(B521,Auxiliar!$BW$23:$BX$3130,2,0)))</f>
        <v/>
      </c>
      <c r="D521" s="14" t="str">
        <f>IF(I521="","",IF(OR('Identificação da EG'!$B$7=0,'Identificação da EG'!$B$7=""),"","Portugal"))</f>
        <v/>
      </c>
      <c r="E521" s="14" t="str">
        <f>IF(I521="","",IF(OR('Identificação da EG'!$B$7=0,'Identificação da EG'!$B$7=""),"",'Identificação da EG'!$C$7))</f>
        <v/>
      </c>
      <c r="F521" s="14" t="str">
        <f>IF(I521="","",IF(OR('Identificação da EG'!$B$7=0,'Identificação da EG'!$B$7=""),"",'Identificação da EG'!$F$7))</f>
        <v/>
      </c>
      <c r="G521" s="14" t="str">
        <f>IF(I521="","",IF((OR('Identificação da EG'!$B$7=0,'Identificação da EG'!$B$7="")),"",'Identificação da EG'!$D$7))</f>
        <v/>
      </c>
      <c r="H521" s="25" t="str">
        <f>IF(I521="","",IF(OR('Identificação da EG'!$B$7=0,'Identificação da EG'!$B$7=""),"",'Identificação da EG'!$E$7))</f>
        <v/>
      </c>
      <c r="I521" s="69" t="str">
        <f>IF(OR(J521="",'Campanhas C&amp;S'!$CE$6="",'Campanhas C&amp;S'!$CE$6="(Preencha o nome da campanha)"),"",'Campanhas C&amp;S'!$CE$6)</f>
        <v/>
      </c>
      <c r="J521" s="69" t="str">
        <v/>
      </c>
      <c r="K521" s="69" t="str">
        <v/>
      </c>
      <c r="L521" s="69" t="str">
        <v/>
      </c>
      <c r="M521" s="69" t="str">
        <v/>
      </c>
      <c r="N521" s="69" t="str">
        <v/>
      </c>
      <c r="O521" s="69" t="str">
        <v/>
      </c>
      <c r="P521" s="69" t="str">
        <f>IF(J521="","","Materiais distribuidos")</f>
        <v/>
      </c>
      <c r="Q521" s="69" t="str">
        <f t="shared" si="8"/>
        <v/>
      </c>
      <c r="R521" s="69" t="str" cm="1">
        <f t="array" ref="R521">IF(ISBLANK(INDEX('Campanhas C&amp;S'!$CJ$20:$CK$48,INT((ROWS($A$1:A40)-1)/2)+1,MOD(ROWS($A$1:A40)-1,2)+1)),"",INDEX('Campanhas C&amp;S'!$CJ$20:$CK$48,INT((ROWS($A$1:A40)-1)/2)+1,MOD(ROWS($A$1:A40)-1,2)+1))</f>
        <v/>
      </c>
      <c r="S521" s="69" t="str">
        <f>IF(OR(J521="",'Campanhas C&amp;S'!$CE$15="",'Campanhas C&amp;S'!$CE$15="(máximo 300 carateres)"),"",'Campanhas C&amp;S'!$CE$15)</f>
        <v/>
      </c>
    </row>
    <row r="522" spans="1:19" x14ac:dyDescent="0.15">
      <c r="A522" s="14" t="str">
        <f>IF(I522="","",IF(OR('Identificação da EG'!$B$7=0,'Identificação da EG'!$B$7=""),"",Capa!$C$10))</f>
        <v/>
      </c>
      <c r="B522" s="14" t="str">
        <f>IF(I522="","",IF((OR('Identificação da EG'!$B$7=0,'Identificação da EG'!$B$7="")),"",'Identificação da EG'!$B$7))</f>
        <v/>
      </c>
      <c r="C522" s="14" t="str">
        <f>IF(I522="","",IF(B522="","",VLOOKUP(B522,Auxiliar!$BW$23:$BX$3130,2,0)))</f>
        <v/>
      </c>
      <c r="D522" s="14" t="str">
        <f>IF(I522="","",IF(OR('Identificação da EG'!$B$7=0,'Identificação da EG'!$B$7=""),"","Portugal"))</f>
        <v/>
      </c>
      <c r="E522" s="14" t="str">
        <f>IF(I522="","",IF(OR('Identificação da EG'!$B$7=0,'Identificação da EG'!$B$7=""),"",'Identificação da EG'!$C$7))</f>
        <v/>
      </c>
      <c r="F522" s="14" t="str">
        <f>IF(I522="","",IF(OR('Identificação da EG'!$B$7=0,'Identificação da EG'!$B$7=""),"",'Identificação da EG'!$F$7))</f>
        <v/>
      </c>
      <c r="G522" s="14" t="str">
        <f>IF(I522="","",IF((OR('Identificação da EG'!$B$7=0,'Identificação da EG'!$B$7="")),"",'Identificação da EG'!$D$7))</f>
        <v/>
      </c>
      <c r="H522" s="25" t="str">
        <f>IF(I522="","",IF(OR('Identificação da EG'!$B$7=0,'Identificação da EG'!$B$7=""),"",'Identificação da EG'!$E$7))</f>
        <v/>
      </c>
      <c r="I522" s="69" t="str">
        <f>IF(OR(J522="",'Campanhas C&amp;S'!$CE$6="",'Campanhas C&amp;S'!$CE$6="(Preencha o nome da campanha)"),"",'Campanhas C&amp;S'!$CE$6)</f>
        <v/>
      </c>
      <c r="J522" s="69" t="str">
        <v/>
      </c>
      <c r="K522" s="69" t="str">
        <v/>
      </c>
      <c r="L522" s="69" t="str">
        <v/>
      </c>
      <c r="M522" s="69" t="str">
        <v/>
      </c>
      <c r="N522" s="69" t="str">
        <v/>
      </c>
      <c r="O522" s="69" t="str">
        <v/>
      </c>
      <c r="P522" s="69" t="str">
        <f>IF(J522="","","População abrangida")</f>
        <v/>
      </c>
      <c r="Q522" s="69" t="str">
        <f t="shared" si="8"/>
        <v/>
      </c>
      <c r="R522" s="69" t="str" cm="1">
        <f t="array" ref="R522">IF(ISBLANK(INDEX('Campanhas C&amp;S'!$CJ$20:$CK$48,INT((ROWS($A$1:A41)-1)/2)+1,MOD(ROWS($A$1:A41)-1,2)+1)),"",INDEX('Campanhas C&amp;S'!$CJ$20:$CK$48,INT((ROWS($A$1:A41)-1)/2)+1,MOD(ROWS($A$1:A41)-1,2)+1))</f>
        <v/>
      </c>
      <c r="S522" s="69" t="str">
        <f>IF(OR(J522="",'Campanhas C&amp;S'!$CE$15="",'Campanhas C&amp;S'!$CE$15="(máximo 300 carateres)"),"",'Campanhas C&amp;S'!$CE$15)</f>
        <v/>
      </c>
    </row>
    <row r="523" spans="1:19" x14ac:dyDescent="0.15">
      <c r="A523" s="14" t="str">
        <f>IF(I523="","",IF(OR('Identificação da EG'!$B$7=0,'Identificação da EG'!$B$7=""),"",Capa!$C$10))</f>
        <v/>
      </c>
      <c r="B523" s="14" t="str">
        <f>IF(I523="","",IF((OR('Identificação da EG'!$B$7=0,'Identificação da EG'!$B$7="")),"",'Identificação da EG'!$B$7))</f>
        <v/>
      </c>
      <c r="C523" s="14" t="str">
        <f>IF(I523="","",IF(B523="","",VLOOKUP(B523,Auxiliar!$BW$23:$BX$3130,2,0)))</f>
        <v/>
      </c>
      <c r="D523" s="14" t="str">
        <f>IF(I523="","",IF(OR('Identificação da EG'!$B$7=0,'Identificação da EG'!$B$7=""),"","Portugal"))</f>
        <v/>
      </c>
      <c r="E523" s="14" t="str">
        <f>IF(I523="","",IF(OR('Identificação da EG'!$B$7=0,'Identificação da EG'!$B$7=""),"",'Identificação da EG'!$C$7))</f>
        <v/>
      </c>
      <c r="F523" s="14" t="str">
        <f>IF(I523="","",IF(OR('Identificação da EG'!$B$7=0,'Identificação da EG'!$B$7=""),"",'Identificação da EG'!$F$7))</f>
        <v/>
      </c>
      <c r="G523" s="14" t="str">
        <f>IF(I523="","",IF((OR('Identificação da EG'!$B$7=0,'Identificação da EG'!$B$7="")),"",'Identificação da EG'!$D$7))</f>
        <v/>
      </c>
      <c r="H523" s="25" t="str">
        <f>IF(I523="","",IF(OR('Identificação da EG'!$B$7=0,'Identificação da EG'!$B$7=""),"",'Identificação da EG'!$E$7))</f>
        <v/>
      </c>
      <c r="I523" s="69" t="str">
        <f>IF(OR(J523="",'Campanhas C&amp;S'!$CE$6="",'Campanhas C&amp;S'!$CE$6="(Preencha o nome da campanha)"),"",'Campanhas C&amp;S'!$CE$6)</f>
        <v/>
      </c>
      <c r="J523" s="69" t="str">
        <v/>
      </c>
      <c r="K523" s="69" t="str">
        <v/>
      </c>
      <c r="L523" s="69" t="str">
        <v/>
      </c>
      <c r="M523" s="69" t="str">
        <v/>
      </c>
      <c r="N523" s="69" t="str">
        <v/>
      </c>
      <c r="O523" s="69" t="str">
        <v/>
      </c>
      <c r="P523" s="69" t="str">
        <f>IF(J523="","","Materiais distribuidos")</f>
        <v/>
      </c>
      <c r="Q523" s="69" t="str">
        <f t="shared" si="8"/>
        <v/>
      </c>
      <c r="R523" s="69" t="str" cm="1">
        <f t="array" ref="R523">IF(ISBLANK(INDEX('Campanhas C&amp;S'!$CJ$20:$CK$48,INT((ROWS($A$1:A42)-1)/2)+1,MOD(ROWS($A$1:A42)-1,2)+1)),"",INDEX('Campanhas C&amp;S'!$CJ$20:$CK$48,INT((ROWS($A$1:A42)-1)/2)+1,MOD(ROWS($A$1:A42)-1,2)+1))</f>
        <v/>
      </c>
      <c r="S523" s="69" t="str">
        <f>IF(OR(J523="",'Campanhas C&amp;S'!$CE$15="",'Campanhas C&amp;S'!$CE$15="(máximo 300 carateres)"),"",'Campanhas C&amp;S'!$CE$15)</f>
        <v/>
      </c>
    </row>
    <row r="524" spans="1:19" x14ac:dyDescent="0.15">
      <c r="A524" s="14" t="str">
        <f>IF(I524="","",IF(OR('Identificação da EG'!$B$7=0,'Identificação da EG'!$B$7=""),"",Capa!$C$10))</f>
        <v/>
      </c>
      <c r="B524" s="14" t="str">
        <f>IF(I524="","",IF((OR('Identificação da EG'!$B$7=0,'Identificação da EG'!$B$7="")),"",'Identificação da EG'!$B$7))</f>
        <v/>
      </c>
      <c r="C524" s="14" t="str">
        <f>IF(I524="","",IF(B524="","",VLOOKUP(B524,Auxiliar!$BW$23:$BX$3130,2,0)))</f>
        <v/>
      </c>
      <c r="D524" s="14" t="str">
        <f>IF(I524="","",IF(OR('Identificação da EG'!$B$7=0,'Identificação da EG'!$B$7=""),"","Portugal"))</f>
        <v/>
      </c>
      <c r="E524" s="14" t="str">
        <f>IF(I524="","",IF(OR('Identificação da EG'!$B$7=0,'Identificação da EG'!$B$7=""),"",'Identificação da EG'!$C$7))</f>
        <v/>
      </c>
      <c r="F524" s="14" t="str">
        <f>IF(I524="","",IF(OR('Identificação da EG'!$B$7=0,'Identificação da EG'!$B$7=""),"",'Identificação da EG'!$F$7))</f>
        <v/>
      </c>
      <c r="G524" s="14" t="str">
        <f>IF(I524="","",IF((OR('Identificação da EG'!$B$7=0,'Identificação da EG'!$B$7="")),"",'Identificação da EG'!$D$7))</f>
        <v/>
      </c>
      <c r="H524" s="25" t="str">
        <f>IF(I524="","",IF(OR('Identificação da EG'!$B$7=0,'Identificação da EG'!$B$7=""),"",'Identificação da EG'!$E$7))</f>
        <v/>
      </c>
      <c r="I524" s="69" t="str">
        <f>IF(OR(J524="",'Campanhas C&amp;S'!$CE$6="",'Campanhas C&amp;S'!$CE$6="(Preencha o nome da campanha)"),"",'Campanhas C&amp;S'!$CE$6)</f>
        <v/>
      </c>
      <c r="J524" s="69" t="str">
        <v/>
      </c>
      <c r="K524" s="69" t="str">
        <v/>
      </c>
      <c r="L524" s="69" t="str">
        <v/>
      </c>
      <c r="M524" s="69" t="str">
        <v/>
      </c>
      <c r="N524" s="69" t="str">
        <v/>
      </c>
      <c r="O524" s="69" t="str">
        <v/>
      </c>
      <c r="P524" s="69" t="str">
        <f>IF(J524="","","População abrangida")</f>
        <v/>
      </c>
      <c r="Q524" s="69" t="str">
        <f t="shared" si="8"/>
        <v/>
      </c>
      <c r="R524" s="69" t="str" cm="1">
        <f t="array" ref="R524">IF(ISBLANK(INDEX('Campanhas C&amp;S'!$CJ$20:$CK$48,INT((ROWS($A$1:A43)-1)/2)+1,MOD(ROWS($A$1:A43)-1,2)+1)),"",INDEX('Campanhas C&amp;S'!$CJ$20:$CK$48,INT((ROWS($A$1:A43)-1)/2)+1,MOD(ROWS($A$1:A43)-1,2)+1))</f>
        <v/>
      </c>
      <c r="S524" s="69" t="str">
        <f>IF(OR(J524="",'Campanhas C&amp;S'!$CE$15="",'Campanhas C&amp;S'!$CE$15="(máximo 300 carateres)"),"",'Campanhas C&amp;S'!$CE$15)</f>
        <v/>
      </c>
    </row>
    <row r="525" spans="1:19" x14ac:dyDescent="0.15">
      <c r="A525" s="14" t="str">
        <f>IF(I525="","",IF(OR('Identificação da EG'!$B$7=0,'Identificação da EG'!$B$7=""),"",Capa!$C$10))</f>
        <v/>
      </c>
      <c r="B525" s="14" t="str">
        <f>IF(I525="","",IF((OR('Identificação da EG'!$B$7=0,'Identificação da EG'!$B$7="")),"",'Identificação da EG'!$B$7))</f>
        <v/>
      </c>
      <c r="C525" s="14" t="str">
        <f>IF(I525="","",IF(B525="","",VLOOKUP(B525,Auxiliar!$BW$23:$BX$3130,2,0)))</f>
        <v/>
      </c>
      <c r="D525" s="14" t="str">
        <f>IF(I525="","",IF(OR('Identificação da EG'!$B$7=0,'Identificação da EG'!$B$7=""),"","Portugal"))</f>
        <v/>
      </c>
      <c r="E525" s="14" t="str">
        <f>IF(I525="","",IF(OR('Identificação da EG'!$B$7=0,'Identificação da EG'!$B$7=""),"",'Identificação da EG'!$C$7))</f>
        <v/>
      </c>
      <c r="F525" s="14" t="str">
        <f>IF(I525="","",IF(OR('Identificação da EG'!$B$7=0,'Identificação da EG'!$B$7=""),"",'Identificação da EG'!$F$7))</f>
        <v/>
      </c>
      <c r="G525" s="14" t="str">
        <f>IF(I525="","",IF((OR('Identificação da EG'!$B$7=0,'Identificação da EG'!$B$7="")),"",'Identificação da EG'!$D$7))</f>
        <v/>
      </c>
      <c r="H525" s="25" t="str">
        <f>IF(I525="","",IF(OR('Identificação da EG'!$B$7=0,'Identificação da EG'!$B$7=""),"",'Identificação da EG'!$E$7))</f>
        <v/>
      </c>
      <c r="I525" s="69" t="str">
        <f>IF(OR(J525="",'Campanhas C&amp;S'!$CE$6="",'Campanhas C&amp;S'!$CE$6="(Preencha o nome da campanha)"),"",'Campanhas C&amp;S'!$CE$6)</f>
        <v/>
      </c>
      <c r="J525" s="69" t="str">
        <v/>
      </c>
      <c r="K525" s="69" t="str">
        <v/>
      </c>
      <c r="L525" s="69" t="str">
        <v/>
      </c>
      <c r="M525" s="69" t="str">
        <v/>
      </c>
      <c r="N525" s="69" t="str">
        <v/>
      </c>
      <c r="O525" s="69" t="str">
        <v/>
      </c>
      <c r="P525" s="69" t="str">
        <f>IF(J525="","","Materiais distribuidos")</f>
        <v/>
      </c>
      <c r="Q525" s="69" t="str">
        <f t="shared" si="8"/>
        <v/>
      </c>
      <c r="R525" s="69" t="str" cm="1">
        <f t="array" ref="R525">IF(ISBLANK(INDEX('Campanhas C&amp;S'!$CJ$20:$CK$48,INT((ROWS($A$1:A44)-1)/2)+1,MOD(ROWS($A$1:A44)-1,2)+1)),"",INDEX('Campanhas C&amp;S'!$CJ$20:$CK$48,INT((ROWS($A$1:A44)-1)/2)+1,MOD(ROWS($A$1:A44)-1,2)+1))</f>
        <v/>
      </c>
      <c r="S525" s="69" t="str">
        <f>IF(OR(J525="",'Campanhas C&amp;S'!$CE$15="",'Campanhas C&amp;S'!$CE$15="(máximo 300 carateres)"),"",'Campanhas C&amp;S'!$CE$15)</f>
        <v/>
      </c>
    </row>
    <row r="526" spans="1:19" x14ac:dyDescent="0.15">
      <c r="A526" s="14" t="str">
        <f>IF(I526="","",IF(OR('Identificação da EG'!$B$7=0,'Identificação da EG'!$B$7=""),"",Capa!$C$10))</f>
        <v/>
      </c>
      <c r="B526" s="14" t="str">
        <f>IF(I526="","",IF((OR('Identificação da EG'!$B$7=0,'Identificação da EG'!$B$7="")),"",'Identificação da EG'!$B$7))</f>
        <v/>
      </c>
      <c r="C526" s="14" t="str">
        <f>IF(I526="","",IF(B526="","",VLOOKUP(B526,Auxiliar!$BW$23:$BX$3130,2,0)))</f>
        <v/>
      </c>
      <c r="D526" s="14" t="str">
        <f>IF(I526="","",IF(OR('Identificação da EG'!$B$7=0,'Identificação da EG'!$B$7=""),"","Portugal"))</f>
        <v/>
      </c>
      <c r="E526" s="14" t="str">
        <f>IF(I526="","",IF(OR('Identificação da EG'!$B$7=0,'Identificação da EG'!$B$7=""),"",'Identificação da EG'!$C$7))</f>
        <v/>
      </c>
      <c r="F526" s="14" t="str">
        <f>IF(I526="","",IF(OR('Identificação da EG'!$B$7=0,'Identificação da EG'!$B$7=""),"",'Identificação da EG'!$F$7))</f>
        <v/>
      </c>
      <c r="G526" s="14" t="str">
        <f>IF(I526="","",IF((OR('Identificação da EG'!$B$7=0,'Identificação da EG'!$B$7="")),"",'Identificação da EG'!$D$7))</f>
        <v/>
      </c>
      <c r="H526" s="25" t="str">
        <f>IF(I526="","",IF(OR('Identificação da EG'!$B$7=0,'Identificação da EG'!$B$7=""),"",'Identificação da EG'!$E$7))</f>
        <v/>
      </c>
      <c r="I526" s="69" t="str">
        <f>IF(OR(J526="",'Campanhas C&amp;S'!$CE$6="",'Campanhas C&amp;S'!$CE$6="(Preencha o nome da campanha)"),"",'Campanhas C&amp;S'!$CE$6)</f>
        <v/>
      </c>
      <c r="J526" s="69" t="str">
        <v/>
      </c>
      <c r="K526" s="69" t="str">
        <v/>
      </c>
      <c r="L526" s="69" t="str">
        <v/>
      </c>
      <c r="M526" s="69" t="str">
        <v/>
      </c>
      <c r="N526" s="69" t="str">
        <v/>
      </c>
      <c r="O526" s="69" t="str">
        <v/>
      </c>
      <c r="P526" s="69" t="str">
        <f>IF(J526="","","População abrangida")</f>
        <v/>
      </c>
      <c r="Q526" s="69" t="str">
        <f t="shared" si="8"/>
        <v/>
      </c>
      <c r="R526" s="69" t="str" cm="1">
        <f t="array" ref="R526">IF(ISBLANK(INDEX('Campanhas C&amp;S'!$CJ$20:$CK$48,INT((ROWS($A$1:A45)-1)/2)+1,MOD(ROWS($A$1:A45)-1,2)+1)),"",INDEX('Campanhas C&amp;S'!$CJ$20:$CK$48,INT((ROWS($A$1:A45)-1)/2)+1,MOD(ROWS($A$1:A45)-1,2)+1))</f>
        <v/>
      </c>
      <c r="S526" s="69" t="str">
        <f>IF(OR(J526="",'Campanhas C&amp;S'!$CE$15="",'Campanhas C&amp;S'!$CE$15="(máximo 300 carateres)"),"",'Campanhas C&amp;S'!$CE$15)</f>
        <v/>
      </c>
    </row>
    <row r="527" spans="1:19" x14ac:dyDescent="0.15">
      <c r="A527" s="14" t="str">
        <f>IF(I527="","",IF(OR('Identificação da EG'!$B$7=0,'Identificação da EG'!$B$7=""),"",Capa!$C$10))</f>
        <v/>
      </c>
      <c r="B527" s="14" t="str">
        <f>IF(I527="","",IF((OR('Identificação da EG'!$B$7=0,'Identificação da EG'!$B$7="")),"",'Identificação da EG'!$B$7))</f>
        <v/>
      </c>
      <c r="C527" s="14" t="str">
        <f>IF(I527="","",IF(B527="","",VLOOKUP(B527,Auxiliar!$BW$23:$BX$3130,2,0)))</f>
        <v/>
      </c>
      <c r="D527" s="14" t="str">
        <f>IF(I527="","",IF(OR('Identificação da EG'!$B$7=0,'Identificação da EG'!$B$7=""),"","Portugal"))</f>
        <v/>
      </c>
      <c r="E527" s="14" t="str">
        <f>IF(I527="","",IF(OR('Identificação da EG'!$B$7=0,'Identificação da EG'!$B$7=""),"",'Identificação da EG'!$C$7))</f>
        <v/>
      </c>
      <c r="F527" s="14" t="str">
        <f>IF(I527="","",IF(OR('Identificação da EG'!$B$7=0,'Identificação da EG'!$B$7=""),"",'Identificação da EG'!$F$7))</f>
        <v/>
      </c>
      <c r="G527" s="14" t="str">
        <f>IF(I527="","",IF((OR('Identificação da EG'!$B$7=0,'Identificação da EG'!$B$7="")),"",'Identificação da EG'!$D$7))</f>
        <v/>
      </c>
      <c r="H527" s="25" t="str">
        <f>IF(I527="","",IF(OR('Identificação da EG'!$B$7=0,'Identificação da EG'!$B$7=""),"",'Identificação da EG'!$E$7))</f>
        <v/>
      </c>
      <c r="I527" s="69" t="str">
        <f>IF(OR(J527="",'Campanhas C&amp;S'!$CE$6="",'Campanhas C&amp;S'!$CE$6="(Preencha o nome da campanha)"),"",'Campanhas C&amp;S'!$CE$6)</f>
        <v/>
      </c>
      <c r="J527" s="69" t="str">
        <v/>
      </c>
      <c r="K527" s="69" t="str">
        <v/>
      </c>
      <c r="L527" s="69" t="str">
        <v/>
      </c>
      <c r="M527" s="69" t="str">
        <v/>
      </c>
      <c r="N527" s="69" t="str">
        <v/>
      </c>
      <c r="O527" s="69" t="str">
        <v/>
      </c>
      <c r="P527" s="69" t="str">
        <f>IF(J527="","","Materiais distribuidos")</f>
        <v/>
      </c>
      <c r="Q527" s="69" t="str">
        <f t="shared" si="8"/>
        <v/>
      </c>
      <c r="R527" s="69" t="str" cm="1">
        <f t="array" ref="R527">IF(ISBLANK(INDEX('Campanhas C&amp;S'!$CJ$20:$CK$48,INT((ROWS($A$1:A46)-1)/2)+1,MOD(ROWS($A$1:A46)-1,2)+1)),"",INDEX('Campanhas C&amp;S'!$CJ$20:$CK$48,INT((ROWS($A$1:A46)-1)/2)+1,MOD(ROWS($A$1:A46)-1,2)+1))</f>
        <v/>
      </c>
      <c r="S527" s="69" t="str">
        <f>IF(OR(J527="",'Campanhas C&amp;S'!$CE$15="",'Campanhas C&amp;S'!$CE$15="(máximo 300 carateres)"),"",'Campanhas C&amp;S'!$CE$15)</f>
        <v/>
      </c>
    </row>
    <row r="528" spans="1:19" x14ac:dyDescent="0.15">
      <c r="A528" s="14" t="str">
        <f>IF(I528="","",IF(OR('Identificação da EG'!$B$7=0,'Identificação da EG'!$B$7=""),"",Capa!$C$10))</f>
        <v/>
      </c>
      <c r="B528" s="14" t="str">
        <f>IF(I528="","",IF((OR('Identificação da EG'!$B$7=0,'Identificação da EG'!$B$7="")),"",'Identificação da EG'!$B$7))</f>
        <v/>
      </c>
      <c r="C528" s="14" t="str">
        <f>IF(I528="","",IF(B528="","",VLOOKUP(B528,Auxiliar!$BW$23:$BX$3130,2,0)))</f>
        <v/>
      </c>
      <c r="D528" s="14" t="str">
        <f>IF(I528="","",IF(OR('Identificação da EG'!$B$7=0,'Identificação da EG'!$B$7=""),"","Portugal"))</f>
        <v/>
      </c>
      <c r="E528" s="14" t="str">
        <f>IF(I528="","",IF(OR('Identificação da EG'!$B$7=0,'Identificação da EG'!$B$7=""),"",'Identificação da EG'!$C$7))</f>
        <v/>
      </c>
      <c r="F528" s="14" t="str">
        <f>IF(I528="","",IF(OR('Identificação da EG'!$B$7=0,'Identificação da EG'!$B$7=""),"",'Identificação da EG'!$F$7))</f>
        <v/>
      </c>
      <c r="G528" s="14" t="str">
        <f>IF(I528="","",IF((OR('Identificação da EG'!$B$7=0,'Identificação da EG'!$B$7="")),"",'Identificação da EG'!$D$7))</f>
        <v/>
      </c>
      <c r="H528" s="25" t="str">
        <f>IF(I528="","",IF(OR('Identificação da EG'!$B$7=0,'Identificação da EG'!$B$7=""),"",'Identificação da EG'!$E$7))</f>
        <v/>
      </c>
      <c r="I528" s="69" t="str">
        <f>IF(OR(J528="",'Campanhas C&amp;S'!$CE$6="",'Campanhas C&amp;S'!$CE$6="(Preencha o nome da campanha)"),"",'Campanhas C&amp;S'!$CE$6)</f>
        <v/>
      </c>
      <c r="J528" s="69" t="str">
        <v/>
      </c>
      <c r="K528" s="69" t="str">
        <v/>
      </c>
      <c r="L528" s="69" t="str">
        <v/>
      </c>
      <c r="M528" s="69" t="str">
        <v/>
      </c>
      <c r="N528" s="69" t="str">
        <v/>
      </c>
      <c r="O528" s="69" t="str">
        <v/>
      </c>
      <c r="P528" s="69" t="str">
        <f>IF(J528="","","População abrangida")</f>
        <v/>
      </c>
      <c r="Q528" s="69" t="str">
        <f t="shared" si="8"/>
        <v/>
      </c>
      <c r="R528" s="69" t="str" cm="1">
        <f t="array" ref="R528">IF(ISBLANK(INDEX('Campanhas C&amp;S'!$CJ$20:$CK$48,INT((ROWS($A$1:A47)-1)/2)+1,MOD(ROWS($A$1:A47)-1,2)+1)),"",INDEX('Campanhas C&amp;S'!$CJ$20:$CK$48,INT((ROWS($A$1:A47)-1)/2)+1,MOD(ROWS($A$1:A47)-1,2)+1))</f>
        <v/>
      </c>
      <c r="S528" s="69" t="str">
        <f>IF(OR(J528="",'Campanhas C&amp;S'!$CE$15="",'Campanhas C&amp;S'!$CE$15="(máximo 300 carateres)"),"",'Campanhas C&amp;S'!$CE$15)</f>
        <v/>
      </c>
    </row>
    <row r="529" spans="1:19" x14ac:dyDescent="0.15">
      <c r="A529" s="14" t="str">
        <f>IF(I529="","",IF(OR('Identificação da EG'!$B$7=0,'Identificação da EG'!$B$7=""),"",Capa!$C$10))</f>
        <v/>
      </c>
      <c r="B529" s="14" t="str">
        <f>IF(I529="","",IF((OR('Identificação da EG'!$B$7=0,'Identificação da EG'!$B$7="")),"",'Identificação da EG'!$B$7))</f>
        <v/>
      </c>
      <c r="C529" s="14" t="str">
        <f>IF(I529="","",IF(B529="","",VLOOKUP(B529,Auxiliar!$BW$23:$BX$3130,2,0)))</f>
        <v/>
      </c>
      <c r="D529" s="14" t="str">
        <f>IF(I529="","",IF(OR('Identificação da EG'!$B$7=0,'Identificação da EG'!$B$7=""),"","Portugal"))</f>
        <v/>
      </c>
      <c r="E529" s="14" t="str">
        <f>IF(I529="","",IF(OR('Identificação da EG'!$B$7=0,'Identificação da EG'!$B$7=""),"",'Identificação da EG'!$C$7))</f>
        <v/>
      </c>
      <c r="F529" s="14" t="str">
        <f>IF(I529="","",IF(OR('Identificação da EG'!$B$7=0,'Identificação da EG'!$B$7=""),"",'Identificação da EG'!$F$7))</f>
        <v/>
      </c>
      <c r="G529" s="14" t="str">
        <f>IF(I529="","",IF((OR('Identificação da EG'!$B$7=0,'Identificação da EG'!$B$7="")),"",'Identificação da EG'!$D$7))</f>
        <v/>
      </c>
      <c r="H529" s="25" t="str">
        <f>IF(I529="","",IF(OR('Identificação da EG'!$B$7=0,'Identificação da EG'!$B$7=""),"",'Identificação da EG'!$E$7))</f>
        <v/>
      </c>
      <c r="I529" s="69" t="str">
        <f>IF(OR(J529="",'Campanhas C&amp;S'!$CE$6="",'Campanhas C&amp;S'!$CE$6="(Preencha o nome da campanha)"),"",'Campanhas C&amp;S'!$CE$6)</f>
        <v/>
      </c>
      <c r="J529" s="69" t="str">
        <v/>
      </c>
      <c r="K529" s="69" t="str">
        <v/>
      </c>
      <c r="L529" s="69" t="str">
        <v/>
      </c>
      <c r="M529" s="69" t="str">
        <v/>
      </c>
      <c r="N529" s="69" t="str">
        <v/>
      </c>
      <c r="O529" s="69" t="str">
        <v/>
      </c>
      <c r="P529" s="69" t="str">
        <f>IF(J529="","","Materiais distribuidos")</f>
        <v/>
      </c>
      <c r="Q529" s="69" t="str">
        <f t="shared" si="8"/>
        <v/>
      </c>
      <c r="R529" s="69" t="str" cm="1">
        <f t="array" ref="R529">IF(ISBLANK(INDEX('Campanhas C&amp;S'!$CJ$20:$CK$48,INT((ROWS($A$1:A48)-1)/2)+1,MOD(ROWS($A$1:A48)-1,2)+1)),"",INDEX('Campanhas C&amp;S'!$CJ$20:$CK$48,INT((ROWS($A$1:A48)-1)/2)+1,MOD(ROWS($A$1:A48)-1,2)+1))</f>
        <v/>
      </c>
      <c r="S529" s="69" t="str">
        <f>IF(OR(J529="",'Campanhas C&amp;S'!$CE$15="",'Campanhas C&amp;S'!$CE$15="(máximo 300 carateres)"),"",'Campanhas C&amp;S'!$CE$15)</f>
        <v/>
      </c>
    </row>
    <row r="530" spans="1:19" x14ac:dyDescent="0.15">
      <c r="A530" s="14" t="str">
        <f>IF(I530="","",IF(OR('Identificação da EG'!$B$7=0,'Identificação da EG'!$B$7=""),"",Capa!$C$10))</f>
        <v/>
      </c>
      <c r="B530" s="14" t="str">
        <f>IF(I530="","",IF((OR('Identificação da EG'!$B$7=0,'Identificação da EG'!$B$7="")),"",'Identificação da EG'!$B$7))</f>
        <v/>
      </c>
      <c r="C530" s="14" t="str">
        <f>IF(I530="","",IF(B530="","",VLOOKUP(B530,Auxiliar!$BW$23:$BX$3130,2,0)))</f>
        <v/>
      </c>
      <c r="D530" s="14" t="str">
        <f>IF(I530="","",IF(OR('Identificação da EG'!$B$7=0,'Identificação da EG'!$B$7=""),"","Portugal"))</f>
        <v/>
      </c>
      <c r="E530" s="14" t="str">
        <f>IF(I530="","",IF(OR('Identificação da EG'!$B$7=0,'Identificação da EG'!$B$7=""),"",'Identificação da EG'!$C$7))</f>
        <v/>
      </c>
      <c r="F530" s="14" t="str">
        <f>IF(I530="","",IF(OR('Identificação da EG'!$B$7=0,'Identificação da EG'!$B$7=""),"",'Identificação da EG'!$F$7))</f>
        <v/>
      </c>
      <c r="G530" s="14" t="str">
        <f>IF(I530="","",IF((OR('Identificação da EG'!$B$7=0,'Identificação da EG'!$B$7="")),"",'Identificação da EG'!$D$7))</f>
        <v/>
      </c>
      <c r="H530" s="25" t="str">
        <f>IF(I530="","",IF(OR('Identificação da EG'!$B$7=0,'Identificação da EG'!$B$7=""),"",'Identificação da EG'!$E$7))</f>
        <v/>
      </c>
      <c r="I530" s="69" t="str">
        <f>IF(OR(J530="",'Campanhas C&amp;S'!$CE$6="",'Campanhas C&amp;S'!$CE$6="(Preencha o nome da campanha)"),"",'Campanhas C&amp;S'!$CE$6)</f>
        <v/>
      </c>
      <c r="J530" s="69" t="str">
        <v/>
      </c>
      <c r="K530" s="69" t="str">
        <v/>
      </c>
      <c r="L530" s="69" t="str">
        <v/>
      </c>
      <c r="M530" s="69" t="str">
        <v/>
      </c>
      <c r="N530" s="69" t="str">
        <v/>
      </c>
      <c r="O530" s="69" t="str">
        <v/>
      </c>
      <c r="P530" s="69" t="str">
        <f>IF(J530="","","População abrangida")</f>
        <v/>
      </c>
      <c r="Q530" s="69" t="str">
        <f t="shared" si="8"/>
        <v/>
      </c>
      <c r="R530" s="69" t="str" cm="1">
        <f t="array" ref="R530">IF(ISBLANK(INDEX('Campanhas C&amp;S'!$CJ$20:$CK$48,INT((ROWS($A$1:A49)-1)/2)+1,MOD(ROWS($A$1:A49)-1,2)+1)),"",INDEX('Campanhas C&amp;S'!$CJ$20:$CK$48,INT((ROWS($A$1:A49)-1)/2)+1,MOD(ROWS($A$1:A49)-1,2)+1))</f>
        <v/>
      </c>
      <c r="S530" s="69" t="str">
        <f>IF(OR(J530="",'Campanhas C&amp;S'!$CE$15="",'Campanhas C&amp;S'!$CE$15="(máximo 300 carateres)"),"",'Campanhas C&amp;S'!$CE$15)</f>
        <v/>
      </c>
    </row>
    <row r="531" spans="1:19" x14ac:dyDescent="0.15">
      <c r="A531" s="14" t="str">
        <f>IF(I531="","",IF(OR('Identificação da EG'!$B$7=0,'Identificação da EG'!$B$7=""),"",Capa!$C$10))</f>
        <v/>
      </c>
      <c r="B531" s="14" t="str">
        <f>IF(I531="","",IF((OR('Identificação da EG'!$B$7=0,'Identificação da EG'!$B$7="")),"",'Identificação da EG'!$B$7))</f>
        <v/>
      </c>
      <c r="C531" s="14" t="str">
        <f>IF(I531="","",IF(B531="","",VLOOKUP(B531,Auxiliar!$BW$23:$BX$3130,2,0)))</f>
        <v/>
      </c>
      <c r="D531" s="14" t="str">
        <f>IF(I531="","",IF(OR('Identificação da EG'!$B$7=0,'Identificação da EG'!$B$7=""),"","Portugal"))</f>
        <v/>
      </c>
      <c r="E531" s="14" t="str">
        <f>IF(I531="","",IF(OR('Identificação da EG'!$B$7=0,'Identificação da EG'!$B$7=""),"",'Identificação da EG'!$C$7))</f>
        <v/>
      </c>
      <c r="F531" s="14" t="str">
        <f>IF(I531="","",IF(OR('Identificação da EG'!$B$7=0,'Identificação da EG'!$B$7=""),"",'Identificação da EG'!$F$7))</f>
        <v/>
      </c>
      <c r="G531" s="14" t="str">
        <f>IF(I531="","",IF((OR('Identificação da EG'!$B$7=0,'Identificação da EG'!$B$7="")),"",'Identificação da EG'!$D$7))</f>
        <v/>
      </c>
      <c r="H531" s="25" t="str">
        <f>IF(I531="","",IF(OR('Identificação da EG'!$B$7=0,'Identificação da EG'!$B$7=""),"",'Identificação da EG'!$E$7))</f>
        <v/>
      </c>
      <c r="I531" s="69" t="str">
        <f>IF(OR(J531="",'Campanhas C&amp;S'!$CE$6="",'Campanhas C&amp;S'!$CE$6="(Preencha o nome da campanha)"),"",'Campanhas C&amp;S'!$CE$6)</f>
        <v/>
      </c>
      <c r="J531" s="69" t="str">
        <v/>
      </c>
      <c r="K531" s="69" t="str">
        <v/>
      </c>
      <c r="L531" s="69" t="str">
        <v/>
      </c>
      <c r="M531" s="69" t="str">
        <v/>
      </c>
      <c r="N531" s="69" t="str">
        <v/>
      </c>
      <c r="O531" s="69" t="str">
        <v/>
      </c>
      <c r="P531" s="69" t="str">
        <f>IF(J531="","","Materiais distribuidos")</f>
        <v/>
      </c>
      <c r="Q531" s="69" t="str">
        <f t="shared" si="8"/>
        <v/>
      </c>
      <c r="R531" s="69" t="str" cm="1">
        <f t="array" ref="R531">IF(ISBLANK(INDEX('Campanhas C&amp;S'!$CJ$20:$CK$48,INT((ROWS($A$1:A50)-1)/2)+1,MOD(ROWS($A$1:A50)-1,2)+1)),"",INDEX('Campanhas C&amp;S'!$CJ$20:$CK$48,INT((ROWS($A$1:A50)-1)/2)+1,MOD(ROWS($A$1:A50)-1,2)+1))</f>
        <v/>
      </c>
      <c r="S531" s="69" t="str">
        <f>IF(OR(J531="",'Campanhas C&amp;S'!$CE$15="",'Campanhas C&amp;S'!$CE$15="(máximo 300 carateres)"),"",'Campanhas C&amp;S'!$CE$15)</f>
        <v/>
      </c>
    </row>
    <row r="532" spans="1:19" x14ac:dyDescent="0.15">
      <c r="A532" s="14" t="str">
        <f>IF(I532="","",IF(OR('Identificação da EG'!$B$7=0,'Identificação da EG'!$B$7=""),"",Capa!$C$10))</f>
        <v/>
      </c>
      <c r="B532" s="14" t="str">
        <f>IF(I532="","",IF((OR('Identificação da EG'!$B$7=0,'Identificação da EG'!$B$7="")),"",'Identificação da EG'!$B$7))</f>
        <v/>
      </c>
      <c r="C532" s="14" t="str">
        <f>IF(I532="","",IF(B532="","",VLOOKUP(B532,Auxiliar!$BW$23:$BX$3130,2,0)))</f>
        <v/>
      </c>
      <c r="D532" s="14" t="str">
        <f>IF(I532="","",IF(OR('Identificação da EG'!$B$7=0,'Identificação da EG'!$B$7=""),"","Portugal"))</f>
        <v/>
      </c>
      <c r="E532" s="14" t="str">
        <f>IF(I532="","",IF(OR('Identificação da EG'!$B$7=0,'Identificação da EG'!$B$7=""),"",'Identificação da EG'!$C$7))</f>
        <v/>
      </c>
      <c r="F532" s="14" t="str">
        <f>IF(I532="","",IF(OR('Identificação da EG'!$B$7=0,'Identificação da EG'!$B$7=""),"",'Identificação da EG'!$F$7))</f>
        <v/>
      </c>
      <c r="G532" s="14" t="str">
        <f>IF(I532="","",IF((OR('Identificação da EG'!$B$7=0,'Identificação da EG'!$B$7="")),"",'Identificação da EG'!$D$7))</f>
        <v/>
      </c>
      <c r="H532" s="25" t="str">
        <f>IF(I532="","",IF(OR('Identificação da EG'!$B$7=0,'Identificação da EG'!$B$7=""),"",'Identificação da EG'!$E$7))</f>
        <v/>
      </c>
      <c r="I532" s="69" t="str">
        <f>IF(OR(J532="",'Campanhas C&amp;S'!$CE$6="",'Campanhas C&amp;S'!$CE$6="(Preencha o nome da campanha)"),"",'Campanhas C&amp;S'!$CE$6)</f>
        <v/>
      </c>
      <c r="J532" s="69" t="str">
        <v/>
      </c>
      <c r="K532" s="69" t="str">
        <v/>
      </c>
      <c r="L532" s="69" t="str">
        <v/>
      </c>
      <c r="M532" s="69" t="str">
        <v/>
      </c>
      <c r="N532" s="69" t="str">
        <v/>
      </c>
      <c r="O532" s="69" t="str">
        <v/>
      </c>
      <c r="P532" s="69" t="str">
        <f>IF(J532="","","População abrangida")</f>
        <v/>
      </c>
      <c r="Q532" s="69" t="str">
        <f t="shared" si="8"/>
        <v/>
      </c>
      <c r="R532" s="69" t="str" cm="1">
        <f t="array" ref="R532">IF(ISBLANK(INDEX('Campanhas C&amp;S'!$CJ$20:$CK$48,INT((ROWS($A$1:A51)-1)/2)+1,MOD(ROWS($A$1:A51)-1,2)+1)),"",INDEX('Campanhas C&amp;S'!$CJ$20:$CK$48,INT((ROWS($A$1:A51)-1)/2)+1,MOD(ROWS($A$1:A51)-1,2)+1))</f>
        <v/>
      </c>
      <c r="S532" s="69" t="str">
        <f>IF(OR(J532="",'Campanhas C&amp;S'!$CE$15="",'Campanhas C&amp;S'!$CE$15="(máximo 300 carateres)"),"",'Campanhas C&amp;S'!$CE$15)</f>
        <v/>
      </c>
    </row>
    <row r="533" spans="1:19" x14ac:dyDescent="0.15">
      <c r="A533" s="14" t="str">
        <f>IF(I533="","",IF(OR('Identificação da EG'!$B$7=0,'Identificação da EG'!$B$7=""),"",Capa!$C$10))</f>
        <v/>
      </c>
      <c r="B533" s="14" t="str">
        <f>IF(I533="","",IF((OR('Identificação da EG'!$B$7=0,'Identificação da EG'!$B$7="")),"",'Identificação da EG'!$B$7))</f>
        <v/>
      </c>
      <c r="C533" s="14" t="str">
        <f>IF(I533="","",IF(B533="","",VLOOKUP(B533,Auxiliar!$BW$23:$BX$3130,2,0)))</f>
        <v/>
      </c>
      <c r="D533" s="14" t="str">
        <f>IF(I533="","",IF(OR('Identificação da EG'!$B$7=0,'Identificação da EG'!$B$7=""),"","Portugal"))</f>
        <v/>
      </c>
      <c r="E533" s="14" t="str">
        <f>IF(I533="","",IF(OR('Identificação da EG'!$B$7=0,'Identificação da EG'!$B$7=""),"",'Identificação da EG'!$C$7))</f>
        <v/>
      </c>
      <c r="F533" s="14" t="str">
        <f>IF(I533="","",IF(OR('Identificação da EG'!$B$7=0,'Identificação da EG'!$B$7=""),"",'Identificação da EG'!$F$7))</f>
        <v/>
      </c>
      <c r="G533" s="14" t="str">
        <f>IF(I533="","",IF((OR('Identificação da EG'!$B$7=0,'Identificação da EG'!$B$7="")),"",'Identificação da EG'!$D$7))</f>
        <v/>
      </c>
      <c r="H533" s="25" t="str">
        <f>IF(I533="","",IF(OR('Identificação da EG'!$B$7=0,'Identificação da EG'!$B$7=""),"",'Identificação da EG'!$E$7))</f>
        <v/>
      </c>
      <c r="I533" s="69" t="str">
        <f>IF(OR(J533="",'Campanhas C&amp;S'!$CE$6="",'Campanhas C&amp;S'!$CE$6="(Preencha o nome da campanha)"),"",'Campanhas C&amp;S'!$CE$6)</f>
        <v/>
      </c>
      <c r="J533" s="69" t="str">
        <v/>
      </c>
      <c r="K533" s="69" t="str">
        <v/>
      </c>
      <c r="L533" s="69" t="str">
        <v/>
      </c>
      <c r="M533" s="69" t="str">
        <v/>
      </c>
      <c r="N533" s="69" t="str">
        <v/>
      </c>
      <c r="O533" s="69" t="str">
        <v/>
      </c>
      <c r="P533" s="69" t="str">
        <f>IF(J533="","","Materiais distribuidos")</f>
        <v/>
      </c>
      <c r="Q533" s="69" t="str">
        <f t="shared" si="8"/>
        <v/>
      </c>
      <c r="R533" s="69" t="str" cm="1">
        <f t="array" ref="R533">IF(ISBLANK(INDEX('Campanhas C&amp;S'!$CJ$20:$CK$48,INT((ROWS($A$1:A52)-1)/2)+1,MOD(ROWS($A$1:A52)-1,2)+1)),"",INDEX('Campanhas C&amp;S'!$CJ$20:$CK$48,INT((ROWS($A$1:A52)-1)/2)+1,MOD(ROWS($A$1:A52)-1,2)+1))</f>
        <v/>
      </c>
      <c r="S533" s="69" t="str">
        <f>IF(OR(J533="",'Campanhas C&amp;S'!$CE$15="",'Campanhas C&amp;S'!$CE$15="(máximo 300 carateres)"),"",'Campanhas C&amp;S'!$CE$15)</f>
        <v/>
      </c>
    </row>
    <row r="534" spans="1:19" x14ac:dyDescent="0.15">
      <c r="A534" s="14" t="str">
        <f>IF(I534="","",IF(OR('Identificação da EG'!$B$7=0,'Identificação da EG'!$B$7=""),"",Capa!$C$10))</f>
        <v/>
      </c>
      <c r="B534" s="14" t="str">
        <f>IF(I534="","",IF((OR('Identificação da EG'!$B$7=0,'Identificação da EG'!$B$7="")),"",'Identificação da EG'!$B$7))</f>
        <v/>
      </c>
      <c r="C534" s="14" t="str">
        <f>IF(I534="","",IF(B534="","",VLOOKUP(B534,Auxiliar!$BW$23:$BX$3130,2,0)))</f>
        <v/>
      </c>
      <c r="D534" s="14" t="str">
        <f>IF(I534="","",IF(OR('Identificação da EG'!$B$7=0,'Identificação da EG'!$B$7=""),"","Portugal"))</f>
        <v/>
      </c>
      <c r="E534" s="14" t="str">
        <f>IF(I534="","",IF(OR('Identificação da EG'!$B$7=0,'Identificação da EG'!$B$7=""),"",'Identificação da EG'!$C$7))</f>
        <v/>
      </c>
      <c r="F534" s="14" t="str">
        <f>IF(I534="","",IF(OR('Identificação da EG'!$B$7=0,'Identificação da EG'!$B$7=""),"",'Identificação da EG'!$F$7))</f>
        <v/>
      </c>
      <c r="G534" s="14" t="str">
        <f>IF(I534="","",IF((OR('Identificação da EG'!$B$7=0,'Identificação da EG'!$B$7="")),"",'Identificação da EG'!$D$7))</f>
        <v/>
      </c>
      <c r="H534" s="25" t="str">
        <f>IF(I534="","",IF(OR('Identificação da EG'!$B$7=0,'Identificação da EG'!$B$7=""),"",'Identificação da EG'!$E$7))</f>
        <v/>
      </c>
      <c r="I534" s="69" t="str">
        <f>IF(OR(J534="",'Campanhas C&amp;S'!$CE$6="",'Campanhas C&amp;S'!$CE$6="(Preencha o nome da campanha)"),"",'Campanhas C&amp;S'!$CE$6)</f>
        <v/>
      </c>
      <c r="J534" s="69" t="str">
        <v/>
      </c>
      <c r="K534" s="69" t="str">
        <v/>
      </c>
      <c r="L534" s="69" t="str">
        <v/>
      </c>
      <c r="M534" s="69" t="str">
        <v/>
      </c>
      <c r="N534" s="69" t="str">
        <v/>
      </c>
      <c r="O534" s="69" t="str">
        <v/>
      </c>
      <c r="P534" s="69" t="str">
        <f>IF(J534="","","População abrangida")</f>
        <v/>
      </c>
      <c r="Q534" s="69" t="str">
        <f t="shared" si="8"/>
        <v/>
      </c>
      <c r="R534" s="69" t="str" cm="1">
        <f t="array" ref="R534">IF(ISBLANK(INDEX('Campanhas C&amp;S'!$CJ$20:$CK$48,INT((ROWS($A$1:A53)-1)/2)+1,MOD(ROWS($A$1:A53)-1,2)+1)),"",INDEX('Campanhas C&amp;S'!$CJ$20:$CK$48,INT((ROWS($A$1:A53)-1)/2)+1,MOD(ROWS($A$1:A53)-1,2)+1))</f>
        <v/>
      </c>
      <c r="S534" s="69" t="str">
        <f>IF(OR(J534="",'Campanhas C&amp;S'!$CE$15="",'Campanhas C&amp;S'!$CE$15="(máximo 300 carateres)"),"",'Campanhas C&amp;S'!$CE$15)</f>
        <v/>
      </c>
    </row>
    <row r="535" spans="1:19" x14ac:dyDescent="0.15">
      <c r="A535" s="14" t="str">
        <f>IF(I535="","",IF(OR('Identificação da EG'!$B$7=0,'Identificação da EG'!$B$7=""),"",Capa!$C$10))</f>
        <v/>
      </c>
      <c r="B535" s="14" t="str">
        <f>IF(I535="","",IF((OR('Identificação da EG'!$B$7=0,'Identificação da EG'!$B$7="")),"",'Identificação da EG'!$B$7))</f>
        <v/>
      </c>
      <c r="C535" s="14" t="str">
        <f>IF(I535="","",IF(B535="","",VLOOKUP(B535,Auxiliar!$BW$23:$BX$3130,2,0)))</f>
        <v/>
      </c>
      <c r="D535" s="14" t="str">
        <f>IF(I535="","",IF(OR('Identificação da EG'!$B$7=0,'Identificação da EG'!$B$7=""),"","Portugal"))</f>
        <v/>
      </c>
      <c r="E535" s="14" t="str">
        <f>IF(I535="","",IF(OR('Identificação da EG'!$B$7=0,'Identificação da EG'!$B$7=""),"",'Identificação da EG'!$C$7))</f>
        <v/>
      </c>
      <c r="F535" s="14" t="str">
        <f>IF(I535="","",IF(OR('Identificação da EG'!$B$7=0,'Identificação da EG'!$B$7=""),"",'Identificação da EG'!$F$7))</f>
        <v/>
      </c>
      <c r="G535" s="14" t="str">
        <f>IF(I535="","",IF((OR('Identificação da EG'!$B$7=0,'Identificação da EG'!$B$7="")),"",'Identificação da EG'!$D$7))</f>
        <v/>
      </c>
      <c r="H535" s="25" t="str">
        <f>IF(I535="","",IF(OR('Identificação da EG'!$B$7=0,'Identificação da EG'!$B$7=""),"",'Identificação da EG'!$E$7))</f>
        <v/>
      </c>
      <c r="I535" s="69" t="str">
        <f>IF(OR(J535="",'Campanhas C&amp;S'!$CE$6="",'Campanhas C&amp;S'!$CE$6="(Preencha o nome da campanha)"),"",'Campanhas C&amp;S'!$CE$6)</f>
        <v/>
      </c>
      <c r="J535" s="69" t="str">
        <v/>
      </c>
      <c r="K535" s="69" t="str">
        <v/>
      </c>
      <c r="L535" s="69" t="str">
        <v/>
      </c>
      <c r="M535" s="69" t="str">
        <v/>
      </c>
      <c r="N535" s="69" t="str">
        <v/>
      </c>
      <c r="O535" s="69" t="str">
        <v/>
      </c>
      <c r="P535" s="69" t="str">
        <f>IF(J535="","","Materiais distribuidos")</f>
        <v/>
      </c>
      <c r="Q535" s="69" t="str">
        <f t="shared" si="8"/>
        <v/>
      </c>
      <c r="R535" s="69" t="str" cm="1">
        <f t="array" ref="R535">IF(ISBLANK(INDEX('Campanhas C&amp;S'!$CJ$20:$CK$48,INT((ROWS($A$1:A54)-1)/2)+1,MOD(ROWS($A$1:A54)-1,2)+1)),"",INDEX('Campanhas C&amp;S'!$CJ$20:$CK$48,INT((ROWS($A$1:A54)-1)/2)+1,MOD(ROWS($A$1:A54)-1,2)+1))</f>
        <v/>
      </c>
      <c r="S535" s="69" t="str">
        <f>IF(OR(J535="",'Campanhas C&amp;S'!$CE$15="",'Campanhas C&amp;S'!$CE$15="(máximo 300 carateres)"),"",'Campanhas C&amp;S'!$CE$15)</f>
        <v/>
      </c>
    </row>
    <row r="536" spans="1:19" x14ac:dyDescent="0.15">
      <c r="A536" s="14" t="str">
        <f>IF(I536="","",IF(OR('Identificação da EG'!$B$7=0,'Identificação da EG'!$B$7=""),"",Capa!$C$10))</f>
        <v/>
      </c>
      <c r="B536" s="14" t="str">
        <f>IF(I536="","",IF((OR('Identificação da EG'!$B$7=0,'Identificação da EG'!$B$7="")),"",'Identificação da EG'!$B$7))</f>
        <v/>
      </c>
      <c r="C536" s="14" t="str">
        <f>IF(I536="","",IF(B536="","",VLOOKUP(B536,Auxiliar!$BW$23:$BX$3130,2,0)))</f>
        <v/>
      </c>
      <c r="D536" s="14" t="str">
        <f>IF(I536="","",IF(OR('Identificação da EG'!$B$7=0,'Identificação da EG'!$B$7=""),"","Portugal"))</f>
        <v/>
      </c>
      <c r="E536" s="14" t="str">
        <f>IF(I536="","",IF(OR('Identificação da EG'!$B$7=0,'Identificação da EG'!$B$7=""),"",'Identificação da EG'!$C$7))</f>
        <v/>
      </c>
      <c r="F536" s="14" t="str">
        <f>IF(I536="","",IF(OR('Identificação da EG'!$B$7=0,'Identificação da EG'!$B$7=""),"",'Identificação da EG'!$F$7))</f>
        <v/>
      </c>
      <c r="G536" s="14" t="str">
        <f>IF(I536="","",IF((OR('Identificação da EG'!$B$7=0,'Identificação da EG'!$B$7="")),"",'Identificação da EG'!$D$7))</f>
        <v/>
      </c>
      <c r="H536" s="25" t="str">
        <f>IF(I536="","",IF(OR('Identificação da EG'!$B$7=0,'Identificação da EG'!$B$7=""),"",'Identificação da EG'!$E$7))</f>
        <v/>
      </c>
      <c r="I536" s="69" t="str">
        <f>IF(OR(J536="",'Campanhas C&amp;S'!$CE$6="",'Campanhas C&amp;S'!$CE$6="(Preencha o nome da campanha)"),"",'Campanhas C&amp;S'!$CE$6)</f>
        <v/>
      </c>
      <c r="J536" s="69" t="str">
        <v/>
      </c>
      <c r="K536" s="69" t="str">
        <v/>
      </c>
      <c r="L536" s="69" t="str">
        <v/>
      </c>
      <c r="M536" s="69" t="str">
        <v/>
      </c>
      <c r="N536" s="69" t="str">
        <v/>
      </c>
      <c r="O536" s="69" t="str">
        <v/>
      </c>
      <c r="P536" s="69" t="str">
        <f>IF(J536="","","População abrangida")</f>
        <v/>
      </c>
      <c r="Q536" s="69" t="str">
        <f t="shared" si="8"/>
        <v/>
      </c>
      <c r="R536" s="69" t="str" cm="1">
        <f t="array" ref="R536">IF(ISBLANK(INDEX('Campanhas C&amp;S'!$CJ$20:$CK$48,INT((ROWS($A$1:A55)-1)/2)+1,MOD(ROWS($A$1:A55)-1,2)+1)),"",INDEX('Campanhas C&amp;S'!$CJ$20:$CK$48,INT((ROWS($A$1:A55)-1)/2)+1,MOD(ROWS($A$1:A55)-1,2)+1))</f>
        <v/>
      </c>
      <c r="S536" s="69" t="str">
        <f>IF(OR(J536="",'Campanhas C&amp;S'!$CE$15="",'Campanhas C&amp;S'!$CE$15="(máximo 300 carateres)"),"",'Campanhas C&amp;S'!$CE$15)</f>
        <v/>
      </c>
    </row>
    <row r="537" spans="1:19" x14ac:dyDescent="0.15">
      <c r="A537" s="14" t="str">
        <f>IF(I537="","",IF(OR('Identificação da EG'!$B$7=0,'Identificação da EG'!$B$7=""),"",Capa!$C$10))</f>
        <v/>
      </c>
      <c r="B537" s="14" t="str">
        <f>IF(I537="","",IF((OR('Identificação da EG'!$B$7=0,'Identificação da EG'!$B$7="")),"",'Identificação da EG'!$B$7))</f>
        <v/>
      </c>
      <c r="C537" s="14" t="str">
        <f>IF(I537="","",IF(B537="","",VLOOKUP(B537,Auxiliar!$BW$23:$BX$3130,2,0)))</f>
        <v/>
      </c>
      <c r="D537" s="14" t="str">
        <f>IF(I537="","",IF(OR('Identificação da EG'!$B$7=0,'Identificação da EG'!$B$7=""),"","Portugal"))</f>
        <v/>
      </c>
      <c r="E537" s="14" t="str">
        <f>IF(I537="","",IF(OR('Identificação da EG'!$B$7=0,'Identificação da EG'!$B$7=""),"",'Identificação da EG'!$C$7))</f>
        <v/>
      </c>
      <c r="F537" s="14" t="str">
        <f>IF(I537="","",IF(OR('Identificação da EG'!$B$7=0,'Identificação da EG'!$B$7=""),"",'Identificação da EG'!$F$7))</f>
        <v/>
      </c>
      <c r="G537" s="14" t="str">
        <f>IF(I537="","",IF((OR('Identificação da EG'!$B$7=0,'Identificação da EG'!$B$7="")),"",'Identificação da EG'!$D$7))</f>
        <v/>
      </c>
      <c r="H537" s="25" t="str">
        <f>IF(I537="","",IF(OR('Identificação da EG'!$B$7=0,'Identificação da EG'!$B$7=""),"",'Identificação da EG'!$E$7))</f>
        <v/>
      </c>
      <c r="I537" s="69" t="str">
        <f>IF(OR(J537="",'Campanhas C&amp;S'!$CE$6="",'Campanhas C&amp;S'!$CE$6="(Preencha o nome da campanha)"),"",'Campanhas C&amp;S'!$CE$6)</f>
        <v/>
      </c>
      <c r="J537" s="69" t="str">
        <v/>
      </c>
      <c r="K537" s="69" t="str">
        <v/>
      </c>
      <c r="L537" s="69" t="str">
        <v/>
      </c>
      <c r="M537" s="69" t="str">
        <v/>
      </c>
      <c r="N537" s="69" t="str">
        <v/>
      </c>
      <c r="O537" s="69" t="str">
        <v/>
      </c>
      <c r="P537" s="69" t="str">
        <f>IF(J537="","","Materiais distribuidos")</f>
        <v/>
      </c>
      <c r="Q537" s="69" t="str">
        <f t="shared" si="8"/>
        <v/>
      </c>
      <c r="R537" s="69" t="str" cm="1">
        <f t="array" ref="R537">IF(ISBLANK(INDEX('Campanhas C&amp;S'!$CJ$20:$CK$48,INT((ROWS($A$1:A56)-1)/2)+1,MOD(ROWS($A$1:A56)-1,2)+1)),"",INDEX('Campanhas C&amp;S'!$CJ$20:$CK$48,INT((ROWS($A$1:A56)-1)/2)+1,MOD(ROWS($A$1:A56)-1,2)+1))</f>
        <v/>
      </c>
      <c r="S537" s="69" t="str">
        <f>IF(OR(J537="",'Campanhas C&amp;S'!$CE$15="",'Campanhas C&amp;S'!$CE$15="(máximo 300 carateres)"),"",'Campanhas C&amp;S'!$CE$15)</f>
        <v/>
      </c>
    </row>
    <row r="538" spans="1:19" x14ac:dyDescent="0.15">
      <c r="A538" s="14" t="str">
        <f>IF(I538="","",IF(OR('Identificação da EG'!$B$7=0,'Identificação da EG'!$B$7=""),"",Capa!$C$10))</f>
        <v/>
      </c>
      <c r="B538" s="14" t="str">
        <f>IF(I538="","",IF((OR('Identificação da EG'!$B$7=0,'Identificação da EG'!$B$7="")),"",'Identificação da EG'!$B$7))</f>
        <v/>
      </c>
      <c r="C538" s="14" t="str">
        <f>IF(I538="","",IF(B538="","",VLOOKUP(B538,Auxiliar!$BW$23:$BX$3130,2,0)))</f>
        <v/>
      </c>
      <c r="D538" s="14" t="str">
        <f>IF(I538="","",IF(OR('Identificação da EG'!$B$7=0,'Identificação da EG'!$B$7=""),"","Portugal"))</f>
        <v/>
      </c>
      <c r="E538" s="14" t="str">
        <f>IF(I538="","",IF(OR('Identificação da EG'!$B$7=0,'Identificação da EG'!$B$7=""),"",'Identificação da EG'!$C$7))</f>
        <v/>
      </c>
      <c r="F538" s="14" t="str">
        <f>IF(I538="","",IF(OR('Identificação da EG'!$B$7=0,'Identificação da EG'!$B$7=""),"",'Identificação da EG'!$F$7))</f>
        <v/>
      </c>
      <c r="G538" s="14" t="str">
        <f>IF(I538="","",IF((OR('Identificação da EG'!$B$7=0,'Identificação da EG'!$B$7="")),"",'Identificação da EG'!$D$7))</f>
        <v/>
      </c>
      <c r="H538" s="25" t="str">
        <f>IF(I538="","",IF(OR('Identificação da EG'!$B$7=0,'Identificação da EG'!$B$7=""),"",'Identificação da EG'!$E$7))</f>
        <v/>
      </c>
      <c r="I538" s="69" t="str">
        <f>IF(OR(J538="",'Campanhas C&amp;S'!$CE$6="",'Campanhas C&amp;S'!$CE$6="(Preencha o nome da campanha)"),"",'Campanhas C&amp;S'!$CE$6)</f>
        <v/>
      </c>
      <c r="J538" s="69" t="str">
        <v/>
      </c>
      <c r="K538" s="69" t="str">
        <v/>
      </c>
      <c r="L538" s="69" t="str">
        <v/>
      </c>
      <c r="M538" s="69" t="str">
        <v/>
      </c>
      <c r="N538" s="69" t="str">
        <v/>
      </c>
      <c r="O538" s="69" t="str">
        <v/>
      </c>
      <c r="P538" s="69" t="str">
        <f>IF(J538="","","População abrangida")</f>
        <v/>
      </c>
      <c r="Q538" s="69" t="str">
        <f t="shared" si="8"/>
        <v/>
      </c>
      <c r="R538" s="69" t="str" cm="1">
        <f t="array" ref="R538">IF(ISBLANK(INDEX('Campanhas C&amp;S'!$CJ$20:$CK$48,INT((ROWS($A$1:A57)-1)/2)+1,MOD(ROWS($A$1:A57)-1,2)+1)),"",INDEX('Campanhas C&amp;S'!$CJ$20:$CK$48,INT((ROWS($A$1:A57)-1)/2)+1,MOD(ROWS($A$1:A57)-1,2)+1))</f>
        <v/>
      </c>
      <c r="S538" s="69" t="str">
        <f>IF(OR(J538="",'Campanhas C&amp;S'!$CE$15="",'Campanhas C&amp;S'!$CE$15="(máximo 300 carateres)"),"",'Campanhas C&amp;S'!$CE$15)</f>
        <v/>
      </c>
    </row>
    <row r="539" spans="1:19" x14ac:dyDescent="0.15">
      <c r="A539" s="14" t="str">
        <f>IF(I539="","",IF(OR('Identificação da EG'!$B$7=0,'Identificação da EG'!$B$7=""),"",Capa!$C$10))</f>
        <v/>
      </c>
      <c r="B539" s="14" t="str">
        <f>IF(I539="","",IF((OR('Identificação da EG'!$B$7=0,'Identificação da EG'!$B$7="")),"",'Identificação da EG'!$B$7))</f>
        <v/>
      </c>
      <c r="C539" s="14" t="str">
        <f>IF(I539="","",IF(B539="","",VLOOKUP(B539,Auxiliar!$BW$23:$BX$3130,2,0)))</f>
        <v/>
      </c>
      <c r="D539" s="14" t="str">
        <f>IF(I539="","",IF(OR('Identificação da EG'!$B$7=0,'Identificação da EG'!$B$7=""),"","Portugal"))</f>
        <v/>
      </c>
      <c r="E539" s="14" t="str">
        <f>IF(I539="","",IF(OR('Identificação da EG'!$B$7=0,'Identificação da EG'!$B$7=""),"",'Identificação da EG'!$C$7))</f>
        <v/>
      </c>
      <c r="F539" s="14" t="str">
        <f>IF(I539="","",IF(OR('Identificação da EG'!$B$7=0,'Identificação da EG'!$B$7=""),"",'Identificação da EG'!$F$7))</f>
        <v/>
      </c>
      <c r="G539" s="14" t="str">
        <f>IF(I539="","",IF((OR('Identificação da EG'!$B$7=0,'Identificação da EG'!$B$7="")),"",'Identificação da EG'!$D$7))</f>
        <v/>
      </c>
      <c r="H539" s="25" t="str">
        <f>IF(I539="","",IF(OR('Identificação da EG'!$B$7=0,'Identificação da EG'!$B$7=""),"",'Identificação da EG'!$E$7))</f>
        <v/>
      </c>
      <c r="I539" s="69" t="str">
        <f>IF(OR(J539="",'Campanhas C&amp;S'!$CE$6="",'Campanhas C&amp;S'!$CE$6="(Preencha o nome da campanha)"),"",'Campanhas C&amp;S'!$CE$6)</f>
        <v/>
      </c>
      <c r="J539" s="69" t="str">
        <v/>
      </c>
      <c r="K539" s="69" t="str">
        <v/>
      </c>
      <c r="L539" s="69" t="str">
        <v/>
      </c>
      <c r="M539" s="69" t="str">
        <v/>
      </c>
      <c r="N539" s="69" t="str">
        <v/>
      </c>
      <c r="O539" s="69" t="str">
        <v/>
      </c>
      <c r="P539" s="69" t="str">
        <f>IF(J539="","","Materiais distribuidos")</f>
        <v/>
      </c>
      <c r="Q539" s="69" t="str">
        <f t="shared" si="8"/>
        <v/>
      </c>
      <c r="R539" s="69" t="str" cm="1">
        <f t="array" ref="R539">IF(ISBLANK(INDEX('Campanhas C&amp;S'!$CJ$20:$CK$48,INT((ROWS($A$1:A58)-1)/2)+1,MOD(ROWS($A$1:A58)-1,2)+1)),"",INDEX('Campanhas C&amp;S'!$CJ$20:$CK$48,INT((ROWS($A$1:A58)-1)/2)+1,MOD(ROWS($A$1:A58)-1,2)+1))</f>
        <v/>
      </c>
      <c r="S539" s="69" t="str">
        <f>IF(OR(J539="",'Campanhas C&amp;S'!$CE$15="",'Campanhas C&amp;S'!$CE$15="(máximo 300 carateres)"),"",'Campanhas C&amp;S'!$CE$15)</f>
        <v/>
      </c>
    </row>
    <row r="540" spans="1:19" x14ac:dyDescent="0.15">
      <c r="A540" s="14" t="str">
        <f>IF(I540="","",IF(OR('Identificação da EG'!$B$7=0,'Identificação da EG'!$B$7=""),"",Capa!$C$10))</f>
        <v/>
      </c>
      <c r="B540" s="14" t="str">
        <f>IF(I540="","",IF((OR('Identificação da EG'!$B$7=0,'Identificação da EG'!$B$7="")),"",'Identificação da EG'!$B$7))</f>
        <v/>
      </c>
      <c r="C540" s="14" t="str">
        <f>IF(I540="","",IF(B540="","",VLOOKUP(B540,Auxiliar!$BW$23:$BX$3130,2,0)))</f>
        <v/>
      </c>
      <c r="D540" s="14" t="str">
        <f>IF(I540="","",IF(OR('Identificação da EG'!$B$7=0,'Identificação da EG'!$B$7=""),"","Portugal"))</f>
        <v/>
      </c>
      <c r="E540" s="14" t="str">
        <f>IF(I540="","",IF(OR('Identificação da EG'!$B$7=0,'Identificação da EG'!$B$7=""),"",'Identificação da EG'!$C$7))</f>
        <v/>
      </c>
      <c r="F540" s="14" t="str">
        <f>IF(I540="","",IF(OR('Identificação da EG'!$B$7=0,'Identificação da EG'!$B$7=""),"",'Identificação da EG'!$F$7))</f>
        <v/>
      </c>
      <c r="G540" s="14" t="str">
        <f>IF(I540="","",IF((OR('Identificação da EG'!$B$7=0,'Identificação da EG'!$B$7="")),"",'Identificação da EG'!$D$7))</f>
        <v/>
      </c>
      <c r="H540" s="25" t="str">
        <f>IF(I540="","",IF(OR('Identificação da EG'!$B$7=0,'Identificação da EG'!$B$7=""),"",'Identificação da EG'!$E$7))</f>
        <v/>
      </c>
      <c r="I540" s="69" t="str">
        <f>IF(OR(J482="",'Campanhas C&amp;S'!$CE$6="",'Campanhas C&amp;S'!$CE$6="(Preencha o nome da campanha)"),"",'Campanhas C&amp;S'!$CE$6)</f>
        <v/>
      </c>
      <c r="J540" s="69"/>
      <c r="K540" s="69"/>
      <c r="L540" s="69"/>
      <c r="M540" s="69"/>
      <c r="N540" s="69"/>
      <c r="O540" s="69"/>
      <c r="P540" s="69" t="str">
        <f>IF(R540="","","População total abrangida")</f>
        <v/>
      </c>
      <c r="Q540" s="69" t="str">
        <f>IF(R540="","","nº")</f>
        <v/>
      </c>
      <c r="R540" s="69" t="str">
        <f>IF('Campanhas C&amp;S'!$CE$9="","",'Campanhas C&amp;S'!$CE$9)</f>
        <v/>
      </c>
      <c r="S540" s="69" t="str">
        <f>IF(OR(R540="",'Campanhas C&amp;S'!$CE$15="",'Campanhas C&amp;S'!$CE$15="(máximo 300 carateres)"),"",'Campanhas C&amp;S'!$CE$15)</f>
        <v/>
      </c>
    </row>
    <row r="541" spans="1:19" x14ac:dyDescent="0.15">
      <c r="A541" s="14" t="str">
        <f>IF(I541="","",IF(OR('Identificação da EG'!$B$7=0,'Identificação da EG'!$B$7=""),"",Capa!$C$10))</f>
        <v/>
      </c>
      <c r="B541" s="14" t="str">
        <f>IF(I541="","",IF((OR('Identificação da EG'!$B$7=0,'Identificação da EG'!$B$7="")),"",'Identificação da EG'!$B$7))</f>
        <v/>
      </c>
      <c r="C541" s="14" t="str">
        <f>IF(I541="","",IF(B541="","",VLOOKUP(B541,Auxiliar!$BW$23:$BX$3130,2,0)))</f>
        <v/>
      </c>
      <c r="D541" s="14" t="str">
        <f>IF(I541="","",IF(OR('Identificação da EG'!$B$7=0,'Identificação da EG'!$B$7=""),"","Portugal"))</f>
        <v/>
      </c>
      <c r="E541" s="14" t="str">
        <f>IF(I541="","",IF(OR('Identificação da EG'!$B$7=0,'Identificação da EG'!$B$7=""),"",'Identificação da EG'!$C$7))</f>
        <v/>
      </c>
      <c r="F541" s="14" t="str">
        <f>IF(I541="","",IF(OR('Identificação da EG'!$B$7=0,'Identificação da EG'!$B$7=""),"",'Identificação da EG'!$F$7))</f>
        <v/>
      </c>
      <c r="G541" s="14" t="str">
        <f>IF(I541="","",IF((OR('Identificação da EG'!$B$7=0,'Identificação da EG'!$B$7="")),"",'Identificação da EG'!$D$7))</f>
        <v/>
      </c>
      <c r="H541" s="25" t="str">
        <f>IF(I541="","",IF(OR('Identificação da EG'!$B$7=0,'Identificação da EG'!$B$7=""),"",'Identificação da EG'!$E$7))</f>
        <v/>
      </c>
      <c r="I541" s="69" t="str">
        <f>IF(OR(J483="",'Campanhas C&amp;S'!$CE$6="",'Campanhas C&amp;S'!$CE$6="(Preencha o nome da campanha)"),"",'Campanhas C&amp;S'!$CE$6)</f>
        <v/>
      </c>
      <c r="J541" s="69"/>
      <c r="K541" s="69"/>
      <c r="L541" s="69"/>
      <c r="M541" s="69"/>
      <c r="N541" s="69"/>
      <c r="O541" s="69"/>
      <c r="P541" s="69" t="str">
        <f>IF(R541="","","Duração da campanha")</f>
        <v/>
      </c>
      <c r="Q541" s="69" t="str">
        <f>IF(R541="","","dias")</f>
        <v/>
      </c>
      <c r="R541" s="69" t="str">
        <f>IF('Campanhas C&amp;S'!$CE$12="","",'Campanhas C&amp;S'!$CE$12)</f>
        <v/>
      </c>
      <c r="S541" s="69" t="str">
        <f>IF(OR(R541="",'Campanhas C&amp;S'!$CE$15="",'Campanhas C&amp;S'!$CE$15="(máximo 300 carateres)"),"",'Campanhas C&amp;S'!$CE$15)</f>
        <v/>
      </c>
    </row>
    <row r="542" spans="1:19" x14ac:dyDescent="0.15">
      <c r="A542" s="14" t="str">
        <f>IF(I542="","",IF(OR('Identificação da EG'!$B$7=0,'Identificação da EG'!$B$7=""),"",Capa!$C$10))</f>
        <v/>
      </c>
      <c r="B542" s="14" t="str">
        <f>IF(I542="","",IF((OR('Identificação da EG'!$B$7=0,'Identificação da EG'!$B$7="")),"",'Identificação da EG'!$B$7))</f>
        <v/>
      </c>
      <c r="C542" s="14" t="str">
        <f>IF(I542="","",IF(B542="","",VLOOKUP(B542,Auxiliar!$BW$23:$BX$3130,2,0)))</f>
        <v/>
      </c>
      <c r="D542" s="14" t="str">
        <f>IF(I542="","",IF(OR('Identificação da EG'!$B$7=0,'Identificação da EG'!$B$7=""),"","Portugal"))</f>
        <v/>
      </c>
      <c r="E542" s="14" t="str">
        <f>IF(I542="","",IF(OR('Identificação da EG'!$B$7=0,'Identificação da EG'!$B$7=""),"",'Identificação da EG'!$C$7))</f>
        <v/>
      </c>
      <c r="F542" s="14" t="str">
        <f>IF(I542="","",IF(OR('Identificação da EG'!$B$7=0,'Identificação da EG'!$B$7=""),"",'Identificação da EG'!$F$7))</f>
        <v/>
      </c>
      <c r="G542" s="14" t="str">
        <f>IF(I542="","",IF((OR('Identificação da EG'!$B$7=0,'Identificação da EG'!$B$7="")),"",'Identificação da EG'!$D$7))</f>
        <v/>
      </c>
      <c r="H542" s="25" t="str">
        <f>IF(I542="","",IF(OR('Identificação da EG'!$B$7=0,'Identificação da EG'!$B$7=""),"",'Identificação da EG'!$E$7))</f>
        <v/>
      </c>
      <c r="I542" s="69" t="str">
        <f>IF(OR(J542="",'Campanhas C&amp;S'!$CO$6="",'Campanhas C&amp;S'!$CO$6="(Preencha o nome da campanha)"),"",'Campanhas C&amp;S'!$CO$6)</f>
        <v/>
      </c>
      <c r="J542" s="69" t="str" cm="1">
        <f t="array" ref="J542:J599">IF(INDEX('Campanhas C&amp;S'!CN20:CN48,INT((_xlfn.SEQUENCE(ROWS('Campanhas C&amp;S'!CN20:CN48)*2,1,1,1)-1)/2)+1)=0,"",INDEX('Campanhas C&amp;S'!CN20:CN48,INT((_xlfn.SEQUENCE(ROWS('Campanhas C&amp;S'!CN20:CN48)*2,1,1,1)-1)/2)+1))</f>
        <v/>
      </c>
      <c r="K542" s="69" t="str" cm="1">
        <f t="array" ref="K542:K599">IF(INDEX('Campanhas C&amp;S'!CO20:CO48,INT((_xlfn.SEQUENCE(ROWS('Campanhas C&amp;S'!CO20:CO48)*2,1,1,1)-1)/2)+1)=0,"",INDEX('Campanhas C&amp;S'!CO20:CO48,INT((_xlfn.SEQUENCE(ROWS('Campanhas C&amp;S'!CO20:CO48)*2,1,1,1)-1)/2)+1))</f>
        <v/>
      </c>
      <c r="L542" s="69" t="str" cm="1">
        <f t="array" ref="L542:L599">IF(INDEX('Campanhas C&amp;S'!CP20:CP48,INT((_xlfn.SEQUENCE(ROWS('Campanhas C&amp;S'!CP20:CP48)*2,1,1,1)-1)/2)+1)=0,"",INDEX('Campanhas C&amp;S'!CP20:CP48,INT((_xlfn.SEQUENCE(ROWS('Campanhas C&amp;S'!CP20:CP48)*2,1,1,1)-1)/2)+1))</f>
        <v/>
      </c>
      <c r="M542" s="69" t="str" cm="1">
        <f t="array" ref="M542:M599">IF(INDEX('Campanhas C&amp;S'!CQ20:CQ48,INT((_xlfn.SEQUENCE(ROWS('Campanhas C&amp;S'!CQ20:CQ48)*2,1,1,1)-1)/2)+1)=0,"",INDEX('Campanhas C&amp;S'!CQ20:CQ48,INT((_xlfn.SEQUENCE(ROWS('Campanhas C&amp;S'!CQ20:CQ48)*2,1,1,1)-1)/2)+1))</f>
        <v/>
      </c>
      <c r="N542" s="69" t="str" cm="1">
        <f t="array" ref="N542:N599">IF(INDEX('Campanhas C&amp;S'!CR20:CR48,INT((_xlfn.SEQUENCE(ROWS('Campanhas C&amp;S'!CR20:CR48)*2,1,1,1)-1)/2)+1)=0,"",INDEX('Campanhas C&amp;S'!CR20:CR48,INT((_xlfn.SEQUENCE(ROWS('Campanhas C&amp;S'!CR20:CR48)*2,1,1,1)-1)/2)+1))</f>
        <v/>
      </c>
      <c r="O542" s="69" t="str" cm="1">
        <f t="array" ref="O542:O599">IF(INDEX('Campanhas C&amp;S'!CS20:CS48,INT((_xlfn.SEQUENCE(ROWS('Campanhas C&amp;S'!CS20:CS48)*2,1,1,1)-1)/2)+1)=0,"",INDEX('Campanhas C&amp;S'!CS20:CS48,INT((_xlfn.SEQUENCE(ROWS('Campanhas C&amp;S'!CS20:CS48)*2,1,1,1)-1)/2)+1))</f>
        <v/>
      </c>
      <c r="P542" s="69" t="str">
        <f>IF(J542="","","População abrangida")</f>
        <v/>
      </c>
      <c r="Q542" s="69" t="str">
        <f>IF(J542="","","nº")</f>
        <v/>
      </c>
      <c r="R542" s="69" t="str" cm="1">
        <f t="array" ref="R542">IF(ISBLANK(INDEX('Campanhas C&amp;S'!$CT$20:$CU$48,INT((ROWS($A$1:A1)-1)/2)+1,MOD(ROWS($A$1:A1)-1,2)+1)),"",INDEX('Campanhas C&amp;S'!$CT$20:$CU$48,INT((ROWS($A$1:A1)-1)/2)+1,MOD(ROWS($A$1:A1)-1,2)+1))</f>
        <v/>
      </c>
      <c r="S542" s="69" t="str">
        <f>IF(OR(J542="",'Campanhas C&amp;S'!$CO$15="",'Campanhas C&amp;S'!$CO$15="(máximo 300 carateres)"),"",'Campanhas C&amp;S'!$CO$15)</f>
        <v/>
      </c>
    </row>
    <row r="543" spans="1:19" x14ac:dyDescent="0.15">
      <c r="A543" s="14" t="str">
        <f>IF(I543="","",IF(OR('Identificação da EG'!$B$7=0,'Identificação da EG'!$B$7=""),"",Capa!$C$10))</f>
        <v/>
      </c>
      <c r="B543" s="14" t="str">
        <f>IF(I543="","",IF((OR('Identificação da EG'!$B$7=0,'Identificação da EG'!$B$7="")),"",'Identificação da EG'!$B$7))</f>
        <v/>
      </c>
      <c r="C543" s="14" t="str">
        <f>IF(I543="","",IF(B543="","",VLOOKUP(B543,Auxiliar!$BW$23:$BX$3130,2,0)))</f>
        <v/>
      </c>
      <c r="D543" s="14" t="str">
        <f>IF(I543="","",IF(OR('Identificação da EG'!$B$7=0,'Identificação da EG'!$B$7=""),"","Portugal"))</f>
        <v/>
      </c>
      <c r="E543" s="14" t="str">
        <f>IF(I543="","",IF(OR('Identificação da EG'!$B$7=0,'Identificação da EG'!$B$7=""),"",'Identificação da EG'!$C$7))</f>
        <v/>
      </c>
      <c r="F543" s="14" t="str">
        <f>IF(I543="","",IF(OR('Identificação da EG'!$B$7=0,'Identificação da EG'!$B$7=""),"",'Identificação da EG'!$F$7))</f>
        <v/>
      </c>
      <c r="G543" s="14" t="str">
        <f>IF(I543="","",IF((OR('Identificação da EG'!$B$7=0,'Identificação da EG'!$B$7="")),"",'Identificação da EG'!$D$7))</f>
        <v/>
      </c>
      <c r="H543" s="25" t="str">
        <f>IF(I543="","",IF(OR('Identificação da EG'!$B$7=0,'Identificação da EG'!$B$7=""),"",'Identificação da EG'!$E$7))</f>
        <v/>
      </c>
      <c r="I543" s="69" t="str">
        <f>IF(OR(J543="",'Campanhas C&amp;S'!$CO$6="",'Campanhas C&amp;S'!$CO$6="(Preencha o nome da campanha)"),"",'Campanhas C&amp;S'!$CO$6)</f>
        <v/>
      </c>
      <c r="J543" s="69" t="str">
        <v/>
      </c>
      <c r="K543" s="69" t="str">
        <v/>
      </c>
      <c r="L543" s="69" t="str">
        <v/>
      </c>
      <c r="M543" s="69" t="str">
        <v/>
      </c>
      <c r="N543" s="69" t="str">
        <v/>
      </c>
      <c r="O543" s="69" t="str">
        <v/>
      </c>
      <c r="P543" s="69" t="str">
        <f>IF(J543="","","Materiais distribuidos")</f>
        <v/>
      </c>
      <c r="Q543" s="69" t="str">
        <f t="shared" ref="Q543:Q599" si="9">IF(J543="","","nº")</f>
        <v/>
      </c>
      <c r="R543" s="69" t="str" cm="1">
        <f t="array" ref="R543">IF(ISBLANK(INDEX('Campanhas C&amp;S'!$CT$20:$CU$48,INT((ROWS($A$1:A2)-1)/2)+1,MOD(ROWS($A$1:A2)-1,2)+1)),"",INDEX('Campanhas C&amp;S'!$CT$20:$CU$48,INT((ROWS($A$1:A2)-1)/2)+1,MOD(ROWS($A$1:A2)-1,2)+1))</f>
        <v/>
      </c>
      <c r="S543" s="69" t="str">
        <f>IF(OR(J543="",'Campanhas C&amp;S'!$CO$15="",'Campanhas C&amp;S'!$CO$15="(máximo 300 carateres)"),"",'Campanhas C&amp;S'!$CO$15)</f>
        <v/>
      </c>
    </row>
    <row r="544" spans="1:19" x14ac:dyDescent="0.15">
      <c r="A544" s="14" t="str">
        <f>IF(I544="","",IF(OR('Identificação da EG'!$B$7=0,'Identificação da EG'!$B$7=""),"",Capa!$C$10))</f>
        <v/>
      </c>
      <c r="B544" s="14" t="str">
        <f>IF(I544="","",IF((OR('Identificação da EG'!$B$7=0,'Identificação da EG'!$B$7="")),"",'Identificação da EG'!$B$7))</f>
        <v/>
      </c>
      <c r="C544" s="14" t="str">
        <f>IF(I544="","",IF(B544="","",VLOOKUP(B544,Auxiliar!$BW$23:$BX$3130,2,0)))</f>
        <v/>
      </c>
      <c r="D544" s="14" t="str">
        <f>IF(I544="","",IF(OR('Identificação da EG'!$B$7=0,'Identificação da EG'!$B$7=""),"","Portugal"))</f>
        <v/>
      </c>
      <c r="E544" s="14" t="str">
        <f>IF(I544="","",IF(OR('Identificação da EG'!$B$7=0,'Identificação da EG'!$B$7=""),"",'Identificação da EG'!$C$7))</f>
        <v/>
      </c>
      <c r="F544" s="14" t="str">
        <f>IF(I544="","",IF(OR('Identificação da EG'!$B$7=0,'Identificação da EG'!$B$7=""),"",'Identificação da EG'!$F$7))</f>
        <v/>
      </c>
      <c r="G544" s="14" t="str">
        <f>IF(I544="","",IF((OR('Identificação da EG'!$B$7=0,'Identificação da EG'!$B$7="")),"",'Identificação da EG'!$D$7))</f>
        <v/>
      </c>
      <c r="H544" s="25" t="str">
        <f>IF(I544="","",IF(OR('Identificação da EG'!$B$7=0,'Identificação da EG'!$B$7=""),"",'Identificação da EG'!$E$7))</f>
        <v/>
      </c>
      <c r="I544" s="69" t="str">
        <f>IF(OR(J544="",'Campanhas C&amp;S'!$CO$6="",'Campanhas C&amp;S'!$CO$6="(Preencha o nome da campanha)"),"",'Campanhas C&amp;S'!$CO$6)</f>
        <v/>
      </c>
      <c r="J544" s="69" t="str">
        <v/>
      </c>
      <c r="K544" s="69" t="str">
        <v/>
      </c>
      <c r="L544" s="69" t="str">
        <v/>
      </c>
      <c r="M544" s="69" t="str">
        <v/>
      </c>
      <c r="N544" s="69" t="str">
        <v/>
      </c>
      <c r="O544" s="69" t="str">
        <v/>
      </c>
      <c r="P544" s="69" t="str">
        <f>IF(J544="","","População abrangida")</f>
        <v/>
      </c>
      <c r="Q544" s="69" t="str">
        <f t="shared" si="9"/>
        <v/>
      </c>
      <c r="R544" s="69" t="str" cm="1">
        <f t="array" ref="R544">IF(ISBLANK(INDEX('Campanhas C&amp;S'!$CT$20:$CU$48,INT((ROWS($A$1:A3)-1)/2)+1,MOD(ROWS($A$1:A3)-1,2)+1)),"",INDEX('Campanhas C&amp;S'!$CT$20:$CU$48,INT((ROWS($A$1:A3)-1)/2)+1,MOD(ROWS($A$1:A3)-1,2)+1))</f>
        <v/>
      </c>
      <c r="S544" s="69" t="str">
        <f>IF(OR(J544="",'Campanhas C&amp;S'!$CO$15="",'Campanhas C&amp;S'!$CO$15="(máximo 300 carateres)"),"",'Campanhas C&amp;S'!$CO$15)</f>
        <v/>
      </c>
    </row>
    <row r="545" spans="1:19" x14ac:dyDescent="0.15">
      <c r="A545" s="14" t="str">
        <f>IF(I545="","",IF(OR('Identificação da EG'!$B$7=0,'Identificação da EG'!$B$7=""),"",Capa!$C$10))</f>
        <v/>
      </c>
      <c r="B545" s="14" t="str">
        <f>IF(I545="","",IF((OR('Identificação da EG'!$B$7=0,'Identificação da EG'!$B$7="")),"",'Identificação da EG'!$B$7))</f>
        <v/>
      </c>
      <c r="C545" s="14" t="str">
        <f>IF(I545="","",IF(B545="","",VLOOKUP(B545,Auxiliar!$BW$23:$BX$3130,2,0)))</f>
        <v/>
      </c>
      <c r="D545" s="14" t="str">
        <f>IF(I545="","",IF(OR('Identificação da EG'!$B$7=0,'Identificação da EG'!$B$7=""),"","Portugal"))</f>
        <v/>
      </c>
      <c r="E545" s="14" t="str">
        <f>IF(I545="","",IF(OR('Identificação da EG'!$B$7=0,'Identificação da EG'!$B$7=""),"",'Identificação da EG'!$C$7))</f>
        <v/>
      </c>
      <c r="F545" s="14" t="str">
        <f>IF(I545="","",IF(OR('Identificação da EG'!$B$7=0,'Identificação da EG'!$B$7=""),"",'Identificação da EG'!$F$7))</f>
        <v/>
      </c>
      <c r="G545" s="14" t="str">
        <f>IF(I545="","",IF((OR('Identificação da EG'!$B$7=0,'Identificação da EG'!$B$7="")),"",'Identificação da EG'!$D$7))</f>
        <v/>
      </c>
      <c r="H545" s="25" t="str">
        <f>IF(I545="","",IF(OR('Identificação da EG'!$B$7=0,'Identificação da EG'!$B$7=""),"",'Identificação da EG'!$E$7))</f>
        <v/>
      </c>
      <c r="I545" s="69" t="str">
        <f>IF(OR(J545="",'Campanhas C&amp;S'!$CO$6="",'Campanhas C&amp;S'!$CO$6="(Preencha o nome da campanha)"),"",'Campanhas C&amp;S'!$CO$6)</f>
        <v/>
      </c>
      <c r="J545" s="69" t="str">
        <v/>
      </c>
      <c r="K545" s="69" t="str">
        <v/>
      </c>
      <c r="L545" s="69" t="str">
        <v/>
      </c>
      <c r="M545" s="69" t="str">
        <v/>
      </c>
      <c r="N545" s="69" t="str">
        <v/>
      </c>
      <c r="O545" s="69" t="str">
        <v/>
      </c>
      <c r="P545" s="69" t="str">
        <f>IF(J545="","","Materiais distribuidos")</f>
        <v/>
      </c>
      <c r="Q545" s="69" t="str">
        <f t="shared" si="9"/>
        <v/>
      </c>
      <c r="R545" s="69" t="str" cm="1">
        <f t="array" ref="R545">IF(ISBLANK(INDEX('Campanhas C&amp;S'!$CT$20:$CU$48,INT((ROWS($A$1:A4)-1)/2)+1,MOD(ROWS($A$1:A4)-1,2)+1)),"",INDEX('Campanhas C&amp;S'!$CT$20:$CU$48,INT((ROWS($A$1:A4)-1)/2)+1,MOD(ROWS($A$1:A4)-1,2)+1))</f>
        <v/>
      </c>
      <c r="S545" s="69" t="str">
        <f>IF(OR(J545="",'Campanhas C&amp;S'!$CO$15="",'Campanhas C&amp;S'!$CO$15="(máximo 300 carateres)"),"",'Campanhas C&amp;S'!$CO$15)</f>
        <v/>
      </c>
    </row>
    <row r="546" spans="1:19" x14ac:dyDescent="0.15">
      <c r="A546" s="14" t="str">
        <f>IF(I546="","",IF(OR('Identificação da EG'!$B$7=0,'Identificação da EG'!$B$7=""),"",Capa!$C$10))</f>
        <v/>
      </c>
      <c r="B546" s="14" t="str">
        <f>IF(I546="","",IF((OR('Identificação da EG'!$B$7=0,'Identificação da EG'!$B$7="")),"",'Identificação da EG'!$B$7))</f>
        <v/>
      </c>
      <c r="C546" s="14" t="str">
        <f>IF(I546="","",IF(B546="","",VLOOKUP(B546,Auxiliar!$BW$23:$BX$3130,2,0)))</f>
        <v/>
      </c>
      <c r="D546" s="14" t="str">
        <f>IF(I546="","",IF(OR('Identificação da EG'!$B$7=0,'Identificação da EG'!$B$7=""),"","Portugal"))</f>
        <v/>
      </c>
      <c r="E546" s="14" t="str">
        <f>IF(I546="","",IF(OR('Identificação da EG'!$B$7=0,'Identificação da EG'!$B$7=""),"",'Identificação da EG'!$C$7))</f>
        <v/>
      </c>
      <c r="F546" s="14" t="str">
        <f>IF(I546="","",IF(OR('Identificação da EG'!$B$7=0,'Identificação da EG'!$B$7=""),"",'Identificação da EG'!$F$7))</f>
        <v/>
      </c>
      <c r="G546" s="14" t="str">
        <f>IF(I546="","",IF((OR('Identificação da EG'!$B$7=0,'Identificação da EG'!$B$7="")),"",'Identificação da EG'!$D$7))</f>
        <v/>
      </c>
      <c r="H546" s="25" t="str">
        <f>IF(I546="","",IF(OR('Identificação da EG'!$B$7=0,'Identificação da EG'!$B$7=""),"",'Identificação da EG'!$E$7))</f>
        <v/>
      </c>
      <c r="I546" s="69" t="str">
        <f>IF(OR(J546="",'Campanhas C&amp;S'!$CO$6="",'Campanhas C&amp;S'!$CO$6="(Preencha o nome da campanha)"),"",'Campanhas C&amp;S'!$CO$6)</f>
        <v/>
      </c>
      <c r="J546" s="69" t="str">
        <v/>
      </c>
      <c r="K546" s="69" t="str">
        <v/>
      </c>
      <c r="L546" s="69" t="str">
        <v/>
      </c>
      <c r="M546" s="69" t="str">
        <v/>
      </c>
      <c r="N546" s="69" t="str">
        <v/>
      </c>
      <c r="O546" s="69" t="str">
        <v/>
      </c>
      <c r="P546" s="69" t="str">
        <f>IF(J546="","","População abrangida")</f>
        <v/>
      </c>
      <c r="Q546" s="69" t="str">
        <f t="shared" si="9"/>
        <v/>
      </c>
      <c r="R546" s="69" t="str" cm="1">
        <f t="array" ref="R546">IF(ISBLANK(INDEX('Campanhas C&amp;S'!$CT$20:$CU$48,INT((ROWS($A$1:A5)-1)/2)+1,MOD(ROWS($A$1:A5)-1,2)+1)),"",INDEX('Campanhas C&amp;S'!$CT$20:$CU$48,INT((ROWS($A$1:A5)-1)/2)+1,MOD(ROWS($A$1:A5)-1,2)+1))</f>
        <v/>
      </c>
      <c r="S546" s="69" t="str">
        <f>IF(OR(J546="",'Campanhas C&amp;S'!$CO$15="",'Campanhas C&amp;S'!$CO$15="(máximo 300 carateres)"),"",'Campanhas C&amp;S'!$CO$15)</f>
        <v/>
      </c>
    </row>
    <row r="547" spans="1:19" x14ac:dyDescent="0.15">
      <c r="A547" s="14" t="str">
        <f>IF(I547="","",IF(OR('Identificação da EG'!$B$7=0,'Identificação da EG'!$B$7=""),"",Capa!$C$10))</f>
        <v/>
      </c>
      <c r="B547" s="14" t="str">
        <f>IF(I547="","",IF((OR('Identificação da EG'!$B$7=0,'Identificação da EG'!$B$7="")),"",'Identificação da EG'!$B$7))</f>
        <v/>
      </c>
      <c r="C547" s="14" t="str">
        <f>IF(I547="","",IF(B547="","",VLOOKUP(B547,Auxiliar!$BW$23:$BX$3130,2,0)))</f>
        <v/>
      </c>
      <c r="D547" s="14" t="str">
        <f>IF(I547="","",IF(OR('Identificação da EG'!$B$7=0,'Identificação da EG'!$B$7=""),"","Portugal"))</f>
        <v/>
      </c>
      <c r="E547" s="14" t="str">
        <f>IF(I547="","",IF(OR('Identificação da EG'!$B$7=0,'Identificação da EG'!$B$7=""),"",'Identificação da EG'!$C$7))</f>
        <v/>
      </c>
      <c r="F547" s="14" t="str">
        <f>IF(I547="","",IF(OR('Identificação da EG'!$B$7=0,'Identificação da EG'!$B$7=""),"",'Identificação da EG'!$F$7))</f>
        <v/>
      </c>
      <c r="G547" s="14" t="str">
        <f>IF(I547="","",IF((OR('Identificação da EG'!$B$7=0,'Identificação da EG'!$B$7="")),"",'Identificação da EG'!$D$7))</f>
        <v/>
      </c>
      <c r="H547" s="25" t="str">
        <f>IF(I547="","",IF(OR('Identificação da EG'!$B$7=0,'Identificação da EG'!$B$7=""),"",'Identificação da EG'!$E$7))</f>
        <v/>
      </c>
      <c r="I547" s="69" t="str">
        <f>IF(OR(J547="",'Campanhas C&amp;S'!$CO$6="",'Campanhas C&amp;S'!$CO$6="(Preencha o nome da campanha)"),"",'Campanhas C&amp;S'!$CO$6)</f>
        <v/>
      </c>
      <c r="J547" s="69" t="str">
        <v/>
      </c>
      <c r="K547" s="69" t="str">
        <v/>
      </c>
      <c r="L547" s="69" t="str">
        <v/>
      </c>
      <c r="M547" s="69" t="str">
        <v/>
      </c>
      <c r="N547" s="69" t="str">
        <v/>
      </c>
      <c r="O547" s="69" t="str">
        <v/>
      </c>
      <c r="P547" s="69" t="str">
        <f>IF(J547="","","Materiais distribuidos")</f>
        <v/>
      </c>
      <c r="Q547" s="69" t="str">
        <f t="shared" si="9"/>
        <v/>
      </c>
      <c r="R547" s="69" t="str" cm="1">
        <f t="array" ref="R547">IF(ISBLANK(INDEX('Campanhas C&amp;S'!$CT$20:$CU$48,INT((ROWS($A$1:A6)-1)/2)+1,MOD(ROWS($A$1:A6)-1,2)+1)),"",INDEX('Campanhas C&amp;S'!$CT$20:$CU$48,INT((ROWS($A$1:A6)-1)/2)+1,MOD(ROWS($A$1:A6)-1,2)+1))</f>
        <v/>
      </c>
      <c r="S547" s="69" t="str">
        <f>IF(OR(J547="",'Campanhas C&amp;S'!$CO$15="",'Campanhas C&amp;S'!$CO$15="(máximo 300 carateres)"),"",'Campanhas C&amp;S'!$CO$15)</f>
        <v/>
      </c>
    </row>
    <row r="548" spans="1:19" x14ac:dyDescent="0.15">
      <c r="A548" s="14" t="str">
        <f>IF(I548="","",IF(OR('Identificação da EG'!$B$7=0,'Identificação da EG'!$B$7=""),"",Capa!$C$10))</f>
        <v/>
      </c>
      <c r="B548" s="14" t="str">
        <f>IF(I548="","",IF((OR('Identificação da EG'!$B$7=0,'Identificação da EG'!$B$7="")),"",'Identificação da EG'!$B$7))</f>
        <v/>
      </c>
      <c r="C548" s="14" t="str">
        <f>IF(I548="","",IF(B548="","",VLOOKUP(B548,Auxiliar!$BW$23:$BX$3130,2,0)))</f>
        <v/>
      </c>
      <c r="D548" s="14" t="str">
        <f>IF(I548="","",IF(OR('Identificação da EG'!$B$7=0,'Identificação da EG'!$B$7=""),"","Portugal"))</f>
        <v/>
      </c>
      <c r="E548" s="14" t="str">
        <f>IF(I548="","",IF(OR('Identificação da EG'!$B$7=0,'Identificação da EG'!$B$7=""),"",'Identificação da EG'!$C$7))</f>
        <v/>
      </c>
      <c r="F548" s="14" t="str">
        <f>IF(I548="","",IF(OR('Identificação da EG'!$B$7=0,'Identificação da EG'!$B$7=""),"",'Identificação da EG'!$F$7))</f>
        <v/>
      </c>
      <c r="G548" s="14" t="str">
        <f>IF(I548="","",IF((OR('Identificação da EG'!$B$7=0,'Identificação da EG'!$B$7="")),"",'Identificação da EG'!$D$7))</f>
        <v/>
      </c>
      <c r="H548" s="25" t="str">
        <f>IF(I548="","",IF(OR('Identificação da EG'!$B$7=0,'Identificação da EG'!$B$7=""),"",'Identificação da EG'!$E$7))</f>
        <v/>
      </c>
      <c r="I548" s="69" t="str">
        <f>IF(OR(J548="",'Campanhas C&amp;S'!$CO$6="",'Campanhas C&amp;S'!$CO$6="(Preencha o nome da campanha)"),"",'Campanhas C&amp;S'!$CO$6)</f>
        <v/>
      </c>
      <c r="J548" s="69" t="str">
        <v/>
      </c>
      <c r="K548" s="69" t="str">
        <v/>
      </c>
      <c r="L548" s="69" t="str">
        <v/>
      </c>
      <c r="M548" s="69" t="str">
        <v/>
      </c>
      <c r="N548" s="69" t="str">
        <v/>
      </c>
      <c r="O548" s="69" t="str">
        <v/>
      </c>
      <c r="P548" s="69" t="str">
        <f>IF(J548="","","População abrangida")</f>
        <v/>
      </c>
      <c r="Q548" s="69" t="str">
        <f t="shared" si="9"/>
        <v/>
      </c>
      <c r="R548" s="69" t="str" cm="1">
        <f t="array" ref="R548">IF(ISBLANK(INDEX('Campanhas C&amp;S'!$CT$20:$CU$48,INT((ROWS($A$1:A7)-1)/2)+1,MOD(ROWS($A$1:A7)-1,2)+1)),"",INDEX('Campanhas C&amp;S'!$CT$20:$CU$48,INT((ROWS($A$1:A7)-1)/2)+1,MOD(ROWS($A$1:A7)-1,2)+1))</f>
        <v/>
      </c>
      <c r="S548" s="69" t="str">
        <f>IF(OR(J548="",'Campanhas C&amp;S'!$CO$15="",'Campanhas C&amp;S'!$CO$15="(máximo 300 carateres)"),"",'Campanhas C&amp;S'!$CO$15)</f>
        <v/>
      </c>
    </row>
    <row r="549" spans="1:19" x14ac:dyDescent="0.15">
      <c r="A549" s="14" t="str">
        <f>IF(I549="","",IF(OR('Identificação da EG'!$B$7=0,'Identificação da EG'!$B$7=""),"",Capa!$C$10))</f>
        <v/>
      </c>
      <c r="B549" s="14" t="str">
        <f>IF(I549="","",IF((OR('Identificação da EG'!$B$7=0,'Identificação da EG'!$B$7="")),"",'Identificação da EG'!$B$7))</f>
        <v/>
      </c>
      <c r="C549" s="14" t="str">
        <f>IF(I549="","",IF(B549="","",VLOOKUP(B549,Auxiliar!$BW$23:$BX$3130,2,0)))</f>
        <v/>
      </c>
      <c r="D549" s="14" t="str">
        <f>IF(I549="","",IF(OR('Identificação da EG'!$B$7=0,'Identificação da EG'!$B$7=""),"","Portugal"))</f>
        <v/>
      </c>
      <c r="E549" s="14" t="str">
        <f>IF(I549="","",IF(OR('Identificação da EG'!$B$7=0,'Identificação da EG'!$B$7=""),"",'Identificação da EG'!$C$7))</f>
        <v/>
      </c>
      <c r="F549" s="14" t="str">
        <f>IF(I549="","",IF(OR('Identificação da EG'!$B$7=0,'Identificação da EG'!$B$7=""),"",'Identificação da EG'!$F$7))</f>
        <v/>
      </c>
      <c r="G549" s="14" t="str">
        <f>IF(I549="","",IF((OR('Identificação da EG'!$B$7=0,'Identificação da EG'!$B$7="")),"",'Identificação da EG'!$D$7))</f>
        <v/>
      </c>
      <c r="H549" s="25" t="str">
        <f>IF(I549="","",IF(OR('Identificação da EG'!$B$7=0,'Identificação da EG'!$B$7=""),"",'Identificação da EG'!$E$7))</f>
        <v/>
      </c>
      <c r="I549" s="69" t="str">
        <f>IF(OR(J549="",'Campanhas C&amp;S'!$CO$6="",'Campanhas C&amp;S'!$CO$6="(Preencha o nome da campanha)"),"",'Campanhas C&amp;S'!$CO$6)</f>
        <v/>
      </c>
      <c r="J549" s="69" t="str">
        <v/>
      </c>
      <c r="K549" s="69" t="str">
        <v/>
      </c>
      <c r="L549" s="69" t="str">
        <v/>
      </c>
      <c r="M549" s="69" t="str">
        <v/>
      </c>
      <c r="N549" s="69" t="str">
        <v/>
      </c>
      <c r="O549" s="69" t="str">
        <v/>
      </c>
      <c r="P549" s="69" t="str">
        <f>IF(J549="","","Materiais distribuidos")</f>
        <v/>
      </c>
      <c r="Q549" s="69" t="str">
        <f t="shared" si="9"/>
        <v/>
      </c>
      <c r="R549" s="69" t="str" cm="1">
        <f t="array" ref="R549">IF(ISBLANK(INDEX('Campanhas C&amp;S'!$CT$20:$CU$48,INT((ROWS($A$1:A8)-1)/2)+1,MOD(ROWS($A$1:A8)-1,2)+1)),"",INDEX('Campanhas C&amp;S'!$CT$20:$CU$48,INT((ROWS($A$1:A8)-1)/2)+1,MOD(ROWS($A$1:A8)-1,2)+1))</f>
        <v/>
      </c>
      <c r="S549" s="69" t="str">
        <f>IF(OR(J549="",'Campanhas C&amp;S'!$CO$15="",'Campanhas C&amp;S'!$CO$15="(máximo 300 carateres)"),"",'Campanhas C&amp;S'!$CO$15)</f>
        <v/>
      </c>
    </row>
    <row r="550" spans="1:19" x14ac:dyDescent="0.15">
      <c r="A550" s="14" t="str">
        <f>IF(I550="","",IF(OR('Identificação da EG'!$B$7=0,'Identificação da EG'!$B$7=""),"",Capa!$C$10))</f>
        <v/>
      </c>
      <c r="B550" s="14" t="str">
        <f>IF(I550="","",IF((OR('Identificação da EG'!$B$7=0,'Identificação da EG'!$B$7="")),"",'Identificação da EG'!$B$7))</f>
        <v/>
      </c>
      <c r="C550" s="14" t="str">
        <f>IF(I550="","",IF(B550="","",VLOOKUP(B550,Auxiliar!$BW$23:$BX$3130,2,0)))</f>
        <v/>
      </c>
      <c r="D550" s="14" t="str">
        <f>IF(I550="","",IF(OR('Identificação da EG'!$B$7=0,'Identificação da EG'!$B$7=""),"","Portugal"))</f>
        <v/>
      </c>
      <c r="E550" s="14" t="str">
        <f>IF(I550="","",IF(OR('Identificação da EG'!$B$7=0,'Identificação da EG'!$B$7=""),"",'Identificação da EG'!$C$7))</f>
        <v/>
      </c>
      <c r="F550" s="14" t="str">
        <f>IF(I550="","",IF(OR('Identificação da EG'!$B$7=0,'Identificação da EG'!$B$7=""),"",'Identificação da EG'!$F$7))</f>
        <v/>
      </c>
      <c r="G550" s="14" t="str">
        <f>IF(I550="","",IF((OR('Identificação da EG'!$B$7=0,'Identificação da EG'!$B$7="")),"",'Identificação da EG'!$D$7))</f>
        <v/>
      </c>
      <c r="H550" s="25" t="str">
        <f>IF(I550="","",IF(OR('Identificação da EG'!$B$7=0,'Identificação da EG'!$B$7=""),"",'Identificação da EG'!$E$7))</f>
        <v/>
      </c>
      <c r="I550" s="69" t="str">
        <f>IF(OR(J550="",'Campanhas C&amp;S'!$CO$6="",'Campanhas C&amp;S'!$CO$6="(Preencha o nome da campanha)"),"",'Campanhas C&amp;S'!$CO$6)</f>
        <v/>
      </c>
      <c r="J550" s="69" t="str">
        <v/>
      </c>
      <c r="K550" s="69" t="str">
        <v/>
      </c>
      <c r="L550" s="69" t="str">
        <v/>
      </c>
      <c r="M550" s="69" t="str">
        <v/>
      </c>
      <c r="N550" s="69" t="str">
        <v/>
      </c>
      <c r="O550" s="69" t="str">
        <v/>
      </c>
      <c r="P550" s="69" t="str">
        <f>IF(J550="","","População abrangida")</f>
        <v/>
      </c>
      <c r="Q550" s="69" t="str">
        <f t="shared" si="9"/>
        <v/>
      </c>
      <c r="R550" s="69" t="str" cm="1">
        <f t="array" ref="R550">IF(ISBLANK(INDEX('Campanhas C&amp;S'!$CT$20:$CU$48,INT((ROWS($A$1:A9)-1)/2)+1,MOD(ROWS($A$1:A9)-1,2)+1)),"",INDEX('Campanhas C&amp;S'!$CT$20:$CU$48,INT((ROWS($A$1:A9)-1)/2)+1,MOD(ROWS($A$1:A9)-1,2)+1))</f>
        <v/>
      </c>
      <c r="S550" s="69" t="str">
        <f>IF(OR(J550="",'Campanhas C&amp;S'!$CO$15="",'Campanhas C&amp;S'!$CO$15="(máximo 300 carateres)"),"",'Campanhas C&amp;S'!$CO$15)</f>
        <v/>
      </c>
    </row>
    <row r="551" spans="1:19" x14ac:dyDescent="0.15">
      <c r="A551" s="14" t="str">
        <f>IF(I551="","",IF(OR('Identificação da EG'!$B$7=0,'Identificação da EG'!$B$7=""),"",Capa!$C$10))</f>
        <v/>
      </c>
      <c r="B551" s="14" t="str">
        <f>IF(I551="","",IF((OR('Identificação da EG'!$B$7=0,'Identificação da EG'!$B$7="")),"",'Identificação da EG'!$B$7))</f>
        <v/>
      </c>
      <c r="C551" s="14" t="str">
        <f>IF(I551="","",IF(B551="","",VLOOKUP(B551,Auxiliar!$BW$23:$BX$3130,2,0)))</f>
        <v/>
      </c>
      <c r="D551" s="14" t="str">
        <f>IF(I551="","",IF(OR('Identificação da EG'!$B$7=0,'Identificação da EG'!$B$7=""),"","Portugal"))</f>
        <v/>
      </c>
      <c r="E551" s="14" t="str">
        <f>IF(I551="","",IF(OR('Identificação da EG'!$B$7=0,'Identificação da EG'!$B$7=""),"",'Identificação da EG'!$C$7))</f>
        <v/>
      </c>
      <c r="F551" s="14" t="str">
        <f>IF(I551="","",IF(OR('Identificação da EG'!$B$7=0,'Identificação da EG'!$B$7=""),"",'Identificação da EG'!$F$7))</f>
        <v/>
      </c>
      <c r="G551" s="14" t="str">
        <f>IF(I551="","",IF((OR('Identificação da EG'!$B$7=0,'Identificação da EG'!$B$7="")),"",'Identificação da EG'!$D$7))</f>
        <v/>
      </c>
      <c r="H551" s="25" t="str">
        <f>IF(I551="","",IF(OR('Identificação da EG'!$B$7=0,'Identificação da EG'!$B$7=""),"",'Identificação da EG'!$E$7))</f>
        <v/>
      </c>
      <c r="I551" s="69" t="str">
        <f>IF(OR(J551="",'Campanhas C&amp;S'!$CO$6="",'Campanhas C&amp;S'!$CO$6="(Preencha o nome da campanha)"),"",'Campanhas C&amp;S'!$CO$6)</f>
        <v/>
      </c>
      <c r="J551" s="69" t="str">
        <v/>
      </c>
      <c r="K551" s="69" t="str">
        <v/>
      </c>
      <c r="L551" s="69" t="str">
        <v/>
      </c>
      <c r="M551" s="69" t="str">
        <v/>
      </c>
      <c r="N551" s="69" t="str">
        <v/>
      </c>
      <c r="O551" s="69" t="str">
        <v/>
      </c>
      <c r="P551" s="69" t="str">
        <f>IF(J551="","","Materiais distribuidos")</f>
        <v/>
      </c>
      <c r="Q551" s="69" t="str">
        <f t="shared" si="9"/>
        <v/>
      </c>
      <c r="R551" s="69" t="str" cm="1">
        <f t="array" ref="R551">IF(ISBLANK(INDEX('Campanhas C&amp;S'!$CT$20:$CU$48,INT((ROWS($A$1:A10)-1)/2)+1,MOD(ROWS($A$1:A10)-1,2)+1)),"",INDEX('Campanhas C&amp;S'!$CT$20:$CU$48,INT((ROWS($A$1:A10)-1)/2)+1,MOD(ROWS($A$1:A10)-1,2)+1))</f>
        <v/>
      </c>
      <c r="S551" s="69" t="str">
        <f>IF(OR(J551="",'Campanhas C&amp;S'!$CO$15="",'Campanhas C&amp;S'!$CO$15="(máximo 300 carateres)"),"",'Campanhas C&amp;S'!$CO$15)</f>
        <v/>
      </c>
    </row>
    <row r="552" spans="1:19" x14ac:dyDescent="0.15">
      <c r="A552" s="14" t="str">
        <f>IF(I552="","",IF(OR('Identificação da EG'!$B$7=0,'Identificação da EG'!$B$7=""),"",Capa!$C$10))</f>
        <v/>
      </c>
      <c r="B552" s="14" t="str">
        <f>IF(I552="","",IF((OR('Identificação da EG'!$B$7=0,'Identificação da EG'!$B$7="")),"",'Identificação da EG'!$B$7))</f>
        <v/>
      </c>
      <c r="C552" s="14" t="str">
        <f>IF(I552="","",IF(B552="","",VLOOKUP(B552,Auxiliar!$BW$23:$BX$3130,2,0)))</f>
        <v/>
      </c>
      <c r="D552" s="14" t="str">
        <f>IF(I552="","",IF(OR('Identificação da EG'!$B$7=0,'Identificação da EG'!$B$7=""),"","Portugal"))</f>
        <v/>
      </c>
      <c r="E552" s="14" t="str">
        <f>IF(I552="","",IF(OR('Identificação da EG'!$B$7=0,'Identificação da EG'!$B$7=""),"",'Identificação da EG'!$C$7))</f>
        <v/>
      </c>
      <c r="F552" s="14" t="str">
        <f>IF(I552="","",IF(OR('Identificação da EG'!$B$7=0,'Identificação da EG'!$B$7=""),"",'Identificação da EG'!$F$7))</f>
        <v/>
      </c>
      <c r="G552" s="14" t="str">
        <f>IF(I552="","",IF((OR('Identificação da EG'!$B$7=0,'Identificação da EG'!$B$7="")),"",'Identificação da EG'!$D$7))</f>
        <v/>
      </c>
      <c r="H552" s="25" t="str">
        <f>IF(I552="","",IF(OR('Identificação da EG'!$B$7=0,'Identificação da EG'!$B$7=""),"",'Identificação da EG'!$E$7))</f>
        <v/>
      </c>
      <c r="I552" s="69" t="str">
        <f>IF(OR(J552="",'Campanhas C&amp;S'!$CO$6="",'Campanhas C&amp;S'!$CO$6="(Preencha o nome da campanha)"),"",'Campanhas C&amp;S'!$CO$6)</f>
        <v/>
      </c>
      <c r="J552" s="69" t="str">
        <v/>
      </c>
      <c r="K552" s="69" t="str">
        <v/>
      </c>
      <c r="L552" s="69" t="str">
        <v/>
      </c>
      <c r="M552" s="69" t="str">
        <v/>
      </c>
      <c r="N552" s="69" t="str">
        <v/>
      </c>
      <c r="O552" s="69" t="str">
        <v/>
      </c>
      <c r="P552" s="69" t="str">
        <f>IF(J552="","","População abrangida")</f>
        <v/>
      </c>
      <c r="Q552" s="69" t="str">
        <f t="shared" si="9"/>
        <v/>
      </c>
      <c r="R552" s="69" t="str" cm="1">
        <f t="array" ref="R552">IF(ISBLANK(INDEX('Campanhas C&amp;S'!$CT$20:$CU$48,INT((ROWS($A$1:A11)-1)/2)+1,MOD(ROWS($A$1:A11)-1,2)+1)),"",INDEX('Campanhas C&amp;S'!$CT$20:$CU$48,INT((ROWS($A$1:A11)-1)/2)+1,MOD(ROWS($A$1:A11)-1,2)+1))</f>
        <v/>
      </c>
      <c r="S552" s="69" t="str">
        <f>IF(OR(J552="",'Campanhas C&amp;S'!$CO$15="",'Campanhas C&amp;S'!$CO$15="(máximo 300 carateres)"),"",'Campanhas C&amp;S'!$CO$15)</f>
        <v/>
      </c>
    </row>
    <row r="553" spans="1:19" x14ac:dyDescent="0.15">
      <c r="A553" s="14" t="str">
        <f>IF(I553="","",IF(OR('Identificação da EG'!$B$7=0,'Identificação da EG'!$B$7=""),"",Capa!$C$10))</f>
        <v/>
      </c>
      <c r="B553" s="14" t="str">
        <f>IF(I553="","",IF((OR('Identificação da EG'!$B$7=0,'Identificação da EG'!$B$7="")),"",'Identificação da EG'!$B$7))</f>
        <v/>
      </c>
      <c r="C553" s="14" t="str">
        <f>IF(I553="","",IF(B553="","",VLOOKUP(B553,Auxiliar!$BW$23:$BX$3130,2,0)))</f>
        <v/>
      </c>
      <c r="D553" s="14" t="str">
        <f>IF(I553="","",IF(OR('Identificação da EG'!$B$7=0,'Identificação da EG'!$B$7=""),"","Portugal"))</f>
        <v/>
      </c>
      <c r="E553" s="14" t="str">
        <f>IF(I553="","",IF(OR('Identificação da EG'!$B$7=0,'Identificação da EG'!$B$7=""),"",'Identificação da EG'!$C$7))</f>
        <v/>
      </c>
      <c r="F553" s="14" t="str">
        <f>IF(I553="","",IF(OR('Identificação da EG'!$B$7=0,'Identificação da EG'!$B$7=""),"",'Identificação da EG'!$F$7))</f>
        <v/>
      </c>
      <c r="G553" s="14" t="str">
        <f>IF(I553="","",IF((OR('Identificação da EG'!$B$7=0,'Identificação da EG'!$B$7="")),"",'Identificação da EG'!$D$7))</f>
        <v/>
      </c>
      <c r="H553" s="25" t="str">
        <f>IF(I553="","",IF(OR('Identificação da EG'!$B$7=0,'Identificação da EG'!$B$7=""),"",'Identificação da EG'!$E$7))</f>
        <v/>
      </c>
      <c r="I553" s="69" t="str">
        <f>IF(OR(J553="",'Campanhas C&amp;S'!$CO$6="",'Campanhas C&amp;S'!$CO$6="(Preencha o nome da campanha)"),"",'Campanhas C&amp;S'!$CO$6)</f>
        <v/>
      </c>
      <c r="J553" s="69" t="str">
        <v/>
      </c>
      <c r="K553" s="69" t="str">
        <v/>
      </c>
      <c r="L553" s="69" t="str">
        <v/>
      </c>
      <c r="M553" s="69" t="str">
        <v/>
      </c>
      <c r="N553" s="69" t="str">
        <v/>
      </c>
      <c r="O553" s="69" t="str">
        <v/>
      </c>
      <c r="P553" s="69" t="str">
        <f>IF(J553="","","Materiais distribuidos")</f>
        <v/>
      </c>
      <c r="Q553" s="69" t="str">
        <f t="shared" si="9"/>
        <v/>
      </c>
      <c r="R553" s="69" t="str" cm="1">
        <f t="array" ref="R553">IF(ISBLANK(INDEX('Campanhas C&amp;S'!$CT$20:$CU$48,INT((ROWS($A$1:A12)-1)/2)+1,MOD(ROWS($A$1:A12)-1,2)+1)),"",INDEX('Campanhas C&amp;S'!$CT$20:$CU$48,INT((ROWS($A$1:A12)-1)/2)+1,MOD(ROWS($A$1:A12)-1,2)+1))</f>
        <v/>
      </c>
      <c r="S553" s="69" t="str">
        <f>IF(OR(J553="",'Campanhas C&amp;S'!$CO$15="",'Campanhas C&amp;S'!$CO$15="(máximo 300 carateres)"),"",'Campanhas C&amp;S'!$CO$15)</f>
        <v/>
      </c>
    </row>
    <row r="554" spans="1:19" x14ac:dyDescent="0.15">
      <c r="A554" s="14" t="str">
        <f>IF(I554="","",IF(OR('Identificação da EG'!$B$7=0,'Identificação da EG'!$B$7=""),"",Capa!$C$10))</f>
        <v/>
      </c>
      <c r="B554" s="14" t="str">
        <f>IF(I554="","",IF((OR('Identificação da EG'!$B$7=0,'Identificação da EG'!$B$7="")),"",'Identificação da EG'!$B$7))</f>
        <v/>
      </c>
      <c r="C554" s="14" t="str">
        <f>IF(I554="","",IF(B554="","",VLOOKUP(B554,Auxiliar!$BW$23:$BX$3130,2,0)))</f>
        <v/>
      </c>
      <c r="D554" s="14" t="str">
        <f>IF(I554="","",IF(OR('Identificação da EG'!$B$7=0,'Identificação da EG'!$B$7=""),"","Portugal"))</f>
        <v/>
      </c>
      <c r="E554" s="14" t="str">
        <f>IF(I554="","",IF(OR('Identificação da EG'!$B$7=0,'Identificação da EG'!$B$7=""),"",'Identificação da EG'!$C$7))</f>
        <v/>
      </c>
      <c r="F554" s="14" t="str">
        <f>IF(I554="","",IF(OR('Identificação da EG'!$B$7=0,'Identificação da EG'!$B$7=""),"",'Identificação da EG'!$F$7))</f>
        <v/>
      </c>
      <c r="G554" s="14" t="str">
        <f>IF(I554="","",IF((OR('Identificação da EG'!$B$7=0,'Identificação da EG'!$B$7="")),"",'Identificação da EG'!$D$7))</f>
        <v/>
      </c>
      <c r="H554" s="25" t="str">
        <f>IF(I554="","",IF(OR('Identificação da EG'!$B$7=0,'Identificação da EG'!$B$7=""),"",'Identificação da EG'!$E$7))</f>
        <v/>
      </c>
      <c r="I554" s="69" t="str">
        <f>IF(OR(J554="",'Campanhas C&amp;S'!$CO$6="",'Campanhas C&amp;S'!$CO$6="(Preencha o nome da campanha)"),"",'Campanhas C&amp;S'!$CO$6)</f>
        <v/>
      </c>
      <c r="J554" s="69" t="str">
        <v/>
      </c>
      <c r="K554" s="69" t="str">
        <v/>
      </c>
      <c r="L554" s="69" t="str">
        <v/>
      </c>
      <c r="M554" s="69" t="str">
        <v/>
      </c>
      <c r="N554" s="69" t="str">
        <v/>
      </c>
      <c r="O554" s="69" t="str">
        <v/>
      </c>
      <c r="P554" s="69" t="str">
        <f>IF(J554="","","População abrangida")</f>
        <v/>
      </c>
      <c r="Q554" s="69" t="str">
        <f t="shared" si="9"/>
        <v/>
      </c>
      <c r="R554" s="69" t="str" cm="1">
        <f t="array" ref="R554">IF(ISBLANK(INDEX('Campanhas C&amp;S'!$CT$20:$CU$48,INT((ROWS($A$1:A13)-1)/2)+1,MOD(ROWS($A$1:A13)-1,2)+1)),"",INDEX('Campanhas C&amp;S'!$CT$20:$CU$48,INT((ROWS($A$1:A13)-1)/2)+1,MOD(ROWS($A$1:A13)-1,2)+1))</f>
        <v/>
      </c>
      <c r="S554" s="69" t="str">
        <f>IF(OR(J554="",'Campanhas C&amp;S'!$CO$15="",'Campanhas C&amp;S'!$CO$15="(máximo 300 carateres)"),"",'Campanhas C&amp;S'!$CO$15)</f>
        <v/>
      </c>
    </row>
    <row r="555" spans="1:19" x14ac:dyDescent="0.15">
      <c r="A555" s="14" t="str">
        <f>IF(I555="","",IF(OR('Identificação da EG'!$B$7=0,'Identificação da EG'!$B$7=""),"",Capa!$C$10))</f>
        <v/>
      </c>
      <c r="B555" s="14" t="str">
        <f>IF(I555="","",IF((OR('Identificação da EG'!$B$7=0,'Identificação da EG'!$B$7="")),"",'Identificação da EG'!$B$7))</f>
        <v/>
      </c>
      <c r="C555" s="14" t="str">
        <f>IF(I555="","",IF(B555="","",VLOOKUP(B555,Auxiliar!$BW$23:$BX$3130,2,0)))</f>
        <v/>
      </c>
      <c r="D555" s="14" t="str">
        <f>IF(I555="","",IF(OR('Identificação da EG'!$B$7=0,'Identificação da EG'!$B$7=""),"","Portugal"))</f>
        <v/>
      </c>
      <c r="E555" s="14" t="str">
        <f>IF(I555="","",IF(OR('Identificação da EG'!$B$7=0,'Identificação da EG'!$B$7=""),"",'Identificação da EG'!$C$7))</f>
        <v/>
      </c>
      <c r="F555" s="14" t="str">
        <f>IF(I555="","",IF(OR('Identificação da EG'!$B$7=0,'Identificação da EG'!$B$7=""),"",'Identificação da EG'!$F$7))</f>
        <v/>
      </c>
      <c r="G555" s="14" t="str">
        <f>IF(I555="","",IF((OR('Identificação da EG'!$B$7=0,'Identificação da EG'!$B$7="")),"",'Identificação da EG'!$D$7))</f>
        <v/>
      </c>
      <c r="H555" s="25" t="str">
        <f>IF(I555="","",IF(OR('Identificação da EG'!$B$7=0,'Identificação da EG'!$B$7=""),"",'Identificação da EG'!$E$7))</f>
        <v/>
      </c>
      <c r="I555" s="69" t="str">
        <f>IF(OR(J555="",'Campanhas C&amp;S'!$CO$6="",'Campanhas C&amp;S'!$CO$6="(Preencha o nome da campanha)"),"",'Campanhas C&amp;S'!$CO$6)</f>
        <v/>
      </c>
      <c r="J555" s="69" t="str">
        <v/>
      </c>
      <c r="K555" s="69" t="str">
        <v/>
      </c>
      <c r="L555" s="69" t="str">
        <v/>
      </c>
      <c r="M555" s="69" t="str">
        <v/>
      </c>
      <c r="N555" s="69" t="str">
        <v/>
      </c>
      <c r="O555" s="69" t="str">
        <v/>
      </c>
      <c r="P555" s="69" t="str">
        <f>IF(J555="","","Materiais distribuidos")</f>
        <v/>
      </c>
      <c r="Q555" s="69" t="str">
        <f t="shared" si="9"/>
        <v/>
      </c>
      <c r="R555" s="69" t="str" cm="1">
        <f t="array" ref="R555">IF(ISBLANK(INDEX('Campanhas C&amp;S'!$CT$20:$CU$48,INT((ROWS($A$1:A14)-1)/2)+1,MOD(ROWS($A$1:A14)-1,2)+1)),"",INDEX('Campanhas C&amp;S'!$CT$20:$CU$48,INT((ROWS($A$1:A14)-1)/2)+1,MOD(ROWS($A$1:A14)-1,2)+1))</f>
        <v/>
      </c>
      <c r="S555" s="69" t="str">
        <f>IF(OR(J555="",'Campanhas C&amp;S'!$CO$15="",'Campanhas C&amp;S'!$CO$15="(máximo 300 carateres)"),"",'Campanhas C&amp;S'!$CO$15)</f>
        <v/>
      </c>
    </row>
    <row r="556" spans="1:19" x14ac:dyDescent="0.15">
      <c r="A556" s="14" t="str">
        <f>IF(I556="","",IF(OR('Identificação da EG'!$B$7=0,'Identificação da EG'!$B$7=""),"",Capa!$C$10))</f>
        <v/>
      </c>
      <c r="B556" s="14" t="str">
        <f>IF(I556="","",IF((OR('Identificação da EG'!$B$7=0,'Identificação da EG'!$B$7="")),"",'Identificação da EG'!$B$7))</f>
        <v/>
      </c>
      <c r="C556" s="14" t="str">
        <f>IF(I556="","",IF(B556="","",VLOOKUP(B556,Auxiliar!$BW$23:$BX$3130,2,0)))</f>
        <v/>
      </c>
      <c r="D556" s="14" t="str">
        <f>IF(I556="","",IF(OR('Identificação da EG'!$B$7=0,'Identificação da EG'!$B$7=""),"","Portugal"))</f>
        <v/>
      </c>
      <c r="E556" s="14" t="str">
        <f>IF(I556="","",IF(OR('Identificação da EG'!$B$7=0,'Identificação da EG'!$B$7=""),"",'Identificação da EG'!$C$7))</f>
        <v/>
      </c>
      <c r="F556" s="14" t="str">
        <f>IF(I556="","",IF(OR('Identificação da EG'!$B$7=0,'Identificação da EG'!$B$7=""),"",'Identificação da EG'!$F$7))</f>
        <v/>
      </c>
      <c r="G556" s="14" t="str">
        <f>IF(I556="","",IF((OR('Identificação da EG'!$B$7=0,'Identificação da EG'!$B$7="")),"",'Identificação da EG'!$D$7))</f>
        <v/>
      </c>
      <c r="H556" s="25" t="str">
        <f>IF(I556="","",IF(OR('Identificação da EG'!$B$7=0,'Identificação da EG'!$B$7=""),"",'Identificação da EG'!$E$7))</f>
        <v/>
      </c>
      <c r="I556" s="69" t="str">
        <f>IF(OR(J556="",'Campanhas C&amp;S'!$CO$6="",'Campanhas C&amp;S'!$CO$6="(Preencha o nome da campanha)"),"",'Campanhas C&amp;S'!$CO$6)</f>
        <v/>
      </c>
      <c r="J556" s="69" t="str">
        <v/>
      </c>
      <c r="K556" s="69" t="str">
        <v/>
      </c>
      <c r="L556" s="69" t="str">
        <v/>
      </c>
      <c r="M556" s="69" t="str">
        <v/>
      </c>
      <c r="N556" s="69" t="str">
        <v/>
      </c>
      <c r="O556" s="69" t="str">
        <v/>
      </c>
      <c r="P556" s="69" t="str">
        <f>IF(J556="","","População abrangida")</f>
        <v/>
      </c>
      <c r="Q556" s="69" t="str">
        <f t="shared" si="9"/>
        <v/>
      </c>
      <c r="R556" s="69" t="str" cm="1">
        <f t="array" ref="R556">IF(ISBLANK(INDEX('Campanhas C&amp;S'!$CT$20:$CU$48,INT((ROWS($A$1:A15)-1)/2)+1,MOD(ROWS($A$1:A15)-1,2)+1)),"",INDEX('Campanhas C&amp;S'!$CT$20:$CU$48,INT((ROWS($A$1:A15)-1)/2)+1,MOD(ROWS($A$1:A15)-1,2)+1))</f>
        <v/>
      </c>
      <c r="S556" s="69" t="str">
        <f>IF(OR(J556="",'Campanhas C&amp;S'!$CO$15="",'Campanhas C&amp;S'!$CO$15="(máximo 300 carateres)"),"",'Campanhas C&amp;S'!$CO$15)</f>
        <v/>
      </c>
    </row>
    <row r="557" spans="1:19" x14ac:dyDescent="0.15">
      <c r="A557" s="14" t="str">
        <f>IF(I557="","",IF(OR('Identificação da EG'!$B$7=0,'Identificação da EG'!$B$7=""),"",Capa!$C$10))</f>
        <v/>
      </c>
      <c r="B557" s="14" t="str">
        <f>IF(I557="","",IF((OR('Identificação da EG'!$B$7=0,'Identificação da EG'!$B$7="")),"",'Identificação da EG'!$B$7))</f>
        <v/>
      </c>
      <c r="C557" s="14" t="str">
        <f>IF(I557="","",IF(B557="","",VLOOKUP(B557,Auxiliar!$BW$23:$BX$3130,2,0)))</f>
        <v/>
      </c>
      <c r="D557" s="14" t="str">
        <f>IF(I557="","",IF(OR('Identificação da EG'!$B$7=0,'Identificação da EG'!$B$7=""),"","Portugal"))</f>
        <v/>
      </c>
      <c r="E557" s="14" t="str">
        <f>IF(I557="","",IF(OR('Identificação da EG'!$B$7=0,'Identificação da EG'!$B$7=""),"",'Identificação da EG'!$C$7))</f>
        <v/>
      </c>
      <c r="F557" s="14" t="str">
        <f>IF(I557="","",IF(OR('Identificação da EG'!$B$7=0,'Identificação da EG'!$B$7=""),"",'Identificação da EG'!$F$7))</f>
        <v/>
      </c>
      <c r="G557" s="14" t="str">
        <f>IF(I557="","",IF((OR('Identificação da EG'!$B$7=0,'Identificação da EG'!$B$7="")),"",'Identificação da EG'!$D$7))</f>
        <v/>
      </c>
      <c r="H557" s="25" t="str">
        <f>IF(I557="","",IF(OR('Identificação da EG'!$B$7=0,'Identificação da EG'!$B$7=""),"",'Identificação da EG'!$E$7))</f>
        <v/>
      </c>
      <c r="I557" s="69" t="str">
        <f>IF(OR(J557="",'Campanhas C&amp;S'!$CO$6="",'Campanhas C&amp;S'!$CO$6="(Preencha o nome da campanha)"),"",'Campanhas C&amp;S'!$CO$6)</f>
        <v/>
      </c>
      <c r="J557" s="69" t="str">
        <v/>
      </c>
      <c r="K557" s="69" t="str">
        <v/>
      </c>
      <c r="L557" s="69" t="str">
        <v/>
      </c>
      <c r="M557" s="69" t="str">
        <v/>
      </c>
      <c r="N557" s="69" t="str">
        <v/>
      </c>
      <c r="O557" s="69" t="str">
        <v/>
      </c>
      <c r="P557" s="69" t="str">
        <f>IF(J557="","","Materiais distribuidos")</f>
        <v/>
      </c>
      <c r="Q557" s="69" t="str">
        <f t="shared" si="9"/>
        <v/>
      </c>
      <c r="R557" s="69" t="str" cm="1">
        <f t="array" ref="R557">IF(ISBLANK(INDEX('Campanhas C&amp;S'!$CT$20:$CU$48,INT((ROWS($A$1:A16)-1)/2)+1,MOD(ROWS($A$1:A16)-1,2)+1)),"",INDEX('Campanhas C&amp;S'!$CT$20:$CU$48,INT((ROWS($A$1:A16)-1)/2)+1,MOD(ROWS($A$1:A16)-1,2)+1))</f>
        <v/>
      </c>
      <c r="S557" s="69" t="str">
        <f>IF(OR(J557="",'Campanhas C&amp;S'!$CO$15="",'Campanhas C&amp;S'!$CO$15="(máximo 300 carateres)"),"",'Campanhas C&amp;S'!$CO$15)</f>
        <v/>
      </c>
    </row>
    <row r="558" spans="1:19" x14ac:dyDescent="0.15">
      <c r="A558" s="14" t="str">
        <f>IF(I558="","",IF(OR('Identificação da EG'!$B$7=0,'Identificação da EG'!$B$7=""),"",Capa!$C$10))</f>
        <v/>
      </c>
      <c r="B558" s="14" t="str">
        <f>IF(I558="","",IF((OR('Identificação da EG'!$B$7=0,'Identificação da EG'!$B$7="")),"",'Identificação da EG'!$B$7))</f>
        <v/>
      </c>
      <c r="C558" s="14" t="str">
        <f>IF(I558="","",IF(B558="","",VLOOKUP(B558,Auxiliar!$BW$23:$BX$3130,2,0)))</f>
        <v/>
      </c>
      <c r="D558" s="14" t="str">
        <f>IF(I558="","",IF(OR('Identificação da EG'!$B$7=0,'Identificação da EG'!$B$7=""),"","Portugal"))</f>
        <v/>
      </c>
      <c r="E558" s="14" t="str">
        <f>IF(I558="","",IF(OR('Identificação da EG'!$B$7=0,'Identificação da EG'!$B$7=""),"",'Identificação da EG'!$C$7))</f>
        <v/>
      </c>
      <c r="F558" s="14" t="str">
        <f>IF(I558="","",IF(OR('Identificação da EG'!$B$7=0,'Identificação da EG'!$B$7=""),"",'Identificação da EG'!$F$7))</f>
        <v/>
      </c>
      <c r="G558" s="14" t="str">
        <f>IF(I558="","",IF((OR('Identificação da EG'!$B$7=0,'Identificação da EG'!$B$7="")),"",'Identificação da EG'!$D$7))</f>
        <v/>
      </c>
      <c r="H558" s="25" t="str">
        <f>IF(I558="","",IF(OR('Identificação da EG'!$B$7=0,'Identificação da EG'!$B$7=""),"",'Identificação da EG'!$E$7))</f>
        <v/>
      </c>
      <c r="I558" s="69" t="str">
        <f>IF(OR(J558="",'Campanhas C&amp;S'!$CO$6="",'Campanhas C&amp;S'!$CO$6="(Preencha o nome da campanha)"),"",'Campanhas C&amp;S'!$CO$6)</f>
        <v/>
      </c>
      <c r="J558" s="69" t="str">
        <v/>
      </c>
      <c r="K558" s="69" t="str">
        <v/>
      </c>
      <c r="L558" s="69" t="str">
        <v/>
      </c>
      <c r="M558" s="69" t="str">
        <v/>
      </c>
      <c r="N558" s="69" t="str">
        <v/>
      </c>
      <c r="O558" s="69" t="str">
        <v/>
      </c>
      <c r="P558" s="69" t="str">
        <f>IF(J558="","","População abrangida")</f>
        <v/>
      </c>
      <c r="Q558" s="69" t="str">
        <f t="shared" si="9"/>
        <v/>
      </c>
      <c r="R558" s="69" t="str" cm="1">
        <f t="array" ref="R558">IF(ISBLANK(INDEX('Campanhas C&amp;S'!$CT$20:$CU$48,INT((ROWS($A$1:A17)-1)/2)+1,MOD(ROWS($A$1:A17)-1,2)+1)),"",INDEX('Campanhas C&amp;S'!$CT$20:$CU$48,INT((ROWS($A$1:A17)-1)/2)+1,MOD(ROWS($A$1:A17)-1,2)+1))</f>
        <v/>
      </c>
      <c r="S558" s="69" t="str">
        <f>IF(OR(J558="",'Campanhas C&amp;S'!$CO$15="",'Campanhas C&amp;S'!$CO$15="(máximo 300 carateres)"),"",'Campanhas C&amp;S'!$CO$15)</f>
        <v/>
      </c>
    </row>
    <row r="559" spans="1:19" x14ac:dyDescent="0.15">
      <c r="A559" s="14" t="str">
        <f>IF(I559="","",IF(OR('Identificação da EG'!$B$7=0,'Identificação da EG'!$B$7=""),"",Capa!$C$10))</f>
        <v/>
      </c>
      <c r="B559" s="14" t="str">
        <f>IF(I559="","",IF((OR('Identificação da EG'!$B$7=0,'Identificação da EG'!$B$7="")),"",'Identificação da EG'!$B$7))</f>
        <v/>
      </c>
      <c r="C559" s="14" t="str">
        <f>IF(I559="","",IF(B559="","",VLOOKUP(B559,Auxiliar!$BW$23:$BX$3130,2,0)))</f>
        <v/>
      </c>
      <c r="D559" s="14" t="str">
        <f>IF(I559="","",IF(OR('Identificação da EG'!$B$7=0,'Identificação da EG'!$B$7=""),"","Portugal"))</f>
        <v/>
      </c>
      <c r="E559" s="14" t="str">
        <f>IF(I559="","",IF(OR('Identificação da EG'!$B$7=0,'Identificação da EG'!$B$7=""),"",'Identificação da EG'!$C$7))</f>
        <v/>
      </c>
      <c r="F559" s="14" t="str">
        <f>IF(I559="","",IF(OR('Identificação da EG'!$B$7=0,'Identificação da EG'!$B$7=""),"",'Identificação da EG'!$F$7))</f>
        <v/>
      </c>
      <c r="G559" s="14" t="str">
        <f>IF(I559="","",IF((OR('Identificação da EG'!$B$7=0,'Identificação da EG'!$B$7="")),"",'Identificação da EG'!$D$7))</f>
        <v/>
      </c>
      <c r="H559" s="25" t="str">
        <f>IF(I559="","",IF(OR('Identificação da EG'!$B$7=0,'Identificação da EG'!$B$7=""),"",'Identificação da EG'!$E$7))</f>
        <v/>
      </c>
      <c r="I559" s="69" t="str">
        <f>IF(OR(J559="",'Campanhas C&amp;S'!$CO$6="",'Campanhas C&amp;S'!$CO$6="(Preencha o nome da campanha)"),"",'Campanhas C&amp;S'!$CO$6)</f>
        <v/>
      </c>
      <c r="J559" s="69" t="str">
        <v/>
      </c>
      <c r="K559" s="69" t="str">
        <v/>
      </c>
      <c r="L559" s="69" t="str">
        <v/>
      </c>
      <c r="M559" s="69" t="str">
        <v/>
      </c>
      <c r="N559" s="69" t="str">
        <v/>
      </c>
      <c r="O559" s="69" t="str">
        <v/>
      </c>
      <c r="P559" s="69" t="str">
        <f>IF(J559="","","Materiais distribuidos")</f>
        <v/>
      </c>
      <c r="Q559" s="69" t="str">
        <f t="shared" si="9"/>
        <v/>
      </c>
      <c r="R559" s="69" t="str" cm="1">
        <f t="array" ref="R559">IF(ISBLANK(INDEX('Campanhas C&amp;S'!$CT$20:$CU$48,INT((ROWS($A$1:A18)-1)/2)+1,MOD(ROWS($A$1:A18)-1,2)+1)),"",INDEX('Campanhas C&amp;S'!$CT$20:$CU$48,INT((ROWS($A$1:A18)-1)/2)+1,MOD(ROWS($A$1:A18)-1,2)+1))</f>
        <v/>
      </c>
      <c r="S559" s="69" t="str">
        <f>IF(OR(J559="",'Campanhas C&amp;S'!$CO$15="",'Campanhas C&amp;S'!$CO$15="(máximo 300 carateres)"),"",'Campanhas C&amp;S'!$CO$15)</f>
        <v/>
      </c>
    </row>
    <row r="560" spans="1:19" x14ac:dyDescent="0.15">
      <c r="A560" s="14" t="str">
        <f>IF(I560="","",IF(OR('Identificação da EG'!$B$7=0,'Identificação da EG'!$B$7=""),"",Capa!$C$10))</f>
        <v/>
      </c>
      <c r="B560" s="14" t="str">
        <f>IF(I560="","",IF((OR('Identificação da EG'!$B$7=0,'Identificação da EG'!$B$7="")),"",'Identificação da EG'!$B$7))</f>
        <v/>
      </c>
      <c r="C560" s="14" t="str">
        <f>IF(I560="","",IF(B560="","",VLOOKUP(B560,Auxiliar!$BW$23:$BX$3130,2,0)))</f>
        <v/>
      </c>
      <c r="D560" s="14" t="str">
        <f>IF(I560="","",IF(OR('Identificação da EG'!$B$7=0,'Identificação da EG'!$B$7=""),"","Portugal"))</f>
        <v/>
      </c>
      <c r="E560" s="14" t="str">
        <f>IF(I560="","",IF(OR('Identificação da EG'!$B$7=0,'Identificação da EG'!$B$7=""),"",'Identificação da EG'!$C$7))</f>
        <v/>
      </c>
      <c r="F560" s="14" t="str">
        <f>IF(I560="","",IF(OR('Identificação da EG'!$B$7=0,'Identificação da EG'!$B$7=""),"",'Identificação da EG'!$F$7))</f>
        <v/>
      </c>
      <c r="G560" s="14" t="str">
        <f>IF(I560="","",IF((OR('Identificação da EG'!$B$7=0,'Identificação da EG'!$B$7="")),"",'Identificação da EG'!$D$7))</f>
        <v/>
      </c>
      <c r="H560" s="25" t="str">
        <f>IF(I560="","",IF(OR('Identificação da EG'!$B$7=0,'Identificação da EG'!$B$7=""),"",'Identificação da EG'!$E$7))</f>
        <v/>
      </c>
      <c r="I560" s="69" t="str">
        <f>IF(OR(J560="",'Campanhas C&amp;S'!$CO$6="",'Campanhas C&amp;S'!$CO$6="(Preencha o nome da campanha)"),"",'Campanhas C&amp;S'!$CO$6)</f>
        <v/>
      </c>
      <c r="J560" s="69" t="str">
        <v/>
      </c>
      <c r="K560" s="69" t="str">
        <v/>
      </c>
      <c r="L560" s="69" t="str">
        <v/>
      </c>
      <c r="M560" s="69" t="str">
        <v/>
      </c>
      <c r="N560" s="69" t="str">
        <v/>
      </c>
      <c r="O560" s="69" t="str">
        <v/>
      </c>
      <c r="P560" s="69" t="str">
        <f>IF(J560="","","População abrangida")</f>
        <v/>
      </c>
      <c r="Q560" s="69" t="str">
        <f t="shared" si="9"/>
        <v/>
      </c>
      <c r="R560" s="69" t="str" cm="1">
        <f t="array" ref="R560">IF(ISBLANK(INDEX('Campanhas C&amp;S'!$CT$20:$CU$48,INT((ROWS($A$1:A19)-1)/2)+1,MOD(ROWS($A$1:A19)-1,2)+1)),"",INDEX('Campanhas C&amp;S'!$CT$20:$CU$48,INT((ROWS($A$1:A19)-1)/2)+1,MOD(ROWS($A$1:A19)-1,2)+1))</f>
        <v/>
      </c>
      <c r="S560" s="69" t="str">
        <f>IF(OR(J560="",'Campanhas C&amp;S'!$CO$15="",'Campanhas C&amp;S'!$CO$15="(máximo 300 carateres)"),"",'Campanhas C&amp;S'!$CO$15)</f>
        <v/>
      </c>
    </row>
    <row r="561" spans="1:19" x14ac:dyDescent="0.15">
      <c r="A561" s="14" t="str">
        <f>IF(I561="","",IF(OR('Identificação da EG'!$B$7=0,'Identificação da EG'!$B$7=""),"",Capa!$C$10))</f>
        <v/>
      </c>
      <c r="B561" s="14" t="str">
        <f>IF(I561="","",IF((OR('Identificação da EG'!$B$7=0,'Identificação da EG'!$B$7="")),"",'Identificação da EG'!$B$7))</f>
        <v/>
      </c>
      <c r="C561" s="14" t="str">
        <f>IF(I561="","",IF(B561="","",VLOOKUP(B561,Auxiliar!$BW$23:$BX$3130,2,0)))</f>
        <v/>
      </c>
      <c r="D561" s="14" t="str">
        <f>IF(I561="","",IF(OR('Identificação da EG'!$B$7=0,'Identificação da EG'!$B$7=""),"","Portugal"))</f>
        <v/>
      </c>
      <c r="E561" s="14" t="str">
        <f>IF(I561="","",IF(OR('Identificação da EG'!$B$7=0,'Identificação da EG'!$B$7=""),"",'Identificação da EG'!$C$7))</f>
        <v/>
      </c>
      <c r="F561" s="14" t="str">
        <f>IF(I561="","",IF(OR('Identificação da EG'!$B$7=0,'Identificação da EG'!$B$7=""),"",'Identificação da EG'!$F$7))</f>
        <v/>
      </c>
      <c r="G561" s="14" t="str">
        <f>IF(I561="","",IF((OR('Identificação da EG'!$B$7=0,'Identificação da EG'!$B$7="")),"",'Identificação da EG'!$D$7))</f>
        <v/>
      </c>
      <c r="H561" s="25" t="str">
        <f>IF(I561="","",IF(OR('Identificação da EG'!$B$7=0,'Identificação da EG'!$B$7=""),"",'Identificação da EG'!$E$7))</f>
        <v/>
      </c>
      <c r="I561" s="69" t="str">
        <f>IF(OR(J561="",'Campanhas C&amp;S'!$CO$6="",'Campanhas C&amp;S'!$CO$6="(Preencha o nome da campanha)"),"",'Campanhas C&amp;S'!$CO$6)</f>
        <v/>
      </c>
      <c r="J561" s="69" t="str">
        <v/>
      </c>
      <c r="K561" s="69" t="str">
        <v/>
      </c>
      <c r="L561" s="69" t="str">
        <v/>
      </c>
      <c r="M561" s="69" t="str">
        <v/>
      </c>
      <c r="N561" s="69" t="str">
        <v/>
      </c>
      <c r="O561" s="69" t="str">
        <v/>
      </c>
      <c r="P561" s="69" t="str">
        <f>IF(J561="","","Materiais distribuidos")</f>
        <v/>
      </c>
      <c r="Q561" s="69" t="str">
        <f t="shared" si="9"/>
        <v/>
      </c>
      <c r="R561" s="69" t="str" cm="1">
        <f t="array" ref="R561">IF(ISBLANK(INDEX('Campanhas C&amp;S'!$CT$20:$CU$48,INT((ROWS($A$1:A20)-1)/2)+1,MOD(ROWS($A$1:A20)-1,2)+1)),"",INDEX('Campanhas C&amp;S'!$CT$20:$CU$48,INT((ROWS($A$1:A20)-1)/2)+1,MOD(ROWS($A$1:A20)-1,2)+1))</f>
        <v/>
      </c>
      <c r="S561" s="69" t="str">
        <f>IF(OR(J561="",'Campanhas C&amp;S'!$CO$15="",'Campanhas C&amp;S'!$CO$15="(máximo 300 carateres)"),"",'Campanhas C&amp;S'!$CO$15)</f>
        <v/>
      </c>
    </row>
    <row r="562" spans="1:19" x14ac:dyDescent="0.15">
      <c r="A562" s="14" t="str">
        <f>IF(I562="","",IF(OR('Identificação da EG'!$B$7=0,'Identificação da EG'!$B$7=""),"",Capa!$C$10))</f>
        <v/>
      </c>
      <c r="B562" s="14" t="str">
        <f>IF(I562="","",IF((OR('Identificação da EG'!$B$7=0,'Identificação da EG'!$B$7="")),"",'Identificação da EG'!$B$7))</f>
        <v/>
      </c>
      <c r="C562" s="14" t="str">
        <f>IF(I562="","",IF(B562="","",VLOOKUP(B562,Auxiliar!$BW$23:$BX$3130,2,0)))</f>
        <v/>
      </c>
      <c r="D562" s="14" t="str">
        <f>IF(I562="","",IF(OR('Identificação da EG'!$B$7=0,'Identificação da EG'!$B$7=""),"","Portugal"))</f>
        <v/>
      </c>
      <c r="E562" s="14" t="str">
        <f>IF(I562="","",IF(OR('Identificação da EG'!$B$7=0,'Identificação da EG'!$B$7=""),"",'Identificação da EG'!$C$7))</f>
        <v/>
      </c>
      <c r="F562" s="14" t="str">
        <f>IF(I562="","",IF(OR('Identificação da EG'!$B$7=0,'Identificação da EG'!$B$7=""),"",'Identificação da EG'!$F$7))</f>
        <v/>
      </c>
      <c r="G562" s="14" t="str">
        <f>IF(I562="","",IF((OR('Identificação da EG'!$B$7=0,'Identificação da EG'!$B$7="")),"",'Identificação da EG'!$D$7))</f>
        <v/>
      </c>
      <c r="H562" s="25" t="str">
        <f>IF(I562="","",IF(OR('Identificação da EG'!$B$7=0,'Identificação da EG'!$B$7=""),"",'Identificação da EG'!$E$7))</f>
        <v/>
      </c>
      <c r="I562" s="69" t="str">
        <f>IF(OR(J562="",'Campanhas C&amp;S'!$CO$6="",'Campanhas C&amp;S'!$CO$6="(Preencha o nome da campanha)"),"",'Campanhas C&amp;S'!$CO$6)</f>
        <v/>
      </c>
      <c r="J562" s="69" t="str">
        <v/>
      </c>
      <c r="K562" s="69" t="str">
        <v/>
      </c>
      <c r="L562" s="69" t="str">
        <v/>
      </c>
      <c r="M562" s="69" t="str">
        <v/>
      </c>
      <c r="N562" s="69" t="str">
        <v/>
      </c>
      <c r="O562" s="69" t="str">
        <v/>
      </c>
      <c r="P562" s="69" t="str">
        <f>IF(J562="","","População abrangida")</f>
        <v/>
      </c>
      <c r="Q562" s="69" t="str">
        <f t="shared" si="9"/>
        <v/>
      </c>
      <c r="R562" s="69" t="str" cm="1">
        <f t="array" ref="R562">IF(ISBLANK(INDEX('Campanhas C&amp;S'!$CT$20:$CU$48,INT((ROWS($A$1:A21)-1)/2)+1,MOD(ROWS($A$1:A21)-1,2)+1)),"",INDEX('Campanhas C&amp;S'!$CT$20:$CU$48,INT((ROWS($A$1:A21)-1)/2)+1,MOD(ROWS($A$1:A21)-1,2)+1))</f>
        <v/>
      </c>
      <c r="S562" s="69" t="str">
        <f>IF(OR(J562="",'Campanhas C&amp;S'!$CO$15="",'Campanhas C&amp;S'!$CO$15="(máximo 300 carateres)"),"",'Campanhas C&amp;S'!$CO$15)</f>
        <v/>
      </c>
    </row>
    <row r="563" spans="1:19" x14ac:dyDescent="0.15">
      <c r="A563" s="14" t="str">
        <f>IF(I563="","",IF(OR('Identificação da EG'!$B$7=0,'Identificação da EG'!$B$7=""),"",Capa!$C$10))</f>
        <v/>
      </c>
      <c r="B563" s="14" t="str">
        <f>IF(I563="","",IF((OR('Identificação da EG'!$B$7=0,'Identificação da EG'!$B$7="")),"",'Identificação da EG'!$B$7))</f>
        <v/>
      </c>
      <c r="C563" s="14" t="str">
        <f>IF(I563="","",IF(B563="","",VLOOKUP(B563,Auxiliar!$BW$23:$BX$3130,2,0)))</f>
        <v/>
      </c>
      <c r="D563" s="14" t="str">
        <f>IF(I563="","",IF(OR('Identificação da EG'!$B$7=0,'Identificação da EG'!$B$7=""),"","Portugal"))</f>
        <v/>
      </c>
      <c r="E563" s="14" t="str">
        <f>IF(I563="","",IF(OR('Identificação da EG'!$B$7=0,'Identificação da EG'!$B$7=""),"",'Identificação da EG'!$C$7))</f>
        <v/>
      </c>
      <c r="F563" s="14" t="str">
        <f>IF(I563="","",IF(OR('Identificação da EG'!$B$7=0,'Identificação da EG'!$B$7=""),"",'Identificação da EG'!$F$7))</f>
        <v/>
      </c>
      <c r="G563" s="14" t="str">
        <f>IF(I563="","",IF((OR('Identificação da EG'!$B$7=0,'Identificação da EG'!$B$7="")),"",'Identificação da EG'!$D$7))</f>
        <v/>
      </c>
      <c r="H563" s="25" t="str">
        <f>IF(I563="","",IF(OR('Identificação da EG'!$B$7=0,'Identificação da EG'!$B$7=""),"",'Identificação da EG'!$E$7))</f>
        <v/>
      </c>
      <c r="I563" s="69" t="str">
        <f>IF(OR(J563="",'Campanhas C&amp;S'!$CO$6="",'Campanhas C&amp;S'!$CO$6="(Preencha o nome da campanha)"),"",'Campanhas C&amp;S'!$CO$6)</f>
        <v/>
      </c>
      <c r="J563" s="69" t="str">
        <v/>
      </c>
      <c r="K563" s="69" t="str">
        <v/>
      </c>
      <c r="L563" s="69" t="str">
        <v/>
      </c>
      <c r="M563" s="69" t="str">
        <v/>
      </c>
      <c r="N563" s="69" t="str">
        <v/>
      </c>
      <c r="O563" s="69" t="str">
        <v/>
      </c>
      <c r="P563" s="69" t="str">
        <f>IF(J563="","","Materiais distribuidos")</f>
        <v/>
      </c>
      <c r="Q563" s="69" t="str">
        <f t="shared" si="9"/>
        <v/>
      </c>
      <c r="R563" s="69" t="str" cm="1">
        <f t="array" ref="R563">IF(ISBLANK(INDEX('Campanhas C&amp;S'!$CT$20:$CU$48,INT((ROWS($A$1:A22)-1)/2)+1,MOD(ROWS($A$1:A22)-1,2)+1)),"",INDEX('Campanhas C&amp;S'!$CT$20:$CU$48,INT((ROWS($A$1:A22)-1)/2)+1,MOD(ROWS($A$1:A22)-1,2)+1))</f>
        <v/>
      </c>
      <c r="S563" s="69" t="str">
        <f>IF(OR(J563="",'Campanhas C&amp;S'!$CO$15="",'Campanhas C&amp;S'!$CO$15="(máximo 300 carateres)"),"",'Campanhas C&amp;S'!$CO$15)</f>
        <v/>
      </c>
    </row>
    <row r="564" spans="1:19" x14ac:dyDescent="0.15">
      <c r="A564" s="14" t="str">
        <f>IF(I564="","",IF(OR('Identificação da EG'!$B$7=0,'Identificação da EG'!$B$7=""),"",Capa!$C$10))</f>
        <v/>
      </c>
      <c r="B564" s="14" t="str">
        <f>IF(I564="","",IF((OR('Identificação da EG'!$B$7=0,'Identificação da EG'!$B$7="")),"",'Identificação da EG'!$B$7))</f>
        <v/>
      </c>
      <c r="C564" s="14" t="str">
        <f>IF(I564="","",IF(B564="","",VLOOKUP(B564,Auxiliar!$BW$23:$BX$3130,2,0)))</f>
        <v/>
      </c>
      <c r="D564" s="14" t="str">
        <f>IF(I564="","",IF(OR('Identificação da EG'!$B$7=0,'Identificação da EG'!$B$7=""),"","Portugal"))</f>
        <v/>
      </c>
      <c r="E564" s="14" t="str">
        <f>IF(I564="","",IF(OR('Identificação da EG'!$B$7=0,'Identificação da EG'!$B$7=""),"",'Identificação da EG'!$C$7))</f>
        <v/>
      </c>
      <c r="F564" s="14" t="str">
        <f>IF(I564="","",IF(OR('Identificação da EG'!$B$7=0,'Identificação da EG'!$B$7=""),"",'Identificação da EG'!$F$7))</f>
        <v/>
      </c>
      <c r="G564" s="14" t="str">
        <f>IF(I564="","",IF((OR('Identificação da EG'!$B$7=0,'Identificação da EG'!$B$7="")),"",'Identificação da EG'!$D$7))</f>
        <v/>
      </c>
      <c r="H564" s="25" t="str">
        <f>IF(I564="","",IF(OR('Identificação da EG'!$B$7=0,'Identificação da EG'!$B$7=""),"",'Identificação da EG'!$E$7))</f>
        <v/>
      </c>
      <c r="I564" s="69" t="str">
        <f>IF(OR(J564="",'Campanhas C&amp;S'!$CO$6="",'Campanhas C&amp;S'!$CO$6="(Preencha o nome da campanha)"),"",'Campanhas C&amp;S'!$CO$6)</f>
        <v/>
      </c>
      <c r="J564" s="69" t="str">
        <v/>
      </c>
      <c r="K564" s="69" t="str">
        <v/>
      </c>
      <c r="L564" s="69" t="str">
        <v/>
      </c>
      <c r="M564" s="69" t="str">
        <v/>
      </c>
      <c r="N564" s="69" t="str">
        <v/>
      </c>
      <c r="O564" s="69" t="str">
        <v/>
      </c>
      <c r="P564" s="69" t="str">
        <f>IF(J564="","","População abrangida")</f>
        <v/>
      </c>
      <c r="Q564" s="69" t="str">
        <f t="shared" si="9"/>
        <v/>
      </c>
      <c r="R564" s="69" t="str" cm="1">
        <f t="array" ref="R564">IF(ISBLANK(INDEX('Campanhas C&amp;S'!$CT$20:$CU$48,INT((ROWS($A$1:A23)-1)/2)+1,MOD(ROWS($A$1:A23)-1,2)+1)),"",INDEX('Campanhas C&amp;S'!$CT$20:$CU$48,INT((ROWS($A$1:A23)-1)/2)+1,MOD(ROWS($A$1:A23)-1,2)+1))</f>
        <v/>
      </c>
      <c r="S564" s="69" t="str">
        <f>IF(OR(J564="",'Campanhas C&amp;S'!$CO$15="",'Campanhas C&amp;S'!$CO$15="(máximo 300 carateres)"),"",'Campanhas C&amp;S'!$CO$15)</f>
        <v/>
      </c>
    </row>
    <row r="565" spans="1:19" x14ac:dyDescent="0.15">
      <c r="A565" s="14" t="str">
        <f>IF(I565="","",IF(OR('Identificação da EG'!$B$7=0,'Identificação da EG'!$B$7=""),"",Capa!$C$10))</f>
        <v/>
      </c>
      <c r="B565" s="14" t="str">
        <f>IF(I565="","",IF((OR('Identificação da EG'!$B$7=0,'Identificação da EG'!$B$7="")),"",'Identificação da EG'!$B$7))</f>
        <v/>
      </c>
      <c r="C565" s="14" t="str">
        <f>IF(I565="","",IF(B565="","",VLOOKUP(B565,Auxiliar!$BW$23:$BX$3130,2,0)))</f>
        <v/>
      </c>
      <c r="D565" s="14" t="str">
        <f>IF(I565="","",IF(OR('Identificação da EG'!$B$7=0,'Identificação da EG'!$B$7=""),"","Portugal"))</f>
        <v/>
      </c>
      <c r="E565" s="14" t="str">
        <f>IF(I565="","",IF(OR('Identificação da EG'!$B$7=0,'Identificação da EG'!$B$7=""),"",'Identificação da EG'!$C$7))</f>
        <v/>
      </c>
      <c r="F565" s="14" t="str">
        <f>IF(I565="","",IF(OR('Identificação da EG'!$B$7=0,'Identificação da EG'!$B$7=""),"",'Identificação da EG'!$F$7))</f>
        <v/>
      </c>
      <c r="G565" s="14" t="str">
        <f>IF(I565="","",IF((OR('Identificação da EG'!$B$7=0,'Identificação da EG'!$B$7="")),"",'Identificação da EG'!$D$7))</f>
        <v/>
      </c>
      <c r="H565" s="25" t="str">
        <f>IF(I565="","",IF(OR('Identificação da EG'!$B$7=0,'Identificação da EG'!$B$7=""),"",'Identificação da EG'!$E$7))</f>
        <v/>
      </c>
      <c r="I565" s="69" t="str">
        <f>IF(OR(J565="",'Campanhas C&amp;S'!$CO$6="",'Campanhas C&amp;S'!$CO$6="(Preencha o nome da campanha)"),"",'Campanhas C&amp;S'!$CO$6)</f>
        <v/>
      </c>
      <c r="J565" s="69" t="str">
        <v/>
      </c>
      <c r="K565" s="69" t="str">
        <v/>
      </c>
      <c r="L565" s="69" t="str">
        <v/>
      </c>
      <c r="M565" s="69" t="str">
        <v/>
      </c>
      <c r="N565" s="69" t="str">
        <v/>
      </c>
      <c r="O565" s="69" t="str">
        <v/>
      </c>
      <c r="P565" s="69" t="str">
        <f>IF(J565="","","Materiais distribuidos")</f>
        <v/>
      </c>
      <c r="Q565" s="69" t="str">
        <f t="shared" si="9"/>
        <v/>
      </c>
      <c r="R565" s="69" t="str" cm="1">
        <f t="array" ref="R565">IF(ISBLANK(INDEX('Campanhas C&amp;S'!$CT$20:$CU$48,INT((ROWS($A$1:A24)-1)/2)+1,MOD(ROWS($A$1:A24)-1,2)+1)),"",INDEX('Campanhas C&amp;S'!$CT$20:$CU$48,INT((ROWS($A$1:A24)-1)/2)+1,MOD(ROWS($A$1:A24)-1,2)+1))</f>
        <v/>
      </c>
      <c r="S565" s="69" t="str">
        <f>IF(OR(J565="",'Campanhas C&amp;S'!$CO$15="",'Campanhas C&amp;S'!$CO$15="(máximo 300 carateres)"),"",'Campanhas C&amp;S'!$CO$15)</f>
        <v/>
      </c>
    </row>
    <row r="566" spans="1:19" x14ac:dyDescent="0.15">
      <c r="A566" s="14" t="str">
        <f>IF(I566="","",IF(OR('Identificação da EG'!$B$7=0,'Identificação da EG'!$B$7=""),"",Capa!$C$10))</f>
        <v/>
      </c>
      <c r="B566" s="14" t="str">
        <f>IF(I566="","",IF((OR('Identificação da EG'!$B$7=0,'Identificação da EG'!$B$7="")),"",'Identificação da EG'!$B$7))</f>
        <v/>
      </c>
      <c r="C566" s="14" t="str">
        <f>IF(I566="","",IF(B566="","",VLOOKUP(B566,Auxiliar!$BW$23:$BX$3130,2,0)))</f>
        <v/>
      </c>
      <c r="D566" s="14" t="str">
        <f>IF(I566="","",IF(OR('Identificação da EG'!$B$7=0,'Identificação da EG'!$B$7=""),"","Portugal"))</f>
        <v/>
      </c>
      <c r="E566" s="14" t="str">
        <f>IF(I566="","",IF(OR('Identificação da EG'!$B$7=0,'Identificação da EG'!$B$7=""),"",'Identificação da EG'!$C$7))</f>
        <v/>
      </c>
      <c r="F566" s="14" t="str">
        <f>IF(I566="","",IF(OR('Identificação da EG'!$B$7=0,'Identificação da EG'!$B$7=""),"",'Identificação da EG'!$F$7))</f>
        <v/>
      </c>
      <c r="G566" s="14" t="str">
        <f>IF(I566="","",IF((OR('Identificação da EG'!$B$7=0,'Identificação da EG'!$B$7="")),"",'Identificação da EG'!$D$7))</f>
        <v/>
      </c>
      <c r="H566" s="25" t="str">
        <f>IF(I566="","",IF(OR('Identificação da EG'!$B$7=0,'Identificação da EG'!$B$7=""),"",'Identificação da EG'!$E$7))</f>
        <v/>
      </c>
      <c r="I566" s="69" t="str">
        <f>IF(OR(J566="",'Campanhas C&amp;S'!$CO$6="",'Campanhas C&amp;S'!$CO$6="(Preencha o nome da campanha)"),"",'Campanhas C&amp;S'!$CO$6)</f>
        <v/>
      </c>
      <c r="J566" s="69" t="str">
        <v/>
      </c>
      <c r="K566" s="69" t="str">
        <v/>
      </c>
      <c r="L566" s="69" t="str">
        <v/>
      </c>
      <c r="M566" s="69" t="str">
        <v/>
      </c>
      <c r="N566" s="69" t="str">
        <v/>
      </c>
      <c r="O566" s="69" t="str">
        <v/>
      </c>
      <c r="P566" s="69" t="str">
        <f>IF(J566="","","População abrangida")</f>
        <v/>
      </c>
      <c r="Q566" s="69" t="str">
        <f t="shared" si="9"/>
        <v/>
      </c>
      <c r="R566" s="69" t="str" cm="1">
        <f t="array" ref="R566">IF(ISBLANK(INDEX('Campanhas C&amp;S'!$CT$20:$CU$48,INT((ROWS($A$1:A25)-1)/2)+1,MOD(ROWS($A$1:A25)-1,2)+1)),"",INDEX('Campanhas C&amp;S'!$CT$20:$CU$48,INT((ROWS($A$1:A25)-1)/2)+1,MOD(ROWS($A$1:A25)-1,2)+1))</f>
        <v/>
      </c>
      <c r="S566" s="69" t="str">
        <f>IF(OR(J566="",'Campanhas C&amp;S'!$CO$15="",'Campanhas C&amp;S'!$CO$15="(máximo 300 carateres)"),"",'Campanhas C&amp;S'!$CO$15)</f>
        <v/>
      </c>
    </row>
    <row r="567" spans="1:19" x14ac:dyDescent="0.15">
      <c r="A567" s="14" t="str">
        <f>IF(I567="","",IF(OR('Identificação da EG'!$B$7=0,'Identificação da EG'!$B$7=""),"",Capa!$C$10))</f>
        <v/>
      </c>
      <c r="B567" s="14" t="str">
        <f>IF(I567="","",IF((OR('Identificação da EG'!$B$7=0,'Identificação da EG'!$B$7="")),"",'Identificação da EG'!$B$7))</f>
        <v/>
      </c>
      <c r="C567" s="14" t="str">
        <f>IF(I567="","",IF(B567="","",VLOOKUP(B567,Auxiliar!$BW$23:$BX$3130,2,0)))</f>
        <v/>
      </c>
      <c r="D567" s="14" t="str">
        <f>IF(I567="","",IF(OR('Identificação da EG'!$B$7=0,'Identificação da EG'!$B$7=""),"","Portugal"))</f>
        <v/>
      </c>
      <c r="E567" s="14" t="str">
        <f>IF(I567="","",IF(OR('Identificação da EG'!$B$7=0,'Identificação da EG'!$B$7=""),"",'Identificação da EG'!$C$7))</f>
        <v/>
      </c>
      <c r="F567" s="14" t="str">
        <f>IF(I567="","",IF(OR('Identificação da EG'!$B$7=0,'Identificação da EG'!$B$7=""),"",'Identificação da EG'!$F$7))</f>
        <v/>
      </c>
      <c r="G567" s="14" t="str">
        <f>IF(I567="","",IF((OR('Identificação da EG'!$B$7=0,'Identificação da EG'!$B$7="")),"",'Identificação da EG'!$D$7))</f>
        <v/>
      </c>
      <c r="H567" s="25" t="str">
        <f>IF(I567="","",IF(OR('Identificação da EG'!$B$7=0,'Identificação da EG'!$B$7=""),"",'Identificação da EG'!$E$7))</f>
        <v/>
      </c>
      <c r="I567" s="69" t="str">
        <f>IF(OR(J567="",'Campanhas C&amp;S'!$CO$6="",'Campanhas C&amp;S'!$CO$6="(Preencha o nome da campanha)"),"",'Campanhas C&amp;S'!$CO$6)</f>
        <v/>
      </c>
      <c r="J567" s="69" t="str">
        <v/>
      </c>
      <c r="K567" s="69" t="str">
        <v/>
      </c>
      <c r="L567" s="69" t="str">
        <v/>
      </c>
      <c r="M567" s="69" t="str">
        <v/>
      </c>
      <c r="N567" s="69" t="str">
        <v/>
      </c>
      <c r="O567" s="69" t="str">
        <v/>
      </c>
      <c r="P567" s="69" t="str">
        <f>IF(J567="","","Materiais distribuidos")</f>
        <v/>
      </c>
      <c r="Q567" s="69" t="str">
        <f t="shared" si="9"/>
        <v/>
      </c>
      <c r="R567" s="69" t="str" cm="1">
        <f t="array" ref="R567">IF(ISBLANK(INDEX('Campanhas C&amp;S'!$CT$20:$CU$48,INT((ROWS($A$1:A26)-1)/2)+1,MOD(ROWS($A$1:A26)-1,2)+1)),"",INDEX('Campanhas C&amp;S'!$CT$20:$CU$48,INT((ROWS($A$1:A26)-1)/2)+1,MOD(ROWS($A$1:A26)-1,2)+1))</f>
        <v/>
      </c>
      <c r="S567" s="69" t="str">
        <f>IF(OR(J567="",'Campanhas C&amp;S'!$CO$15="",'Campanhas C&amp;S'!$CO$15="(máximo 300 carateres)"),"",'Campanhas C&amp;S'!$CO$15)</f>
        <v/>
      </c>
    </row>
    <row r="568" spans="1:19" x14ac:dyDescent="0.15">
      <c r="A568" s="14" t="str">
        <f>IF(I568="","",IF(OR('Identificação da EG'!$B$7=0,'Identificação da EG'!$B$7=""),"",Capa!$C$10))</f>
        <v/>
      </c>
      <c r="B568" s="14" t="str">
        <f>IF(I568="","",IF((OR('Identificação da EG'!$B$7=0,'Identificação da EG'!$B$7="")),"",'Identificação da EG'!$B$7))</f>
        <v/>
      </c>
      <c r="C568" s="14" t="str">
        <f>IF(I568="","",IF(B568="","",VLOOKUP(B568,Auxiliar!$BW$23:$BX$3130,2,0)))</f>
        <v/>
      </c>
      <c r="D568" s="14" t="str">
        <f>IF(I568="","",IF(OR('Identificação da EG'!$B$7=0,'Identificação da EG'!$B$7=""),"","Portugal"))</f>
        <v/>
      </c>
      <c r="E568" s="14" t="str">
        <f>IF(I568="","",IF(OR('Identificação da EG'!$B$7=0,'Identificação da EG'!$B$7=""),"",'Identificação da EG'!$C$7))</f>
        <v/>
      </c>
      <c r="F568" s="14" t="str">
        <f>IF(I568="","",IF(OR('Identificação da EG'!$B$7=0,'Identificação da EG'!$B$7=""),"",'Identificação da EG'!$F$7))</f>
        <v/>
      </c>
      <c r="G568" s="14" t="str">
        <f>IF(I568="","",IF((OR('Identificação da EG'!$B$7=0,'Identificação da EG'!$B$7="")),"",'Identificação da EG'!$D$7))</f>
        <v/>
      </c>
      <c r="H568" s="25" t="str">
        <f>IF(I568="","",IF(OR('Identificação da EG'!$B$7=0,'Identificação da EG'!$B$7=""),"",'Identificação da EG'!$E$7))</f>
        <v/>
      </c>
      <c r="I568" s="69" t="str">
        <f>IF(OR(J568="",'Campanhas C&amp;S'!$CO$6="",'Campanhas C&amp;S'!$CO$6="(Preencha o nome da campanha)"),"",'Campanhas C&amp;S'!$CO$6)</f>
        <v/>
      </c>
      <c r="J568" s="69" t="str">
        <v/>
      </c>
      <c r="K568" s="69" t="str">
        <v/>
      </c>
      <c r="L568" s="69" t="str">
        <v/>
      </c>
      <c r="M568" s="69" t="str">
        <v/>
      </c>
      <c r="N568" s="69" t="str">
        <v/>
      </c>
      <c r="O568" s="69" t="str">
        <v/>
      </c>
      <c r="P568" s="69" t="str">
        <f>IF(J568="","","População abrangida")</f>
        <v/>
      </c>
      <c r="Q568" s="69" t="str">
        <f t="shared" si="9"/>
        <v/>
      </c>
      <c r="R568" s="69" t="str" cm="1">
        <f t="array" ref="R568">IF(ISBLANK(INDEX('Campanhas C&amp;S'!$CT$20:$CU$48,INT((ROWS($A$1:A27)-1)/2)+1,MOD(ROWS($A$1:A27)-1,2)+1)),"",INDEX('Campanhas C&amp;S'!$CT$20:$CU$48,INT((ROWS($A$1:A27)-1)/2)+1,MOD(ROWS($A$1:A27)-1,2)+1))</f>
        <v/>
      </c>
      <c r="S568" s="69" t="str">
        <f>IF(OR(J568="",'Campanhas C&amp;S'!$CO$15="",'Campanhas C&amp;S'!$CO$15="(máximo 300 carateres)"),"",'Campanhas C&amp;S'!$CO$15)</f>
        <v/>
      </c>
    </row>
    <row r="569" spans="1:19" x14ac:dyDescent="0.15">
      <c r="A569" s="14" t="str">
        <f>IF(I569="","",IF(OR('Identificação da EG'!$B$7=0,'Identificação da EG'!$B$7=""),"",Capa!$C$10))</f>
        <v/>
      </c>
      <c r="B569" s="14" t="str">
        <f>IF(I569="","",IF((OR('Identificação da EG'!$B$7=0,'Identificação da EG'!$B$7="")),"",'Identificação da EG'!$B$7))</f>
        <v/>
      </c>
      <c r="C569" s="14" t="str">
        <f>IF(I569="","",IF(B569="","",VLOOKUP(B569,Auxiliar!$BW$23:$BX$3130,2,0)))</f>
        <v/>
      </c>
      <c r="D569" s="14" t="str">
        <f>IF(I569="","",IF(OR('Identificação da EG'!$B$7=0,'Identificação da EG'!$B$7=""),"","Portugal"))</f>
        <v/>
      </c>
      <c r="E569" s="14" t="str">
        <f>IF(I569="","",IF(OR('Identificação da EG'!$B$7=0,'Identificação da EG'!$B$7=""),"",'Identificação da EG'!$C$7))</f>
        <v/>
      </c>
      <c r="F569" s="14" t="str">
        <f>IF(I569="","",IF(OR('Identificação da EG'!$B$7=0,'Identificação da EG'!$B$7=""),"",'Identificação da EG'!$F$7))</f>
        <v/>
      </c>
      <c r="G569" s="14" t="str">
        <f>IF(I569="","",IF((OR('Identificação da EG'!$B$7=0,'Identificação da EG'!$B$7="")),"",'Identificação da EG'!$D$7))</f>
        <v/>
      </c>
      <c r="H569" s="25" t="str">
        <f>IF(I569="","",IF(OR('Identificação da EG'!$B$7=0,'Identificação da EG'!$B$7=""),"",'Identificação da EG'!$E$7))</f>
        <v/>
      </c>
      <c r="I569" s="69" t="str">
        <f>IF(OR(J569="",'Campanhas C&amp;S'!$CO$6="",'Campanhas C&amp;S'!$CO$6="(Preencha o nome da campanha)"),"",'Campanhas C&amp;S'!$CO$6)</f>
        <v/>
      </c>
      <c r="J569" s="69" t="str">
        <v/>
      </c>
      <c r="K569" s="69" t="str">
        <v/>
      </c>
      <c r="L569" s="69" t="str">
        <v/>
      </c>
      <c r="M569" s="69" t="str">
        <v/>
      </c>
      <c r="N569" s="69" t="str">
        <v/>
      </c>
      <c r="O569" s="69" t="str">
        <v/>
      </c>
      <c r="P569" s="69" t="str">
        <f>IF(J569="","","Materiais distribuidos")</f>
        <v/>
      </c>
      <c r="Q569" s="69" t="str">
        <f t="shared" si="9"/>
        <v/>
      </c>
      <c r="R569" s="69" t="str" cm="1">
        <f t="array" ref="R569">IF(ISBLANK(INDEX('Campanhas C&amp;S'!$CT$20:$CU$48,INT((ROWS($A$1:A28)-1)/2)+1,MOD(ROWS($A$1:A28)-1,2)+1)),"",INDEX('Campanhas C&amp;S'!$CT$20:$CU$48,INT((ROWS($A$1:A28)-1)/2)+1,MOD(ROWS($A$1:A28)-1,2)+1))</f>
        <v/>
      </c>
      <c r="S569" s="69" t="str">
        <f>IF(OR(J569="",'Campanhas C&amp;S'!$CO$15="",'Campanhas C&amp;S'!$CO$15="(máximo 300 carateres)"),"",'Campanhas C&amp;S'!$CO$15)</f>
        <v/>
      </c>
    </row>
    <row r="570" spans="1:19" x14ac:dyDescent="0.15">
      <c r="A570" s="14" t="str">
        <f>IF(I570="","",IF(OR('Identificação da EG'!$B$7=0,'Identificação da EG'!$B$7=""),"",Capa!$C$10))</f>
        <v/>
      </c>
      <c r="B570" s="14" t="str">
        <f>IF(I570="","",IF((OR('Identificação da EG'!$B$7=0,'Identificação da EG'!$B$7="")),"",'Identificação da EG'!$B$7))</f>
        <v/>
      </c>
      <c r="C570" s="14" t="str">
        <f>IF(I570="","",IF(B570="","",VLOOKUP(B570,Auxiliar!$BW$23:$BX$3130,2,0)))</f>
        <v/>
      </c>
      <c r="D570" s="14" t="str">
        <f>IF(I570="","",IF(OR('Identificação da EG'!$B$7=0,'Identificação da EG'!$B$7=""),"","Portugal"))</f>
        <v/>
      </c>
      <c r="E570" s="14" t="str">
        <f>IF(I570="","",IF(OR('Identificação da EG'!$B$7=0,'Identificação da EG'!$B$7=""),"",'Identificação da EG'!$C$7))</f>
        <v/>
      </c>
      <c r="F570" s="14" t="str">
        <f>IF(I570="","",IF(OR('Identificação da EG'!$B$7=0,'Identificação da EG'!$B$7=""),"",'Identificação da EG'!$F$7))</f>
        <v/>
      </c>
      <c r="G570" s="14" t="str">
        <f>IF(I570="","",IF((OR('Identificação da EG'!$B$7=0,'Identificação da EG'!$B$7="")),"",'Identificação da EG'!$D$7))</f>
        <v/>
      </c>
      <c r="H570" s="25" t="str">
        <f>IF(I570="","",IF(OR('Identificação da EG'!$B$7=0,'Identificação da EG'!$B$7=""),"",'Identificação da EG'!$E$7))</f>
        <v/>
      </c>
      <c r="I570" s="69" t="str">
        <f>IF(OR(J570="",'Campanhas C&amp;S'!$CO$6="",'Campanhas C&amp;S'!$CO$6="(Preencha o nome da campanha)"),"",'Campanhas C&amp;S'!$CO$6)</f>
        <v/>
      </c>
      <c r="J570" s="69" t="str">
        <v/>
      </c>
      <c r="K570" s="69" t="str">
        <v/>
      </c>
      <c r="L570" s="69" t="str">
        <v/>
      </c>
      <c r="M570" s="69" t="str">
        <v/>
      </c>
      <c r="N570" s="69" t="str">
        <v/>
      </c>
      <c r="O570" s="69" t="str">
        <v/>
      </c>
      <c r="P570" s="69" t="str">
        <f>IF(J570="","","População abrangida")</f>
        <v/>
      </c>
      <c r="Q570" s="69" t="str">
        <f t="shared" si="9"/>
        <v/>
      </c>
      <c r="R570" s="69" t="str" cm="1">
        <f t="array" ref="R570">IF(ISBLANK(INDEX('Campanhas C&amp;S'!$CT$20:$CU$48,INT((ROWS($A$1:A29)-1)/2)+1,MOD(ROWS($A$1:A29)-1,2)+1)),"",INDEX('Campanhas C&amp;S'!$CT$20:$CU$48,INT((ROWS($A$1:A29)-1)/2)+1,MOD(ROWS($A$1:A29)-1,2)+1))</f>
        <v/>
      </c>
      <c r="S570" s="69" t="str">
        <f>IF(OR(J570="",'Campanhas C&amp;S'!$CO$15="",'Campanhas C&amp;S'!$CO$15="(máximo 300 carateres)"),"",'Campanhas C&amp;S'!$CO$15)</f>
        <v/>
      </c>
    </row>
    <row r="571" spans="1:19" x14ac:dyDescent="0.15">
      <c r="A571" s="14" t="str">
        <f>IF(I571="","",IF(OR('Identificação da EG'!$B$7=0,'Identificação da EG'!$B$7=""),"",Capa!$C$10))</f>
        <v/>
      </c>
      <c r="B571" s="14" t="str">
        <f>IF(I571="","",IF((OR('Identificação da EG'!$B$7=0,'Identificação da EG'!$B$7="")),"",'Identificação da EG'!$B$7))</f>
        <v/>
      </c>
      <c r="C571" s="14" t="str">
        <f>IF(I571="","",IF(B571="","",VLOOKUP(B571,Auxiliar!$BW$23:$BX$3130,2,0)))</f>
        <v/>
      </c>
      <c r="D571" s="14" t="str">
        <f>IF(I571="","",IF(OR('Identificação da EG'!$B$7=0,'Identificação da EG'!$B$7=""),"","Portugal"))</f>
        <v/>
      </c>
      <c r="E571" s="14" t="str">
        <f>IF(I571="","",IF(OR('Identificação da EG'!$B$7=0,'Identificação da EG'!$B$7=""),"",'Identificação da EG'!$C$7))</f>
        <v/>
      </c>
      <c r="F571" s="14" t="str">
        <f>IF(I571="","",IF(OR('Identificação da EG'!$B$7=0,'Identificação da EG'!$B$7=""),"",'Identificação da EG'!$F$7))</f>
        <v/>
      </c>
      <c r="G571" s="14" t="str">
        <f>IF(I571="","",IF((OR('Identificação da EG'!$B$7=0,'Identificação da EG'!$B$7="")),"",'Identificação da EG'!$D$7))</f>
        <v/>
      </c>
      <c r="H571" s="25" t="str">
        <f>IF(I571="","",IF(OR('Identificação da EG'!$B$7=0,'Identificação da EG'!$B$7=""),"",'Identificação da EG'!$E$7))</f>
        <v/>
      </c>
      <c r="I571" s="69" t="str">
        <f>IF(OR(J571="",'Campanhas C&amp;S'!$CO$6="",'Campanhas C&amp;S'!$CO$6="(Preencha o nome da campanha)"),"",'Campanhas C&amp;S'!$CO$6)</f>
        <v/>
      </c>
      <c r="J571" s="69" t="str">
        <v/>
      </c>
      <c r="K571" s="69" t="str">
        <v/>
      </c>
      <c r="L571" s="69" t="str">
        <v/>
      </c>
      <c r="M571" s="69" t="str">
        <v/>
      </c>
      <c r="N571" s="69" t="str">
        <v/>
      </c>
      <c r="O571" s="69" t="str">
        <v/>
      </c>
      <c r="P571" s="69" t="str">
        <f>IF(J571="","","Materiais distribuidos")</f>
        <v/>
      </c>
      <c r="Q571" s="69" t="str">
        <f t="shared" si="9"/>
        <v/>
      </c>
      <c r="R571" s="69" t="str" cm="1">
        <f t="array" ref="R571">IF(ISBLANK(INDEX('Campanhas C&amp;S'!$CT$20:$CU$48,INT((ROWS($A$1:A30)-1)/2)+1,MOD(ROWS($A$1:A30)-1,2)+1)),"",INDEX('Campanhas C&amp;S'!$CT$20:$CU$48,INT((ROWS($A$1:A30)-1)/2)+1,MOD(ROWS($A$1:A30)-1,2)+1))</f>
        <v/>
      </c>
      <c r="S571" s="69" t="str">
        <f>IF(OR(J571="",'Campanhas C&amp;S'!$CO$15="",'Campanhas C&amp;S'!$CO$15="(máximo 300 carateres)"),"",'Campanhas C&amp;S'!$CO$15)</f>
        <v/>
      </c>
    </row>
    <row r="572" spans="1:19" x14ac:dyDescent="0.15">
      <c r="A572" s="14" t="str">
        <f>IF(I572="","",IF(OR('Identificação da EG'!$B$7=0,'Identificação da EG'!$B$7=""),"",Capa!$C$10))</f>
        <v/>
      </c>
      <c r="B572" s="14" t="str">
        <f>IF(I572="","",IF((OR('Identificação da EG'!$B$7=0,'Identificação da EG'!$B$7="")),"",'Identificação da EG'!$B$7))</f>
        <v/>
      </c>
      <c r="C572" s="14" t="str">
        <f>IF(I572="","",IF(B572="","",VLOOKUP(B572,Auxiliar!$BW$23:$BX$3130,2,0)))</f>
        <v/>
      </c>
      <c r="D572" s="14" t="str">
        <f>IF(I572="","",IF(OR('Identificação da EG'!$B$7=0,'Identificação da EG'!$B$7=""),"","Portugal"))</f>
        <v/>
      </c>
      <c r="E572" s="14" t="str">
        <f>IF(I572="","",IF(OR('Identificação da EG'!$B$7=0,'Identificação da EG'!$B$7=""),"",'Identificação da EG'!$C$7))</f>
        <v/>
      </c>
      <c r="F572" s="14" t="str">
        <f>IF(I572="","",IF(OR('Identificação da EG'!$B$7=0,'Identificação da EG'!$B$7=""),"",'Identificação da EG'!$F$7))</f>
        <v/>
      </c>
      <c r="G572" s="14" t="str">
        <f>IF(I572="","",IF((OR('Identificação da EG'!$B$7=0,'Identificação da EG'!$B$7="")),"",'Identificação da EG'!$D$7))</f>
        <v/>
      </c>
      <c r="H572" s="25" t="str">
        <f>IF(I572="","",IF(OR('Identificação da EG'!$B$7=0,'Identificação da EG'!$B$7=""),"",'Identificação da EG'!$E$7))</f>
        <v/>
      </c>
      <c r="I572" s="69" t="str">
        <f>IF(OR(J572="",'Campanhas C&amp;S'!$CO$6="",'Campanhas C&amp;S'!$CO$6="(Preencha o nome da campanha)"),"",'Campanhas C&amp;S'!$CO$6)</f>
        <v/>
      </c>
      <c r="J572" s="69" t="str">
        <v/>
      </c>
      <c r="K572" s="69" t="str">
        <v/>
      </c>
      <c r="L572" s="69" t="str">
        <v/>
      </c>
      <c r="M572" s="69" t="str">
        <v/>
      </c>
      <c r="N572" s="69" t="str">
        <v/>
      </c>
      <c r="O572" s="69" t="str">
        <v/>
      </c>
      <c r="P572" s="69" t="str">
        <f>IF(J572="","","População abrangida")</f>
        <v/>
      </c>
      <c r="Q572" s="69" t="str">
        <f t="shared" si="9"/>
        <v/>
      </c>
      <c r="R572" s="69" t="str" cm="1">
        <f t="array" ref="R572">IF(ISBLANK(INDEX('Campanhas C&amp;S'!$CT$20:$CU$48,INT((ROWS($A$1:A31)-1)/2)+1,MOD(ROWS($A$1:A31)-1,2)+1)),"",INDEX('Campanhas C&amp;S'!$CT$20:$CU$48,INT((ROWS($A$1:A31)-1)/2)+1,MOD(ROWS($A$1:A31)-1,2)+1))</f>
        <v/>
      </c>
      <c r="S572" s="69" t="str">
        <f>IF(OR(J572="",'Campanhas C&amp;S'!$CO$15="",'Campanhas C&amp;S'!$CO$15="(máximo 300 carateres)"),"",'Campanhas C&amp;S'!$CO$15)</f>
        <v/>
      </c>
    </row>
    <row r="573" spans="1:19" x14ac:dyDescent="0.15">
      <c r="A573" s="14" t="str">
        <f>IF(I573="","",IF(OR('Identificação da EG'!$B$7=0,'Identificação da EG'!$B$7=""),"",Capa!$C$10))</f>
        <v/>
      </c>
      <c r="B573" s="14" t="str">
        <f>IF(I573="","",IF((OR('Identificação da EG'!$B$7=0,'Identificação da EG'!$B$7="")),"",'Identificação da EG'!$B$7))</f>
        <v/>
      </c>
      <c r="C573" s="14" t="str">
        <f>IF(I573="","",IF(B573="","",VLOOKUP(B573,Auxiliar!$BW$23:$BX$3130,2,0)))</f>
        <v/>
      </c>
      <c r="D573" s="14" t="str">
        <f>IF(I573="","",IF(OR('Identificação da EG'!$B$7=0,'Identificação da EG'!$B$7=""),"","Portugal"))</f>
        <v/>
      </c>
      <c r="E573" s="14" t="str">
        <f>IF(I573="","",IF(OR('Identificação da EG'!$B$7=0,'Identificação da EG'!$B$7=""),"",'Identificação da EG'!$C$7))</f>
        <v/>
      </c>
      <c r="F573" s="14" t="str">
        <f>IF(I573="","",IF(OR('Identificação da EG'!$B$7=0,'Identificação da EG'!$B$7=""),"",'Identificação da EG'!$F$7))</f>
        <v/>
      </c>
      <c r="G573" s="14" t="str">
        <f>IF(I573="","",IF((OR('Identificação da EG'!$B$7=0,'Identificação da EG'!$B$7="")),"",'Identificação da EG'!$D$7))</f>
        <v/>
      </c>
      <c r="H573" s="25" t="str">
        <f>IF(I573="","",IF(OR('Identificação da EG'!$B$7=0,'Identificação da EG'!$B$7=""),"",'Identificação da EG'!$E$7))</f>
        <v/>
      </c>
      <c r="I573" s="69" t="str">
        <f>IF(OR(J573="",'Campanhas C&amp;S'!$CO$6="",'Campanhas C&amp;S'!$CO$6="(Preencha o nome da campanha)"),"",'Campanhas C&amp;S'!$CO$6)</f>
        <v/>
      </c>
      <c r="J573" s="69" t="str">
        <v/>
      </c>
      <c r="K573" s="69" t="str">
        <v/>
      </c>
      <c r="L573" s="69" t="str">
        <v/>
      </c>
      <c r="M573" s="69" t="str">
        <v/>
      </c>
      <c r="N573" s="69" t="str">
        <v/>
      </c>
      <c r="O573" s="69" t="str">
        <v/>
      </c>
      <c r="P573" s="69" t="str">
        <f>IF(J573="","","Materiais distribuidos")</f>
        <v/>
      </c>
      <c r="Q573" s="69" t="str">
        <f t="shared" si="9"/>
        <v/>
      </c>
      <c r="R573" s="69" t="str" cm="1">
        <f t="array" ref="R573">IF(ISBLANK(INDEX('Campanhas C&amp;S'!$CT$20:$CU$48,INT((ROWS($A$1:A32)-1)/2)+1,MOD(ROWS($A$1:A32)-1,2)+1)),"",INDEX('Campanhas C&amp;S'!$CT$20:$CU$48,INT((ROWS($A$1:A32)-1)/2)+1,MOD(ROWS($A$1:A32)-1,2)+1))</f>
        <v/>
      </c>
      <c r="S573" s="69" t="str">
        <f>IF(OR(J573="",'Campanhas C&amp;S'!$CO$15="",'Campanhas C&amp;S'!$CO$15="(máximo 300 carateres)"),"",'Campanhas C&amp;S'!$CO$15)</f>
        <v/>
      </c>
    </row>
    <row r="574" spans="1:19" x14ac:dyDescent="0.15">
      <c r="A574" s="14" t="str">
        <f>IF(I574="","",IF(OR('Identificação da EG'!$B$7=0,'Identificação da EG'!$B$7=""),"",Capa!$C$10))</f>
        <v/>
      </c>
      <c r="B574" s="14" t="str">
        <f>IF(I574="","",IF((OR('Identificação da EG'!$B$7=0,'Identificação da EG'!$B$7="")),"",'Identificação da EG'!$B$7))</f>
        <v/>
      </c>
      <c r="C574" s="14" t="str">
        <f>IF(I574="","",IF(B574="","",VLOOKUP(B574,Auxiliar!$BW$23:$BX$3130,2,0)))</f>
        <v/>
      </c>
      <c r="D574" s="14" t="str">
        <f>IF(I574="","",IF(OR('Identificação da EG'!$B$7=0,'Identificação da EG'!$B$7=""),"","Portugal"))</f>
        <v/>
      </c>
      <c r="E574" s="14" t="str">
        <f>IF(I574="","",IF(OR('Identificação da EG'!$B$7=0,'Identificação da EG'!$B$7=""),"",'Identificação da EG'!$C$7))</f>
        <v/>
      </c>
      <c r="F574" s="14" t="str">
        <f>IF(I574="","",IF(OR('Identificação da EG'!$B$7=0,'Identificação da EG'!$B$7=""),"",'Identificação da EG'!$F$7))</f>
        <v/>
      </c>
      <c r="G574" s="14" t="str">
        <f>IF(I574="","",IF((OR('Identificação da EG'!$B$7=0,'Identificação da EG'!$B$7="")),"",'Identificação da EG'!$D$7))</f>
        <v/>
      </c>
      <c r="H574" s="25" t="str">
        <f>IF(I574="","",IF(OR('Identificação da EG'!$B$7=0,'Identificação da EG'!$B$7=""),"",'Identificação da EG'!$E$7))</f>
        <v/>
      </c>
      <c r="I574" s="69" t="str">
        <f>IF(OR(J574="",'Campanhas C&amp;S'!$CO$6="",'Campanhas C&amp;S'!$CO$6="(Preencha o nome da campanha)"),"",'Campanhas C&amp;S'!$CO$6)</f>
        <v/>
      </c>
      <c r="J574" s="69" t="str">
        <v/>
      </c>
      <c r="K574" s="69" t="str">
        <v/>
      </c>
      <c r="L574" s="69" t="str">
        <v/>
      </c>
      <c r="M574" s="69" t="str">
        <v/>
      </c>
      <c r="N574" s="69" t="str">
        <v/>
      </c>
      <c r="O574" s="69" t="str">
        <v/>
      </c>
      <c r="P574" s="69" t="str">
        <f>IF(J574="","","População abrangida")</f>
        <v/>
      </c>
      <c r="Q574" s="69" t="str">
        <f t="shared" si="9"/>
        <v/>
      </c>
      <c r="R574" s="69" t="str" cm="1">
        <f t="array" ref="R574">IF(ISBLANK(INDEX('Campanhas C&amp;S'!$CT$20:$CU$48,INT((ROWS($A$1:A33)-1)/2)+1,MOD(ROWS($A$1:A33)-1,2)+1)),"",INDEX('Campanhas C&amp;S'!$CT$20:$CU$48,INT((ROWS($A$1:A33)-1)/2)+1,MOD(ROWS($A$1:A33)-1,2)+1))</f>
        <v/>
      </c>
      <c r="S574" s="69" t="str">
        <f>IF(OR(J574="",'Campanhas C&amp;S'!$CO$15="",'Campanhas C&amp;S'!$CO$15="(máximo 300 carateres)"),"",'Campanhas C&amp;S'!$CO$15)</f>
        <v/>
      </c>
    </row>
    <row r="575" spans="1:19" x14ac:dyDescent="0.15">
      <c r="A575" s="14" t="str">
        <f>IF(I575="","",IF(OR('Identificação da EG'!$B$7=0,'Identificação da EG'!$B$7=""),"",Capa!$C$10))</f>
        <v/>
      </c>
      <c r="B575" s="14" t="str">
        <f>IF(I575="","",IF((OR('Identificação da EG'!$B$7=0,'Identificação da EG'!$B$7="")),"",'Identificação da EG'!$B$7))</f>
        <v/>
      </c>
      <c r="C575" s="14" t="str">
        <f>IF(I575="","",IF(B575="","",VLOOKUP(B575,Auxiliar!$BW$23:$BX$3130,2,0)))</f>
        <v/>
      </c>
      <c r="D575" s="14" t="str">
        <f>IF(I575="","",IF(OR('Identificação da EG'!$B$7=0,'Identificação da EG'!$B$7=""),"","Portugal"))</f>
        <v/>
      </c>
      <c r="E575" s="14" t="str">
        <f>IF(I575="","",IF(OR('Identificação da EG'!$B$7=0,'Identificação da EG'!$B$7=""),"",'Identificação da EG'!$C$7))</f>
        <v/>
      </c>
      <c r="F575" s="14" t="str">
        <f>IF(I575="","",IF(OR('Identificação da EG'!$B$7=0,'Identificação da EG'!$B$7=""),"",'Identificação da EG'!$F$7))</f>
        <v/>
      </c>
      <c r="G575" s="14" t="str">
        <f>IF(I575="","",IF((OR('Identificação da EG'!$B$7=0,'Identificação da EG'!$B$7="")),"",'Identificação da EG'!$D$7))</f>
        <v/>
      </c>
      <c r="H575" s="25" t="str">
        <f>IF(I575="","",IF(OR('Identificação da EG'!$B$7=0,'Identificação da EG'!$B$7=""),"",'Identificação da EG'!$E$7))</f>
        <v/>
      </c>
      <c r="I575" s="69" t="str">
        <f>IF(OR(J575="",'Campanhas C&amp;S'!$CO$6="",'Campanhas C&amp;S'!$CO$6="(Preencha o nome da campanha)"),"",'Campanhas C&amp;S'!$CO$6)</f>
        <v/>
      </c>
      <c r="J575" s="69" t="str">
        <v/>
      </c>
      <c r="K575" s="69" t="str">
        <v/>
      </c>
      <c r="L575" s="69" t="str">
        <v/>
      </c>
      <c r="M575" s="69" t="str">
        <v/>
      </c>
      <c r="N575" s="69" t="str">
        <v/>
      </c>
      <c r="O575" s="69" t="str">
        <v/>
      </c>
      <c r="P575" s="69" t="str">
        <f>IF(J575="","","Materiais distribuidos")</f>
        <v/>
      </c>
      <c r="Q575" s="69" t="str">
        <f t="shared" si="9"/>
        <v/>
      </c>
      <c r="R575" s="69" t="str" cm="1">
        <f t="array" ref="R575">IF(ISBLANK(INDEX('Campanhas C&amp;S'!$CT$20:$CU$48,INT((ROWS($A$1:A34)-1)/2)+1,MOD(ROWS($A$1:A34)-1,2)+1)),"",INDEX('Campanhas C&amp;S'!$CT$20:$CU$48,INT((ROWS($A$1:A34)-1)/2)+1,MOD(ROWS($A$1:A34)-1,2)+1))</f>
        <v/>
      </c>
      <c r="S575" s="69" t="str">
        <f>IF(OR(J575="",'Campanhas C&amp;S'!$CO$15="",'Campanhas C&amp;S'!$CO$15="(máximo 300 carateres)"),"",'Campanhas C&amp;S'!$CO$15)</f>
        <v/>
      </c>
    </row>
    <row r="576" spans="1:19" x14ac:dyDescent="0.15">
      <c r="A576" s="14" t="str">
        <f>IF(I576="","",IF(OR('Identificação da EG'!$B$7=0,'Identificação da EG'!$B$7=""),"",Capa!$C$10))</f>
        <v/>
      </c>
      <c r="B576" s="14" t="str">
        <f>IF(I576="","",IF((OR('Identificação da EG'!$B$7=0,'Identificação da EG'!$B$7="")),"",'Identificação da EG'!$B$7))</f>
        <v/>
      </c>
      <c r="C576" s="14" t="str">
        <f>IF(I576="","",IF(B576="","",VLOOKUP(B576,Auxiliar!$BW$23:$BX$3130,2,0)))</f>
        <v/>
      </c>
      <c r="D576" s="14" t="str">
        <f>IF(I576="","",IF(OR('Identificação da EG'!$B$7=0,'Identificação da EG'!$B$7=""),"","Portugal"))</f>
        <v/>
      </c>
      <c r="E576" s="14" t="str">
        <f>IF(I576="","",IF(OR('Identificação da EG'!$B$7=0,'Identificação da EG'!$B$7=""),"",'Identificação da EG'!$C$7))</f>
        <v/>
      </c>
      <c r="F576" s="14" t="str">
        <f>IF(I576="","",IF(OR('Identificação da EG'!$B$7=0,'Identificação da EG'!$B$7=""),"",'Identificação da EG'!$F$7))</f>
        <v/>
      </c>
      <c r="G576" s="14" t="str">
        <f>IF(I576="","",IF((OR('Identificação da EG'!$B$7=0,'Identificação da EG'!$B$7="")),"",'Identificação da EG'!$D$7))</f>
        <v/>
      </c>
      <c r="H576" s="25" t="str">
        <f>IF(I576="","",IF(OR('Identificação da EG'!$B$7=0,'Identificação da EG'!$B$7=""),"",'Identificação da EG'!$E$7))</f>
        <v/>
      </c>
      <c r="I576" s="69" t="str">
        <f>IF(OR(J576="",'Campanhas C&amp;S'!$CO$6="",'Campanhas C&amp;S'!$CO$6="(Preencha o nome da campanha)"),"",'Campanhas C&amp;S'!$CO$6)</f>
        <v/>
      </c>
      <c r="J576" s="69" t="str">
        <v/>
      </c>
      <c r="K576" s="69" t="str">
        <v/>
      </c>
      <c r="L576" s="69" t="str">
        <v/>
      </c>
      <c r="M576" s="69" t="str">
        <v/>
      </c>
      <c r="N576" s="69" t="str">
        <v/>
      </c>
      <c r="O576" s="69" t="str">
        <v/>
      </c>
      <c r="P576" s="69" t="str">
        <f>IF(J576="","","População abrangida")</f>
        <v/>
      </c>
      <c r="Q576" s="69" t="str">
        <f t="shared" si="9"/>
        <v/>
      </c>
      <c r="R576" s="69" t="str" cm="1">
        <f t="array" ref="R576">IF(ISBLANK(INDEX('Campanhas C&amp;S'!$CT$20:$CU$48,INT((ROWS($A$1:A35)-1)/2)+1,MOD(ROWS($A$1:A35)-1,2)+1)),"",INDEX('Campanhas C&amp;S'!$CT$20:$CU$48,INT((ROWS($A$1:A35)-1)/2)+1,MOD(ROWS($A$1:A35)-1,2)+1))</f>
        <v/>
      </c>
      <c r="S576" s="69" t="str">
        <f>IF(OR(J576="",'Campanhas C&amp;S'!$CO$15="",'Campanhas C&amp;S'!$CO$15="(máximo 300 carateres)"),"",'Campanhas C&amp;S'!$CO$15)</f>
        <v/>
      </c>
    </row>
    <row r="577" spans="1:19" x14ac:dyDescent="0.15">
      <c r="A577" s="14" t="str">
        <f>IF(I577="","",IF(OR('Identificação da EG'!$B$7=0,'Identificação da EG'!$B$7=""),"",Capa!$C$10))</f>
        <v/>
      </c>
      <c r="B577" s="14" t="str">
        <f>IF(I577="","",IF((OR('Identificação da EG'!$B$7=0,'Identificação da EG'!$B$7="")),"",'Identificação da EG'!$B$7))</f>
        <v/>
      </c>
      <c r="C577" s="14" t="str">
        <f>IF(I577="","",IF(B577="","",VLOOKUP(B577,Auxiliar!$BW$23:$BX$3130,2,0)))</f>
        <v/>
      </c>
      <c r="D577" s="14" t="str">
        <f>IF(I577="","",IF(OR('Identificação da EG'!$B$7=0,'Identificação da EG'!$B$7=""),"","Portugal"))</f>
        <v/>
      </c>
      <c r="E577" s="14" t="str">
        <f>IF(I577="","",IF(OR('Identificação da EG'!$B$7=0,'Identificação da EG'!$B$7=""),"",'Identificação da EG'!$C$7))</f>
        <v/>
      </c>
      <c r="F577" s="14" t="str">
        <f>IF(I577="","",IF(OR('Identificação da EG'!$B$7=0,'Identificação da EG'!$B$7=""),"",'Identificação da EG'!$F$7))</f>
        <v/>
      </c>
      <c r="G577" s="14" t="str">
        <f>IF(I577="","",IF((OR('Identificação da EG'!$B$7=0,'Identificação da EG'!$B$7="")),"",'Identificação da EG'!$D$7))</f>
        <v/>
      </c>
      <c r="H577" s="25" t="str">
        <f>IF(I577="","",IF(OR('Identificação da EG'!$B$7=0,'Identificação da EG'!$B$7=""),"",'Identificação da EG'!$E$7))</f>
        <v/>
      </c>
      <c r="I577" s="69" t="str">
        <f>IF(OR(J577="",'Campanhas C&amp;S'!$CO$6="",'Campanhas C&amp;S'!$CO$6="(Preencha o nome da campanha)"),"",'Campanhas C&amp;S'!$CO$6)</f>
        <v/>
      </c>
      <c r="J577" s="69" t="str">
        <v/>
      </c>
      <c r="K577" s="69" t="str">
        <v/>
      </c>
      <c r="L577" s="69" t="str">
        <v/>
      </c>
      <c r="M577" s="69" t="str">
        <v/>
      </c>
      <c r="N577" s="69" t="str">
        <v/>
      </c>
      <c r="O577" s="69" t="str">
        <v/>
      </c>
      <c r="P577" s="69" t="str">
        <f>IF(J577="","","Materiais distribuidos")</f>
        <v/>
      </c>
      <c r="Q577" s="69" t="str">
        <f t="shared" si="9"/>
        <v/>
      </c>
      <c r="R577" s="69" t="str" cm="1">
        <f t="array" ref="R577">IF(ISBLANK(INDEX('Campanhas C&amp;S'!$CT$20:$CU$48,INT((ROWS($A$1:A36)-1)/2)+1,MOD(ROWS($A$1:A36)-1,2)+1)),"",INDEX('Campanhas C&amp;S'!$CT$20:$CU$48,INT((ROWS($A$1:A36)-1)/2)+1,MOD(ROWS($A$1:A36)-1,2)+1))</f>
        <v/>
      </c>
      <c r="S577" s="69" t="str">
        <f>IF(OR(J577="",'Campanhas C&amp;S'!$CO$15="",'Campanhas C&amp;S'!$CO$15="(máximo 300 carateres)"),"",'Campanhas C&amp;S'!$CO$15)</f>
        <v/>
      </c>
    </row>
    <row r="578" spans="1:19" x14ac:dyDescent="0.15">
      <c r="A578" s="14" t="str">
        <f>IF(I578="","",IF(OR('Identificação da EG'!$B$7=0,'Identificação da EG'!$B$7=""),"",Capa!$C$10))</f>
        <v/>
      </c>
      <c r="B578" s="14" t="str">
        <f>IF(I578="","",IF((OR('Identificação da EG'!$B$7=0,'Identificação da EG'!$B$7="")),"",'Identificação da EG'!$B$7))</f>
        <v/>
      </c>
      <c r="C578" s="14" t="str">
        <f>IF(I578="","",IF(B578="","",VLOOKUP(B578,Auxiliar!$BW$23:$BX$3130,2,0)))</f>
        <v/>
      </c>
      <c r="D578" s="14" t="str">
        <f>IF(I578="","",IF(OR('Identificação da EG'!$B$7=0,'Identificação da EG'!$B$7=""),"","Portugal"))</f>
        <v/>
      </c>
      <c r="E578" s="14" t="str">
        <f>IF(I578="","",IF(OR('Identificação da EG'!$B$7=0,'Identificação da EG'!$B$7=""),"",'Identificação da EG'!$C$7))</f>
        <v/>
      </c>
      <c r="F578" s="14" t="str">
        <f>IF(I578="","",IF(OR('Identificação da EG'!$B$7=0,'Identificação da EG'!$B$7=""),"",'Identificação da EG'!$F$7))</f>
        <v/>
      </c>
      <c r="G578" s="14" t="str">
        <f>IF(I578="","",IF((OR('Identificação da EG'!$B$7=0,'Identificação da EG'!$B$7="")),"",'Identificação da EG'!$D$7))</f>
        <v/>
      </c>
      <c r="H578" s="25" t="str">
        <f>IF(I578="","",IF(OR('Identificação da EG'!$B$7=0,'Identificação da EG'!$B$7=""),"",'Identificação da EG'!$E$7))</f>
        <v/>
      </c>
      <c r="I578" s="69" t="str">
        <f>IF(OR(J578="",'Campanhas C&amp;S'!$CO$6="",'Campanhas C&amp;S'!$CO$6="(Preencha o nome da campanha)"),"",'Campanhas C&amp;S'!$CO$6)</f>
        <v/>
      </c>
      <c r="J578" s="69" t="str">
        <v/>
      </c>
      <c r="K578" s="69" t="str">
        <v/>
      </c>
      <c r="L578" s="69" t="str">
        <v/>
      </c>
      <c r="M578" s="69" t="str">
        <v/>
      </c>
      <c r="N578" s="69" t="str">
        <v/>
      </c>
      <c r="O578" s="69" t="str">
        <v/>
      </c>
      <c r="P578" s="69" t="str">
        <f>IF(J578="","","População abrangida")</f>
        <v/>
      </c>
      <c r="Q578" s="69" t="str">
        <f t="shared" si="9"/>
        <v/>
      </c>
      <c r="R578" s="69" t="str" cm="1">
        <f t="array" ref="R578">IF(ISBLANK(INDEX('Campanhas C&amp;S'!$CT$20:$CU$48,INT((ROWS($A$1:A37)-1)/2)+1,MOD(ROWS($A$1:A37)-1,2)+1)),"",INDEX('Campanhas C&amp;S'!$CT$20:$CU$48,INT((ROWS($A$1:A37)-1)/2)+1,MOD(ROWS($A$1:A37)-1,2)+1))</f>
        <v/>
      </c>
      <c r="S578" s="69" t="str">
        <f>IF(OR(J578="",'Campanhas C&amp;S'!$CO$15="",'Campanhas C&amp;S'!$CO$15="(máximo 300 carateres)"),"",'Campanhas C&amp;S'!$CO$15)</f>
        <v/>
      </c>
    </row>
    <row r="579" spans="1:19" x14ac:dyDescent="0.15">
      <c r="A579" s="14" t="str">
        <f>IF(I579="","",IF(OR('Identificação da EG'!$B$7=0,'Identificação da EG'!$B$7=""),"",Capa!$C$10))</f>
        <v/>
      </c>
      <c r="B579" s="14" t="str">
        <f>IF(I579="","",IF((OR('Identificação da EG'!$B$7=0,'Identificação da EG'!$B$7="")),"",'Identificação da EG'!$B$7))</f>
        <v/>
      </c>
      <c r="C579" s="14" t="str">
        <f>IF(I579="","",IF(B579="","",VLOOKUP(B579,Auxiliar!$BW$23:$BX$3130,2,0)))</f>
        <v/>
      </c>
      <c r="D579" s="14" t="str">
        <f>IF(I579="","",IF(OR('Identificação da EG'!$B$7=0,'Identificação da EG'!$B$7=""),"","Portugal"))</f>
        <v/>
      </c>
      <c r="E579" s="14" t="str">
        <f>IF(I579="","",IF(OR('Identificação da EG'!$B$7=0,'Identificação da EG'!$B$7=""),"",'Identificação da EG'!$C$7))</f>
        <v/>
      </c>
      <c r="F579" s="14" t="str">
        <f>IF(I579="","",IF(OR('Identificação da EG'!$B$7=0,'Identificação da EG'!$B$7=""),"",'Identificação da EG'!$F$7))</f>
        <v/>
      </c>
      <c r="G579" s="14" t="str">
        <f>IF(I579="","",IF((OR('Identificação da EG'!$B$7=0,'Identificação da EG'!$B$7="")),"",'Identificação da EG'!$D$7))</f>
        <v/>
      </c>
      <c r="H579" s="25" t="str">
        <f>IF(I579="","",IF(OR('Identificação da EG'!$B$7=0,'Identificação da EG'!$B$7=""),"",'Identificação da EG'!$E$7))</f>
        <v/>
      </c>
      <c r="I579" s="69" t="str">
        <f>IF(OR(J579="",'Campanhas C&amp;S'!$CO$6="",'Campanhas C&amp;S'!$CO$6="(Preencha o nome da campanha)"),"",'Campanhas C&amp;S'!$CO$6)</f>
        <v/>
      </c>
      <c r="J579" s="69" t="str">
        <v/>
      </c>
      <c r="K579" s="69" t="str">
        <v/>
      </c>
      <c r="L579" s="69" t="str">
        <v/>
      </c>
      <c r="M579" s="69" t="str">
        <v/>
      </c>
      <c r="N579" s="69" t="str">
        <v/>
      </c>
      <c r="O579" s="69" t="str">
        <v/>
      </c>
      <c r="P579" s="69" t="str">
        <f>IF(J579="","","Materiais distribuidos")</f>
        <v/>
      </c>
      <c r="Q579" s="69" t="str">
        <f t="shared" si="9"/>
        <v/>
      </c>
      <c r="R579" s="69" t="str" cm="1">
        <f t="array" ref="R579">IF(ISBLANK(INDEX('Campanhas C&amp;S'!$CT$20:$CU$48,INT((ROWS($A$1:A38)-1)/2)+1,MOD(ROWS($A$1:A38)-1,2)+1)),"",INDEX('Campanhas C&amp;S'!$CT$20:$CU$48,INT((ROWS($A$1:A38)-1)/2)+1,MOD(ROWS($A$1:A38)-1,2)+1))</f>
        <v/>
      </c>
      <c r="S579" s="69" t="str">
        <f>IF(OR(J579="",'Campanhas C&amp;S'!$CO$15="",'Campanhas C&amp;S'!$CO$15="(máximo 300 carateres)"),"",'Campanhas C&amp;S'!$CO$15)</f>
        <v/>
      </c>
    </row>
    <row r="580" spans="1:19" x14ac:dyDescent="0.15">
      <c r="A580" s="14" t="str">
        <f>IF(I580="","",IF(OR('Identificação da EG'!$B$7=0,'Identificação da EG'!$B$7=""),"",Capa!$C$10))</f>
        <v/>
      </c>
      <c r="B580" s="14" t="str">
        <f>IF(I580="","",IF((OR('Identificação da EG'!$B$7=0,'Identificação da EG'!$B$7="")),"",'Identificação da EG'!$B$7))</f>
        <v/>
      </c>
      <c r="C580" s="14" t="str">
        <f>IF(I580="","",IF(B580="","",VLOOKUP(B580,Auxiliar!$BW$23:$BX$3130,2,0)))</f>
        <v/>
      </c>
      <c r="D580" s="14" t="str">
        <f>IF(I580="","",IF(OR('Identificação da EG'!$B$7=0,'Identificação da EG'!$B$7=""),"","Portugal"))</f>
        <v/>
      </c>
      <c r="E580" s="14" t="str">
        <f>IF(I580="","",IF(OR('Identificação da EG'!$B$7=0,'Identificação da EG'!$B$7=""),"",'Identificação da EG'!$C$7))</f>
        <v/>
      </c>
      <c r="F580" s="14" t="str">
        <f>IF(I580="","",IF(OR('Identificação da EG'!$B$7=0,'Identificação da EG'!$B$7=""),"",'Identificação da EG'!$F$7))</f>
        <v/>
      </c>
      <c r="G580" s="14" t="str">
        <f>IF(I580="","",IF((OR('Identificação da EG'!$B$7=0,'Identificação da EG'!$B$7="")),"",'Identificação da EG'!$D$7))</f>
        <v/>
      </c>
      <c r="H580" s="25" t="str">
        <f>IF(I580="","",IF(OR('Identificação da EG'!$B$7=0,'Identificação da EG'!$B$7=""),"",'Identificação da EG'!$E$7))</f>
        <v/>
      </c>
      <c r="I580" s="69" t="str">
        <f>IF(OR(J580="",'Campanhas C&amp;S'!$CO$6="",'Campanhas C&amp;S'!$CO$6="(Preencha o nome da campanha)"),"",'Campanhas C&amp;S'!$CO$6)</f>
        <v/>
      </c>
      <c r="J580" s="69" t="str">
        <v/>
      </c>
      <c r="K580" s="69" t="str">
        <v/>
      </c>
      <c r="L580" s="69" t="str">
        <v/>
      </c>
      <c r="M580" s="69" t="str">
        <v/>
      </c>
      <c r="N580" s="69" t="str">
        <v/>
      </c>
      <c r="O580" s="69" t="str">
        <v/>
      </c>
      <c r="P580" s="69" t="str">
        <f>IF(J580="","","População abrangida")</f>
        <v/>
      </c>
      <c r="Q580" s="69" t="str">
        <f t="shared" si="9"/>
        <v/>
      </c>
      <c r="R580" s="69" t="str" cm="1">
        <f t="array" ref="R580">IF(ISBLANK(INDEX('Campanhas C&amp;S'!$CT$20:$CU$48,INT((ROWS($A$1:A39)-1)/2)+1,MOD(ROWS($A$1:A39)-1,2)+1)),"",INDEX('Campanhas C&amp;S'!$CT$20:$CU$48,INT((ROWS($A$1:A39)-1)/2)+1,MOD(ROWS($A$1:A39)-1,2)+1))</f>
        <v/>
      </c>
      <c r="S580" s="69" t="str">
        <f>IF(OR(J580="",'Campanhas C&amp;S'!$CO$15="",'Campanhas C&amp;S'!$CO$15="(máximo 300 carateres)"),"",'Campanhas C&amp;S'!$CO$15)</f>
        <v/>
      </c>
    </row>
    <row r="581" spans="1:19" x14ac:dyDescent="0.15">
      <c r="A581" s="14" t="str">
        <f>IF(I581="","",IF(OR('Identificação da EG'!$B$7=0,'Identificação da EG'!$B$7=""),"",Capa!$C$10))</f>
        <v/>
      </c>
      <c r="B581" s="14" t="str">
        <f>IF(I581="","",IF((OR('Identificação da EG'!$B$7=0,'Identificação da EG'!$B$7="")),"",'Identificação da EG'!$B$7))</f>
        <v/>
      </c>
      <c r="C581" s="14" t="str">
        <f>IF(I581="","",IF(B581="","",VLOOKUP(B581,Auxiliar!$BW$23:$BX$3130,2,0)))</f>
        <v/>
      </c>
      <c r="D581" s="14" t="str">
        <f>IF(I581="","",IF(OR('Identificação da EG'!$B$7=0,'Identificação da EG'!$B$7=""),"","Portugal"))</f>
        <v/>
      </c>
      <c r="E581" s="14" t="str">
        <f>IF(I581="","",IF(OR('Identificação da EG'!$B$7=0,'Identificação da EG'!$B$7=""),"",'Identificação da EG'!$C$7))</f>
        <v/>
      </c>
      <c r="F581" s="14" t="str">
        <f>IF(I581="","",IF(OR('Identificação da EG'!$B$7=0,'Identificação da EG'!$B$7=""),"",'Identificação da EG'!$F$7))</f>
        <v/>
      </c>
      <c r="G581" s="14" t="str">
        <f>IF(I581="","",IF((OR('Identificação da EG'!$B$7=0,'Identificação da EG'!$B$7="")),"",'Identificação da EG'!$D$7))</f>
        <v/>
      </c>
      <c r="H581" s="25" t="str">
        <f>IF(I581="","",IF(OR('Identificação da EG'!$B$7=0,'Identificação da EG'!$B$7=""),"",'Identificação da EG'!$E$7))</f>
        <v/>
      </c>
      <c r="I581" s="69" t="str">
        <f>IF(OR(J581="",'Campanhas C&amp;S'!$CO$6="",'Campanhas C&amp;S'!$CO$6="(Preencha o nome da campanha)"),"",'Campanhas C&amp;S'!$CO$6)</f>
        <v/>
      </c>
      <c r="J581" s="69" t="str">
        <v/>
      </c>
      <c r="K581" s="69" t="str">
        <v/>
      </c>
      <c r="L581" s="69" t="str">
        <v/>
      </c>
      <c r="M581" s="69" t="str">
        <v/>
      </c>
      <c r="N581" s="69" t="str">
        <v/>
      </c>
      <c r="O581" s="69" t="str">
        <v/>
      </c>
      <c r="P581" s="69" t="str">
        <f>IF(J581="","","Materiais distribuidos")</f>
        <v/>
      </c>
      <c r="Q581" s="69" t="str">
        <f t="shared" si="9"/>
        <v/>
      </c>
      <c r="R581" s="69" t="str" cm="1">
        <f t="array" ref="R581">IF(ISBLANK(INDEX('Campanhas C&amp;S'!$CT$20:$CU$48,INT((ROWS($A$1:A40)-1)/2)+1,MOD(ROWS($A$1:A40)-1,2)+1)),"",INDEX('Campanhas C&amp;S'!$CT$20:$CU$48,INT((ROWS($A$1:A40)-1)/2)+1,MOD(ROWS($A$1:A40)-1,2)+1))</f>
        <v/>
      </c>
      <c r="S581" s="69" t="str">
        <f>IF(OR(J581="",'Campanhas C&amp;S'!$CO$15="",'Campanhas C&amp;S'!$CO$15="(máximo 300 carateres)"),"",'Campanhas C&amp;S'!$CO$15)</f>
        <v/>
      </c>
    </row>
    <row r="582" spans="1:19" x14ac:dyDescent="0.15">
      <c r="A582" s="14" t="str">
        <f>IF(I582="","",IF(OR('Identificação da EG'!$B$7=0,'Identificação da EG'!$B$7=""),"",Capa!$C$10))</f>
        <v/>
      </c>
      <c r="B582" s="14" t="str">
        <f>IF(I582="","",IF((OR('Identificação da EG'!$B$7=0,'Identificação da EG'!$B$7="")),"",'Identificação da EG'!$B$7))</f>
        <v/>
      </c>
      <c r="C582" s="14" t="str">
        <f>IF(I582="","",IF(B582="","",VLOOKUP(B582,Auxiliar!$BW$23:$BX$3130,2,0)))</f>
        <v/>
      </c>
      <c r="D582" s="14" t="str">
        <f>IF(I582="","",IF(OR('Identificação da EG'!$B$7=0,'Identificação da EG'!$B$7=""),"","Portugal"))</f>
        <v/>
      </c>
      <c r="E582" s="14" t="str">
        <f>IF(I582="","",IF(OR('Identificação da EG'!$B$7=0,'Identificação da EG'!$B$7=""),"",'Identificação da EG'!$C$7))</f>
        <v/>
      </c>
      <c r="F582" s="14" t="str">
        <f>IF(I582="","",IF(OR('Identificação da EG'!$B$7=0,'Identificação da EG'!$B$7=""),"",'Identificação da EG'!$F$7))</f>
        <v/>
      </c>
      <c r="G582" s="14" t="str">
        <f>IF(I582="","",IF((OR('Identificação da EG'!$B$7=0,'Identificação da EG'!$B$7="")),"",'Identificação da EG'!$D$7))</f>
        <v/>
      </c>
      <c r="H582" s="25" t="str">
        <f>IF(I582="","",IF(OR('Identificação da EG'!$B$7=0,'Identificação da EG'!$B$7=""),"",'Identificação da EG'!$E$7))</f>
        <v/>
      </c>
      <c r="I582" s="69" t="str">
        <f>IF(OR(J582="",'Campanhas C&amp;S'!$CO$6="",'Campanhas C&amp;S'!$CO$6="(Preencha o nome da campanha)"),"",'Campanhas C&amp;S'!$CO$6)</f>
        <v/>
      </c>
      <c r="J582" s="69" t="str">
        <v/>
      </c>
      <c r="K582" s="69" t="str">
        <v/>
      </c>
      <c r="L582" s="69" t="str">
        <v/>
      </c>
      <c r="M582" s="69" t="str">
        <v/>
      </c>
      <c r="N582" s="69" t="str">
        <v/>
      </c>
      <c r="O582" s="69" t="str">
        <v/>
      </c>
      <c r="P582" s="69" t="str">
        <f>IF(J582="","","População abrangida")</f>
        <v/>
      </c>
      <c r="Q582" s="69" t="str">
        <f t="shared" si="9"/>
        <v/>
      </c>
      <c r="R582" s="69" t="str" cm="1">
        <f t="array" ref="R582">IF(ISBLANK(INDEX('Campanhas C&amp;S'!$CT$20:$CU$48,INT((ROWS($A$1:A41)-1)/2)+1,MOD(ROWS($A$1:A41)-1,2)+1)),"",INDEX('Campanhas C&amp;S'!$CT$20:$CU$48,INT((ROWS($A$1:A41)-1)/2)+1,MOD(ROWS($A$1:A41)-1,2)+1))</f>
        <v/>
      </c>
      <c r="S582" s="69" t="str">
        <f>IF(OR(J582="",'Campanhas C&amp;S'!$CO$15="",'Campanhas C&amp;S'!$CO$15="(máximo 300 carateres)"),"",'Campanhas C&amp;S'!$CO$15)</f>
        <v/>
      </c>
    </row>
    <row r="583" spans="1:19" x14ac:dyDescent="0.15">
      <c r="A583" s="14" t="str">
        <f>IF(I583="","",IF(OR('Identificação da EG'!$B$7=0,'Identificação da EG'!$B$7=""),"",Capa!$C$10))</f>
        <v/>
      </c>
      <c r="B583" s="14" t="str">
        <f>IF(I583="","",IF((OR('Identificação da EG'!$B$7=0,'Identificação da EG'!$B$7="")),"",'Identificação da EG'!$B$7))</f>
        <v/>
      </c>
      <c r="C583" s="14" t="str">
        <f>IF(I583="","",IF(B583="","",VLOOKUP(B583,Auxiliar!$BW$23:$BX$3130,2,0)))</f>
        <v/>
      </c>
      <c r="D583" s="14" t="str">
        <f>IF(I583="","",IF(OR('Identificação da EG'!$B$7=0,'Identificação da EG'!$B$7=""),"","Portugal"))</f>
        <v/>
      </c>
      <c r="E583" s="14" t="str">
        <f>IF(I583="","",IF(OR('Identificação da EG'!$B$7=0,'Identificação da EG'!$B$7=""),"",'Identificação da EG'!$C$7))</f>
        <v/>
      </c>
      <c r="F583" s="14" t="str">
        <f>IF(I583="","",IF(OR('Identificação da EG'!$B$7=0,'Identificação da EG'!$B$7=""),"",'Identificação da EG'!$F$7))</f>
        <v/>
      </c>
      <c r="G583" s="14" t="str">
        <f>IF(I583="","",IF((OR('Identificação da EG'!$B$7=0,'Identificação da EG'!$B$7="")),"",'Identificação da EG'!$D$7))</f>
        <v/>
      </c>
      <c r="H583" s="25" t="str">
        <f>IF(I583="","",IF(OR('Identificação da EG'!$B$7=0,'Identificação da EG'!$B$7=""),"",'Identificação da EG'!$E$7))</f>
        <v/>
      </c>
      <c r="I583" s="69" t="str">
        <f>IF(OR(J583="",'Campanhas C&amp;S'!$CO$6="",'Campanhas C&amp;S'!$CO$6="(Preencha o nome da campanha)"),"",'Campanhas C&amp;S'!$CO$6)</f>
        <v/>
      </c>
      <c r="J583" s="69" t="str">
        <v/>
      </c>
      <c r="K583" s="69" t="str">
        <v/>
      </c>
      <c r="L583" s="69" t="str">
        <v/>
      </c>
      <c r="M583" s="69" t="str">
        <v/>
      </c>
      <c r="N583" s="69" t="str">
        <v/>
      </c>
      <c r="O583" s="69" t="str">
        <v/>
      </c>
      <c r="P583" s="69" t="str">
        <f>IF(J583="","","Materiais distribuidos")</f>
        <v/>
      </c>
      <c r="Q583" s="69" t="str">
        <f t="shared" si="9"/>
        <v/>
      </c>
      <c r="R583" s="69" t="str" cm="1">
        <f t="array" ref="R583">IF(ISBLANK(INDEX('Campanhas C&amp;S'!$CT$20:$CU$48,INT((ROWS($A$1:A42)-1)/2)+1,MOD(ROWS($A$1:A42)-1,2)+1)),"",INDEX('Campanhas C&amp;S'!$CT$20:$CU$48,INT((ROWS($A$1:A42)-1)/2)+1,MOD(ROWS($A$1:A42)-1,2)+1))</f>
        <v/>
      </c>
      <c r="S583" s="69" t="str">
        <f>IF(OR(J583="",'Campanhas C&amp;S'!$CO$15="",'Campanhas C&amp;S'!$CO$15="(máximo 300 carateres)"),"",'Campanhas C&amp;S'!$CO$15)</f>
        <v/>
      </c>
    </row>
    <row r="584" spans="1:19" x14ac:dyDescent="0.15">
      <c r="A584" s="14" t="str">
        <f>IF(I584="","",IF(OR('Identificação da EG'!$B$7=0,'Identificação da EG'!$B$7=""),"",Capa!$C$10))</f>
        <v/>
      </c>
      <c r="B584" s="14" t="str">
        <f>IF(I584="","",IF((OR('Identificação da EG'!$B$7=0,'Identificação da EG'!$B$7="")),"",'Identificação da EG'!$B$7))</f>
        <v/>
      </c>
      <c r="C584" s="14" t="str">
        <f>IF(I584="","",IF(B584="","",VLOOKUP(B584,Auxiliar!$BW$23:$BX$3130,2,0)))</f>
        <v/>
      </c>
      <c r="D584" s="14" t="str">
        <f>IF(I584="","",IF(OR('Identificação da EG'!$B$7=0,'Identificação da EG'!$B$7=""),"","Portugal"))</f>
        <v/>
      </c>
      <c r="E584" s="14" t="str">
        <f>IF(I584="","",IF(OR('Identificação da EG'!$B$7=0,'Identificação da EG'!$B$7=""),"",'Identificação da EG'!$C$7))</f>
        <v/>
      </c>
      <c r="F584" s="14" t="str">
        <f>IF(I584="","",IF(OR('Identificação da EG'!$B$7=0,'Identificação da EG'!$B$7=""),"",'Identificação da EG'!$F$7))</f>
        <v/>
      </c>
      <c r="G584" s="14" t="str">
        <f>IF(I584="","",IF((OR('Identificação da EG'!$B$7=0,'Identificação da EG'!$B$7="")),"",'Identificação da EG'!$D$7))</f>
        <v/>
      </c>
      <c r="H584" s="25" t="str">
        <f>IF(I584="","",IF(OR('Identificação da EG'!$B$7=0,'Identificação da EG'!$B$7=""),"",'Identificação da EG'!$E$7))</f>
        <v/>
      </c>
      <c r="I584" s="69" t="str">
        <f>IF(OR(J584="",'Campanhas C&amp;S'!$CO$6="",'Campanhas C&amp;S'!$CO$6="(Preencha o nome da campanha)"),"",'Campanhas C&amp;S'!$CO$6)</f>
        <v/>
      </c>
      <c r="J584" s="69" t="str">
        <v/>
      </c>
      <c r="K584" s="69" t="str">
        <v/>
      </c>
      <c r="L584" s="69" t="str">
        <v/>
      </c>
      <c r="M584" s="69" t="str">
        <v/>
      </c>
      <c r="N584" s="69" t="str">
        <v/>
      </c>
      <c r="O584" s="69" t="str">
        <v/>
      </c>
      <c r="P584" s="69" t="str">
        <f>IF(J584="","","População abrangida")</f>
        <v/>
      </c>
      <c r="Q584" s="69" t="str">
        <f t="shared" si="9"/>
        <v/>
      </c>
      <c r="R584" s="69" t="str" cm="1">
        <f t="array" ref="R584">IF(ISBLANK(INDEX('Campanhas C&amp;S'!$CT$20:$CU$48,INT((ROWS($A$1:A43)-1)/2)+1,MOD(ROWS($A$1:A43)-1,2)+1)),"",INDEX('Campanhas C&amp;S'!$CT$20:$CU$48,INT((ROWS($A$1:A43)-1)/2)+1,MOD(ROWS($A$1:A43)-1,2)+1))</f>
        <v/>
      </c>
      <c r="S584" s="69" t="str">
        <f>IF(OR(J584="",'Campanhas C&amp;S'!$CO$15="",'Campanhas C&amp;S'!$CO$15="(máximo 300 carateres)"),"",'Campanhas C&amp;S'!$CO$15)</f>
        <v/>
      </c>
    </row>
    <row r="585" spans="1:19" x14ac:dyDescent="0.15">
      <c r="A585" s="14" t="str">
        <f>IF(I585="","",IF(OR('Identificação da EG'!$B$7=0,'Identificação da EG'!$B$7=""),"",Capa!$C$10))</f>
        <v/>
      </c>
      <c r="B585" s="14" t="str">
        <f>IF(I585="","",IF((OR('Identificação da EG'!$B$7=0,'Identificação da EG'!$B$7="")),"",'Identificação da EG'!$B$7))</f>
        <v/>
      </c>
      <c r="C585" s="14" t="str">
        <f>IF(I585="","",IF(B585="","",VLOOKUP(B585,Auxiliar!$BW$23:$BX$3130,2,0)))</f>
        <v/>
      </c>
      <c r="D585" s="14" t="str">
        <f>IF(I585="","",IF(OR('Identificação da EG'!$B$7=0,'Identificação da EG'!$B$7=""),"","Portugal"))</f>
        <v/>
      </c>
      <c r="E585" s="14" t="str">
        <f>IF(I585="","",IF(OR('Identificação da EG'!$B$7=0,'Identificação da EG'!$B$7=""),"",'Identificação da EG'!$C$7))</f>
        <v/>
      </c>
      <c r="F585" s="14" t="str">
        <f>IF(I585="","",IF(OR('Identificação da EG'!$B$7=0,'Identificação da EG'!$B$7=""),"",'Identificação da EG'!$F$7))</f>
        <v/>
      </c>
      <c r="G585" s="14" t="str">
        <f>IF(I585="","",IF((OR('Identificação da EG'!$B$7=0,'Identificação da EG'!$B$7="")),"",'Identificação da EG'!$D$7))</f>
        <v/>
      </c>
      <c r="H585" s="25" t="str">
        <f>IF(I585="","",IF(OR('Identificação da EG'!$B$7=0,'Identificação da EG'!$B$7=""),"",'Identificação da EG'!$E$7))</f>
        <v/>
      </c>
      <c r="I585" s="69" t="str">
        <f>IF(OR(J585="",'Campanhas C&amp;S'!$CO$6="",'Campanhas C&amp;S'!$CO$6="(Preencha o nome da campanha)"),"",'Campanhas C&amp;S'!$CO$6)</f>
        <v/>
      </c>
      <c r="J585" s="69" t="str">
        <v/>
      </c>
      <c r="K585" s="69" t="str">
        <v/>
      </c>
      <c r="L585" s="69" t="str">
        <v/>
      </c>
      <c r="M585" s="69" t="str">
        <v/>
      </c>
      <c r="N585" s="69" t="str">
        <v/>
      </c>
      <c r="O585" s="69" t="str">
        <v/>
      </c>
      <c r="P585" s="69" t="str">
        <f>IF(J585="","","Materiais distribuidos")</f>
        <v/>
      </c>
      <c r="Q585" s="69" t="str">
        <f t="shared" si="9"/>
        <v/>
      </c>
      <c r="R585" s="69" t="str" cm="1">
        <f t="array" ref="R585">IF(ISBLANK(INDEX('Campanhas C&amp;S'!$CT$20:$CU$48,INT((ROWS($A$1:A44)-1)/2)+1,MOD(ROWS($A$1:A44)-1,2)+1)),"",INDEX('Campanhas C&amp;S'!$CT$20:$CU$48,INT((ROWS($A$1:A44)-1)/2)+1,MOD(ROWS($A$1:A44)-1,2)+1))</f>
        <v/>
      </c>
      <c r="S585" s="69" t="str">
        <f>IF(OR(J585="",'Campanhas C&amp;S'!$CO$15="",'Campanhas C&amp;S'!$CO$15="(máximo 300 carateres)"),"",'Campanhas C&amp;S'!$CO$15)</f>
        <v/>
      </c>
    </row>
    <row r="586" spans="1:19" x14ac:dyDescent="0.15">
      <c r="A586" s="14" t="str">
        <f>IF(I586="","",IF(OR('Identificação da EG'!$B$7=0,'Identificação da EG'!$B$7=""),"",Capa!$C$10))</f>
        <v/>
      </c>
      <c r="B586" s="14" t="str">
        <f>IF(I586="","",IF((OR('Identificação da EG'!$B$7=0,'Identificação da EG'!$B$7="")),"",'Identificação da EG'!$B$7))</f>
        <v/>
      </c>
      <c r="C586" s="14" t="str">
        <f>IF(I586="","",IF(B586="","",VLOOKUP(B586,Auxiliar!$BW$23:$BX$3130,2,0)))</f>
        <v/>
      </c>
      <c r="D586" s="14" t="str">
        <f>IF(I586="","",IF(OR('Identificação da EG'!$B$7=0,'Identificação da EG'!$B$7=""),"","Portugal"))</f>
        <v/>
      </c>
      <c r="E586" s="14" t="str">
        <f>IF(I586="","",IF(OR('Identificação da EG'!$B$7=0,'Identificação da EG'!$B$7=""),"",'Identificação da EG'!$C$7))</f>
        <v/>
      </c>
      <c r="F586" s="14" t="str">
        <f>IF(I586="","",IF(OR('Identificação da EG'!$B$7=0,'Identificação da EG'!$B$7=""),"",'Identificação da EG'!$F$7))</f>
        <v/>
      </c>
      <c r="G586" s="14" t="str">
        <f>IF(I586="","",IF((OR('Identificação da EG'!$B$7=0,'Identificação da EG'!$B$7="")),"",'Identificação da EG'!$D$7))</f>
        <v/>
      </c>
      <c r="H586" s="25" t="str">
        <f>IF(I586="","",IF(OR('Identificação da EG'!$B$7=0,'Identificação da EG'!$B$7=""),"",'Identificação da EG'!$E$7))</f>
        <v/>
      </c>
      <c r="I586" s="69" t="str">
        <f>IF(OR(J586="",'Campanhas C&amp;S'!$CO$6="",'Campanhas C&amp;S'!$CO$6="(Preencha o nome da campanha)"),"",'Campanhas C&amp;S'!$CO$6)</f>
        <v/>
      </c>
      <c r="J586" s="69" t="str">
        <v/>
      </c>
      <c r="K586" s="69" t="str">
        <v/>
      </c>
      <c r="L586" s="69" t="str">
        <v/>
      </c>
      <c r="M586" s="69" t="str">
        <v/>
      </c>
      <c r="N586" s="69" t="str">
        <v/>
      </c>
      <c r="O586" s="69" t="str">
        <v/>
      </c>
      <c r="P586" s="69" t="str">
        <f>IF(J586="","","População abrangida")</f>
        <v/>
      </c>
      <c r="Q586" s="69" t="str">
        <f t="shared" si="9"/>
        <v/>
      </c>
      <c r="R586" s="69" t="str" cm="1">
        <f t="array" ref="R586">IF(ISBLANK(INDEX('Campanhas C&amp;S'!$CT$20:$CU$48,INT((ROWS($A$1:A45)-1)/2)+1,MOD(ROWS($A$1:A45)-1,2)+1)),"",INDEX('Campanhas C&amp;S'!$CT$20:$CU$48,INT((ROWS($A$1:A45)-1)/2)+1,MOD(ROWS($A$1:A45)-1,2)+1))</f>
        <v/>
      </c>
      <c r="S586" s="69" t="str">
        <f>IF(OR(J586="",'Campanhas C&amp;S'!$CO$15="",'Campanhas C&amp;S'!$CO$15="(máximo 300 carateres)"),"",'Campanhas C&amp;S'!$CO$15)</f>
        <v/>
      </c>
    </row>
    <row r="587" spans="1:19" x14ac:dyDescent="0.15">
      <c r="A587" s="14" t="str">
        <f>IF(I587="","",IF(OR('Identificação da EG'!$B$7=0,'Identificação da EG'!$B$7=""),"",Capa!$C$10))</f>
        <v/>
      </c>
      <c r="B587" s="14" t="str">
        <f>IF(I587="","",IF((OR('Identificação da EG'!$B$7=0,'Identificação da EG'!$B$7="")),"",'Identificação da EG'!$B$7))</f>
        <v/>
      </c>
      <c r="C587" s="14" t="str">
        <f>IF(I587="","",IF(B587="","",VLOOKUP(B587,Auxiliar!$BW$23:$BX$3130,2,0)))</f>
        <v/>
      </c>
      <c r="D587" s="14" t="str">
        <f>IF(I587="","",IF(OR('Identificação da EG'!$B$7=0,'Identificação da EG'!$B$7=""),"","Portugal"))</f>
        <v/>
      </c>
      <c r="E587" s="14" t="str">
        <f>IF(I587="","",IF(OR('Identificação da EG'!$B$7=0,'Identificação da EG'!$B$7=""),"",'Identificação da EG'!$C$7))</f>
        <v/>
      </c>
      <c r="F587" s="14" t="str">
        <f>IF(I587="","",IF(OR('Identificação da EG'!$B$7=0,'Identificação da EG'!$B$7=""),"",'Identificação da EG'!$F$7))</f>
        <v/>
      </c>
      <c r="G587" s="14" t="str">
        <f>IF(I587="","",IF((OR('Identificação da EG'!$B$7=0,'Identificação da EG'!$B$7="")),"",'Identificação da EG'!$D$7))</f>
        <v/>
      </c>
      <c r="H587" s="25" t="str">
        <f>IF(I587="","",IF(OR('Identificação da EG'!$B$7=0,'Identificação da EG'!$B$7=""),"",'Identificação da EG'!$E$7))</f>
        <v/>
      </c>
      <c r="I587" s="69" t="str">
        <f>IF(OR(J587="",'Campanhas C&amp;S'!$CO$6="",'Campanhas C&amp;S'!$CO$6="(Preencha o nome da campanha)"),"",'Campanhas C&amp;S'!$CO$6)</f>
        <v/>
      </c>
      <c r="J587" s="69" t="str">
        <v/>
      </c>
      <c r="K587" s="69" t="str">
        <v/>
      </c>
      <c r="L587" s="69" t="str">
        <v/>
      </c>
      <c r="M587" s="69" t="str">
        <v/>
      </c>
      <c r="N587" s="69" t="str">
        <v/>
      </c>
      <c r="O587" s="69" t="str">
        <v/>
      </c>
      <c r="P587" s="69" t="str">
        <f>IF(J587="","","Materiais distribuidos")</f>
        <v/>
      </c>
      <c r="Q587" s="69" t="str">
        <f t="shared" si="9"/>
        <v/>
      </c>
      <c r="R587" s="69" t="str" cm="1">
        <f t="array" ref="R587">IF(ISBLANK(INDEX('Campanhas C&amp;S'!$CT$20:$CU$48,INT((ROWS($A$1:A46)-1)/2)+1,MOD(ROWS($A$1:A46)-1,2)+1)),"",INDEX('Campanhas C&amp;S'!$CT$20:$CU$48,INT((ROWS($A$1:A46)-1)/2)+1,MOD(ROWS($A$1:A46)-1,2)+1))</f>
        <v/>
      </c>
      <c r="S587" s="69" t="str">
        <f>IF(OR(J587="",'Campanhas C&amp;S'!$CO$15="",'Campanhas C&amp;S'!$CO$15="(máximo 300 carateres)"),"",'Campanhas C&amp;S'!$CO$15)</f>
        <v/>
      </c>
    </row>
    <row r="588" spans="1:19" x14ac:dyDescent="0.15">
      <c r="A588" s="14" t="str">
        <f>IF(I588="","",IF(OR('Identificação da EG'!$B$7=0,'Identificação da EG'!$B$7=""),"",Capa!$C$10))</f>
        <v/>
      </c>
      <c r="B588" s="14" t="str">
        <f>IF(I588="","",IF((OR('Identificação da EG'!$B$7=0,'Identificação da EG'!$B$7="")),"",'Identificação da EG'!$B$7))</f>
        <v/>
      </c>
      <c r="C588" s="14" t="str">
        <f>IF(I588="","",IF(B588="","",VLOOKUP(B588,Auxiliar!$BW$23:$BX$3130,2,0)))</f>
        <v/>
      </c>
      <c r="D588" s="14" t="str">
        <f>IF(I588="","",IF(OR('Identificação da EG'!$B$7=0,'Identificação da EG'!$B$7=""),"","Portugal"))</f>
        <v/>
      </c>
      <c r="E588" s="14" t="str">
        <f>IF(I588="","",IF(OR('Identificação da EG'!$B$7=0,'Identificação da EG'!$B$7=""),"",'Identificação da EG'!$C$7))</f>
        <v/>
      </c>
      <c r="F588" s="14" t="str">
        <f>IF(I588="","",IF(OR('Identificação da EG'!$B$7=0,'Identificação da EG'!$B$7=""),"",'Identificação da EG'!$F$7))</f>
        <v/>
      </c>
      <c r="G588" s="14" t="str">
        <f>IF(I588="","",IF((OR('Identificação da EG'!$B$7=0,'Identificação da EG'!$B$7="")),"",'Identificação da EG'!$D$7))</f>
        <v/>
      </c>
      <c r="H588" s="25" t="str">
        <f>IF(I588="","",IF(OR('Identificação da EG'!$B$7=0,'Identificação da EG'!$B$7=""),"",'Identificação da EG'!$E$7))</f>
        <v/>
      </c>
      <c r="I588" s="69" t="str">
        <f>IF(OR(J588="",'Campanhas C&amp;S'!$CO$6="",'Campanhas C&amp;S'!$CO$6="(Preencha o nome da campanha)"),"",'Campanhas C&amp;S'!$CO$6)</f>
        <v/>
      </c>
      <c r="J588" s="69" t="str">
        <v/>
      </c>
      <c r="K588" s="69" t="str">
        <v/>
      </c>
      <c r="L588" s="69" t="str">
        <v/>
      </c>
      <c r="M588" s="69" t="str">
        <v/>
      </c>
      <c r="N588" s="69" t="str">
        <v/>
      </c>
      <c r="O588" s="69" t="str">
        <v/>
      </c>
      <c r="P588" s="69" t="str">
        <f>IF(J588="","","População abrangida")</f>
        <v/>
      </c>
      <c r="Q588" s="69" t="str">
        <f t="shared" si="9"/>
        <v/>
      </c>
      <c r="R588" s="69" t="str" cm="1">
        <f t="array" ref="R588">IF(ISBLANK(INDEX('Campanhas C&amp;S'!$CT$20:$CU$48,INT((ROWS($A$1:A47)-1)/2)+1,MOD(ROWS($A$1:A47)-1,2)+1)),"",INDEX('Campanhas C&amp;S'!$CT$20:$CU$48,INT((ROWS($A$1:A47)-1)/2)+1,MOD(ROWS($A$1:A47)-1,2)+1))</f>
        <v/>
      </c>
      <c r="S588" s="69" t="str">
        <f>IF(OR(J588="",'Campanhas C&amp;S'!$CO$15="",'Campanhas C&amp;S'!$CO$15="(máximo 300 carateres)"),"",'Campanhas C&amp;S'!$CO$15)</f>
        <v/>
      </c>
    </row>
    <row r="589" spans="1:19" x14ac:dyDescent="0.15">
      <c r="A589" s="14" t="str">
        <f>IF(I589="","",IF(OR('Identificação da EG'!$B$7=0,'Identificação da EG'!$B$7=""),"",Capa!$C$10))</f>
        <v/>
      </c>
      <c r="B589" s="14" t="str">
        <f>IF(I589="","",IF((OR('Identificação da EG'!$B$7=0,'Identificação da EG'!$B$7="")),"",'Identificação da EG'!$B$7))</f>
        <v/>
      </c>
      <c r="C589" s="14" t="str">
        <f>IF(I589="","",IF(B589="","",VLOOKUP(B589,Auxiliar!$BW$23:$BX$3130,2,0)))</f>
        <v/>
      </c>
      <c r="D589" s="14" t="str">
        <f>IF(I589="","",IF(OR('Identificação da EG'!$B$7=0,'Identificação da EG'!$B$7=""),"","Portugal"))</f>
        <v/>
      </c>
      <c r="E589" s="14" t="str">
        <f>IF(I589="","",IF(OR('Identificação da EG'!$B$7=0,'Identificação da EG'!$B$7=""),"",'Identificação da EG'!$C$7))</f>
        <v/>
      </c>
      <c r="F589" s="14" t="str">
        <f>IF(I589="","",IF(OR('Identificação da EG'!$B$7=0,'Identificação da EG'!$B$7=""),"",'Identificação da EG'!$F$7))</f>
        <v/>
      </c>
      <c r="G589" s="14" t="str">
        <f>IF(I589="","",IF((OR('Identificação da EG'!$B$7=0,'Identificação da EG'!$B$7="")),"",'Identificação da EG'!$D$7))</f>
        <v/>
      </c>
      <c r="H589" s="25" t="str">
        <f>IF(I589="","",IF(OR('Identificação da EG'!$B$7=0,'Identificação da EG'!$B$7=""),"",'Identificação da EG'!$E$7))</f>
        <v/>
      </c>
      <c r="I589" s="69" t="str">
        <f>IF(OR(J589="",'Campanhas C&amp;S'!$CO$6="",'Campanhas C&amp;S'!$CO$6="(Preencha o nome da campanha)"),"",'Campanhas C&amp;S'!$CO$6)</f>
        <v/>
      </c>
      <c r="J589" s="69" t="str">
        <v/>
      </c>
      <c r="K589" s="69" t="str">
        <v/>
      </c>
      <c r="L589" s="69" t="str">
        <v/>
      </c>
      <c r="M589" s="69" t="str">
        <v/>
      </c>
      <c r="N589" s="69" t="str">
        <v/>
      </c>
      <c r="O589" s="69" t="str">
        <v/>
      </c>
      <c r="P589" s="69" t="str">
        <f>IF(J589="","","Materiais distribuidos")</f>
        <v/>
      </c>
      <c r="Q589" s="69" t="str">
        <f t="shared" si="9"/>
        <v/>
      </c>
      <c r="R589" s="69" t="str" cm="1">
        <f t="array" ref="R589">IF(ISBLANK(INDEX('Campanhas C&amp;S'!$CT$20:$CU$48,INT((ROWS($A$1:A48)-1)/2)+1,MOD(ROWS($A$1:A48)-1,2)+1)),"",INDEX('Campanhas C&amp;S'!$CT$20:$CU$48,INT((ROWS($A$1:A48)-1)/2)+1,MOD(ROWS($A$1:A48)-1,2)+1))</f>
        <v/>
      </c>
      <c r="S589" s="69" t="str">
        <f>IF(OR(J589="",'Campanhas C&amp;S'!$CO$15="",'Campanhas C&amp;S'!$CO$15="(máximo 300 carateres)"),"",'Campanhas C&amp;S'!$CO$15)</f>
        <v/>
      </c>
    </row>
    <row r="590" spans="1:19" x14ac:dyDescent="0.15">
      <c r="A590" s="14" t="str">
        <f>IF(I590="","",IF(OR('Identificação da EG'!$B$7=0,'Identificação da EG'!$B$7=""),"",Capa!$C$10))</f>
        <v/>
      </c>
      <c r="B590" s="14" t="str">
        <f>IF(I590="","",IF((OR('Identificação da EG'!$B$7=0,'Identificação da EG'!$B$7="")),"",'Identificação da EG'!$B$7))</f>
        <v/>
      </c>
      <c r="C590" s="14" t="str">
        <f>IF(I590="","",IF(B590="","",VLOOKUP(B590,Auxiliar!$BW$23:$BX$3130,2,0)))</f>
        <v/>
      </c>
      <c r="D590" s="14" t="str">
        <f>IF(I590="","",IF(OR('Identificação da EG'!$B$7=0,'Identificação da EG'!$B$7=""),"","Portugal"))</f>
        <v/>
      </c>
      <c r="E590" s="14" t="str">
        <f>IF(I590="","",IF(OR('Identificação da EG'!$B$7=0,'Identificação da EG'!$B$7=""),"",'Identificação da EG'!$C$7))</f>
        <v/>
      </c>
      <c r="F590" s="14" t="str">
        <f>IF(I590="","",IF(OR('Identificação da EG'!$B$7=0,'Identificação da EG'!$B$7=""),"",'Identificação da EG'!$F$7))</f>
        <v/>
      </c>
      <c r="G590" s="14" t="str">
        <f>IF(I590="","",IF((OR('Identificação da EG'!$B$7=0,'Identificação da EG'!$B$7="")),"",'Identificação da EG'!$D$7))</f>
        <v/>
      </c>
      <c r="H590" s="25" t="str">
        <f>IF(I590="","",IF(OR('Identificação da EG'!$B$7=0,'Identificação da EG'!$B$7=""),"",'Identificação da EG'!$E$7))</f>
        <v/>
      </c>
      <c r="I590" s="69" t="str">
        <f>IF(OR(J590="",'Campanhas C&amp;S'!$CO$6="",'Campanhas C&amp;S'!$CO$6="(Preencha o nome da campanha)"),"",'Campanhas C&amp;S'!$CO$6)</f>
        <v/>
      </c>
      <c r="J590" s="69" t="str">
        <v/>
      </c>
      <c r="K590" s="69" t="str">
        <v/>
      </c>
      <c r="L590" s="69" t="str">
        <v/>
      </c>
      <c r="M590" s="69" t="str">
        <v/>
      </c>
      <c r="N590" s="69" t="str">
        <v/>
      </c>
      <c r="O590" s="69" t="str">
        <v/>
      </c>
      <c r="P590" s="69" t="str">
        <f>IF(J590="","","População abrangida")</f>
        <v/>
      </c>
      <c r="Q590" s="69" t="str">
        <f t="shared" si="9"/>
        <v/>
      </c>
      <c r="R590" s="69" t="str" cm="1">
        <f t="array" ref="R590">IF(ISBLANK(INDEX('Campanhas C&amp;S'!$CT$20:$CU$48,INT((ROWS($A$1:A49)-1)/2)+1,MOD(ROWS($A$1:A49)-1,2)+1)),"",INDEX('Campanhas C&amp;S'!$CT$20:$CU$48,INT((ROWS($A$1:A49)-1)/2)+1,MOD(ROWS($A$1:A49)-1,2)+1))</f>
        <v/>
      </c>
      <c r="S590" s="69" t="str">
        <f>IF(OR(J590="",'Campanhas C&amp;S'!$CO$15="",'Campanhas C&amp;S'!$CO$15="(máximo 300 carateres)"),"",'Campanhas C&amp;S'!$CO$15)</f>
        <v/>
      </c>
    </row>
    <row r="591" spans="1:19" x14ac:dyDescent="0.15">
      <c r="A591" s="14" t="str">
        <f>IF(I591="","",IF(OR('Identificação da EG'!$B$7=0,'Identificação da EG'!$B$7=""),"",Capa!$C$10))</f>
        <v/>
      </c>
      <c r="B591" s="14" t="str">
        <f>IF(I591="","",IF((OR('Identificação da EG'!$B$7=0,'Identificação da EG'!$B$7="")),"",'Identificação da EG'!$B$7))</f>
        <v/>
      </c>
      <c r="C591" s="14" t="str">
        <f>IF(I591="","",IF(B591="","",VLOOKUP(B591,Auxiliar!$BW$23:$BX$3130,2,0)))</f>
        <v/>
      </c>
      <c r="D591" s="14" t="str">
        <f>IF(I591="","",IF(OR('Identificação da EG'!$B$7=0,'Identificação da EG'!$B$7=""),"","Portugal"))</f>
        <v/>
      </c>
      <c r="E591" s="14" t="str">
        <f>IF(I591="","",IF(OR('Identificação da EG'!$B$7=0,'Identificação da EG'!$B$7=""),"",'Identificação da EG'!$C$7))</f>
        <v/>
      </c>
      <c r="F591" s="14" t="str">
        <f>IF(I591="","",IF(OR('Identificação da EG'!$B$7=0,'Identificação da EG'!$B$7=""),"",'Identificação da EG'!$F$7))</f>
        <v/>
      </c>
      <c r="G591" s="14" t="str">
        <f>IF(I591="","",IF((OR('Identificação da EG'!$B$7=0,'Identificação da EG'!$B$7="")),"",'Identificação da EG'!$D$7))</f>
        <v/>
      </c>
      <c r="H591" s="25" t="str">
        <f>IF(I591="","",IF(OR('Identificação da EG'!$B$7=0,'Identificação da EG'!$B$7=""),"",'Identificação da EG'!$E$7))</f>
        <v/>
      </c>
      <c r="I591" s="69" t="str">
        <f>IF(OR(J591="",'Campanhas C&amp;S'!$CO$6="",'Campanhas C&amp;S'!$CO$6="(Preencha o nome da campanha)"),"",'Campanhas C&amp;S'!$CO$6)</f>
        <v/>
      </c>
      <c r="J591" s="69" t="str">
        <v/>
      </c>
      <c r="K591" s="69" t="str">
        <v/>
      </c>
      <c r="L591" s="69" t="str">
        <v/>
      </c>
      <c r="M591" s="69" t="str">
        <v/>
      </c>
      <c r="N591" s="69" t="str">
        <v/>
      </c>
      <c r="O591" s="69" t="str">
        <v/>
      </c>
      <c r="P591" s="69" t="str">
        <f>IF(J591="","","Materiais distribuidos")</f>
        <v/>
      </c>
      <c r="Q591" s="69" t="str">
        <f t="shared" si="9"/>
        <v/>
      </c>
      <c r="R591" s="69" t="str" cm="1">
        <f t="array" ref="R591">IF(ISBLANK(INDEX('Campanhas C&amp;S'!$CT$20:$CU$48,INT((ROWS($A$1:A50)-1)/2)+1,MOD(ROWS($A$1:A50)-1,2)+1)),"",INDEX('Campanhas C&amp;S'!$CT$20:$CU$48,INT((ROWS($A$1:A50)-1)/2)+1,MOD(ROWS($A$1:A50)-1,2)+1))</f>
        <v/>
      </c>
      <c r="S591" s="69" t="str">
        <f>IF(OR(J591="",'Campanhas C&amp;S'!$CO$15="",'Campanhas C&amp;S'!$CO$15="(máximo 300 carateres)"),"",'Campanhas C&amp;S'!$CO$15)</f>
        <v/>
      </c>
    </row>
    <row r="592" spans="1:19" x14ac:dyDescent="0.15">
      <c r="A592" s="14" t="str">
        <f>IF(I592="","",IF(OR('Identificação da EG'!$B$7=0,'Identificação da EG'!$B$7=""),"",Capa!$C$10))</f>
        <v/>
      </c>
      <c r="B592" s="14" t="str">
        <f>IF(I592="","",IF((OR('Identificação da EG'!$B$7=0,'Identificação da EG'!$B$7="")),"",'Identificação da EG'!$B$7))</f>
        <v/>
      </c>
      <c r="C592" s="14" t="str">
        <f>IF(I592="","",IF(B592="","",VLOOKUP(B592,Auxiliar!$BW$23:$BX$3130,2,0)))</f>
        <v/>
      </c>
      <c r="D592" s="14" t="str">
        <f>IF(I592="","",IF(OR('Identificação da EG'!$B$7=0,'Identificação da EG'!$B$7=""),"","Portugal"))</f>
        <v/>
      </c>
      <c r="E592" s="14" t="str">
        <f>IF(I592="","",IF(OR('Identificação da EG'!$B$7=0,'Identificação da EG'!$B$7=""),"",'Identificação da EG'!$C$7))</f>
        <v/>
      </c>
      <c r="F592" s="14" t="str">
        <f>IF(I592="","",IF(OR('Identificação da EG'!$B$7=0,'Identificação da EG'!$B$7=""),"",'Identificação da EG'!$F$7))</f>
        <v/>
      </c>
      <c r="G592" s="14" t="str">
        <f>IF(I592="","",IF((OR('Identificação da EG'!$B$7=0,'Identificação da EG'!$B$7="")),"",'Identificação da EG'!$D$7))</f>
        <v/>
      </c>
      <c r="H592" s="25" t="str">
        <f>IF(I592="","",IF(OR('Identificação da EG'!$B$7=0,'Identificação da EG'!$B$7=""),"",'Identificação da EG'!$E$7))</f>
        <v/>
      </c>
      <c r="I592" s="69" t="str">
        <f>IF(OR(J592="",'Campanhas C&amp;S'!$CO$6="",'Campanhas C&amp;S'!$CO$6="(Preencha o nome da campanha)"),"",'Campanhas C&amp;S'!$CO$6)</f>
        <v/>
      </c>
      <c r="J592" s="69" t="str">
        <v/>
      </c>
      <c r="K592" s="69" t="str">
        <v/>
      </c>
      <c r="L592" s="69" t="str">
        <v/>
      </c>
      <c r="M592" s="69" t="str">
        <v/>
      </c>
      <c r="N592" s="69" t="str">
        <v/>
      </c>
      <c r="O592" s="69" t="str">
        <v/>
      </c>
      <c r="P592" s="69" t="str">
        <f>IF(J592="","","População abrangida")</f>
        <v/>
      </c>
      <c r="Q592" s="69" t="str">
        <f t="shared" si="9"/>
        <v/>
      </c>
      <c r="R592" s="69" t="str" cm="1">
        <f t="array" ref="R592">IF(ISBLANK(INDEX('Campanhas C&amp;S'!$CT$20:$CU$48,INT((ROWS($A$1:A51)-1)/2)+1,MOD(ROWS($A$1:A51)-1,2)+1)),"",INDEX('Campanhas C&amp;S'!$CT$20:$CU$48,INT((ROWS($A$1:A51)-1)/2)+1,MOD(ROWS($A$1:A51)-1,2)+1))</f>
        <v/>
      </c>
      <c r="S592" s="69" t="str">
        <f>IF(OR(J592="",'Campanhas C&amp;S'!$CO$15="",'Campanhas C&amp;S'!$CO$15="(máximo 300 carateres)"),"",'Campanhas C&amp;S'!$CO$15)</f>
        <v/>
      </c>
    </row>
    <row r="593" spans="1:19" x14ac:dyDescent="0.15">
      <c r="A593" s="14" t="str">
        <f>IF(I593="","",IF(OR('Identificação da EG'!$B$7=0,'Identificação da EG'!$B$7=""),"",Capa!$C$10))</f>
        <v/>
      </c>
      <c r="B593" s="14" t="str">
        <f>IF(I593="","",IF((OR('Identificação da EG'!$B$7=0,'Identificação da EG'!$B$7="")),"",'Identificação da EG'!$B$7))</f>
        <v/>
      </c>
      <c r="C593" s="14" t="str">
        <f>IF(I593="","",IF(B593="","",VLOOKUP(B593,Auxiliar!$BW$23:$BX$3130,2,0)))</f>
        <v/>
      </c>
      <c r="D593" s="14" t="str">
        <f>IF(I593="","",IF(OR('Identificação da EG'!$B$7=0,'Identificação da EG'!$B$7=""),"","Portugal"))</f>
        <v/>
      </c>
      <c r="E593" s="14" t="str">
        <f>IF(I593="","",IF(OR('Identificação da EG'!$B$7=0,'Identificação da EG'!$B$7=""),"",'Identificação da EG'!$C$7))</f>
        <v/>
      </c>
      <c r="F593" s="14" t="str">
        <f>IF(I593="","",IF(OR('Identificação da EG'!$B$7=0,'Identificação da EG'!$B$7=""),"",'Identificação da EG'!$F$7))</f>
        <v/>
      </c>
      <c r="G593" s="14" t="str">
        <f>IF(I593="","",IF((OR('Identificação da EG'!$B$7=0,'Identificação da EG'!$B$7="")),"",'Identificação da EG'!$D$7))</f>
        <v/>
      </c>
      <c r="H593" s="25" t="str">
        <f>IF(I593="","",IF(OR('Identificação da EG'!$B$7=0,'Identificação da EG'!$B$7=""),"",'Identificação da EG'!$E$7))</f>
        <v/>
      </c>
      <c r="I593" s="69" t="str">
        <f>IF(OR(J593="",'Campanhas C&amp;S'!$CO$6="",'Campanhas C&amp;S'!$CO$6="(Preencha o nome da campanha)"),"",'Campanhas C&amp;S'!$CO$6)</f>
        <v/>
      </c>
      <c r="J593" s="69" t="str">
        <v/>
      </c>
      <c r="K593" s="69" t="str">
        <v/>
      </c>
      <c r="L593" s="69" t="str">
        <v/>
      </c>
      <c r="M593" s="69" t="str">
        <v/>
      </c>
      <c r="N593" s="69" t="str">
        <v/>
      </c>
      <c r="O593" s="69" t="str">
        <v/>
      </c>
      <c r="P593" s="69" t="str">
        <f>IF(J593="","","Materiais distribuidos")</f>
        <v/>
      </c>
      <c r="Q593" s="69" t="str">
        <f t="shared" si="9"/>
        <v/>
      </c>
      <c r="R593" s="69" t="str" cm="1">
        <f t="array" ref="R593">IF(ISBLANK(INDEX('Campanhas C&amp;S'!$CT$20:$CU$48,INT((ROWS($A$1:A52)-1)/2)+1,MOD(ROWS($A$1:A52)-1,2)+1)),"",INDEX('Campanhas C&amp;S'!$CT$20:$CU$48,INT((ROWS($A$1:A52)-1)/2)+1,MOD(ROWS($A$1:A52)-1,2)+1))</f>
        <v/>
      </c>
      <c r="S593" s="69" t="str">
        <f>IF(OR(J593="",'Campanhas C&amp;S'!$CO$15="",'Campanhas C&amp;S'!$CO$15="(máximo 300 carateres)"),"",'Campanhas C&amp;S'!$CO$15)</f>
        <v/>
      </c>
    </row>
    <row r="594" spans="1:19" x14ac:dyDescent="0.15">
      <c r="A594" s="14" t="str">
        <f>IF(I594="","",IF(OR('Identificação da EG'!$B$7=0,'Identificação da EG'!$B$7=""),"",Capa!$C$10))</f>
        <v/>
      </c>
      <c r="B594" s="14" t="str">
        <f>IF(I594="","",IF((OR('Identificação da EG'!$B$7=0,'Identificação da EG'!$B$7="")),"",'Identificação da EG'!$B$7))</f>
        <v/>
      </c>
      <c r="C594" s="14" t="str">
        <f>IF(I594="","",IF(B594="","",VLOOKUP(B594,Auxiliar!$BW$23:$BX$3130,2,0)))</f>
        <v/>
      </c>
      <c r="D594" s="14" t="str">
        <f>IF(I594="","",IF(OR('Identificação da EG'!$B$7=0,'Identificação da EG'!$B$7=""),"","Portugal"))</f>
        <v/>
      </c>
      <c r="E594" s="14" t="str">
        <f>IF(I594="","",IF(OR('Identificação da EG'!$B$7=0,'Identificação da EG'!$B$7=""),"",'Identificação da EG'!$C$7))</f>
        <v/>
      </c>
      <c r="F594" s="14" t="str">
        <f>IF(I594="","",IF(OR('Identificação da EG'!$B$7=0,'Identificação da EG'!$B$7=""),"",'Identificação da EG'!$F$7))</f>
        <v/>
      </c>
      <c r="G594" s="14" t="str">
        <f>IF(I594="","",IF((OR('Identificação da EG'!$B$7=0,'Identificação da EG'!$B$7="")),"",'Identificação da EG'!$D$7))</f>
        <v/>
      </c>
      <c r="H594" s="25" t="str">
        <f>IF(I594="","",IF(OR('Identificação da EG'!$B$7=0,'Identificação da EG'!$B$7=""),"",'Identificação da EG'!$E$7))</f>
        <v/>
      </c>
      <c r="I594" s="69" t="str">
        <f>IF(OR(J594="",'Campanhas C&amp;S'!$CO$6="",'Campanhas C&amp;S'!$CO$6="(Preencha o nome da campanha)"),"",'Campanhas C&amp;S'!$CO$6)</f>
        <v/>
      </c>
      <c r="J594" s="69" t="str">
        <v/>
      </c>
      <c r="K594" s="69" t="str">
        <v/>
      </c>
      <c r="L594" s="69" t="str">
        <v/>
      </c>
      <c r="M594" s="69" t="str">
        <v/>
      </c>
      <c r="N594" s="69" t="str">
        <v/>
      </c>
      <c r="O594" s="69" t="str">
        <v/>
      </c>
      <c r="P594" s="69" t="str">
        <f>IF(J594="","","População abrangida")</f>
        <v/>
      </c>
      <c r="Q594" s="69" t="str">
        <f t="shared" si="9"/>
        <v/>
      </c>
      <c r="R594" s="69" t="str" cm="1">
        <f t="array" ref="R594">IF(ISBLANK(INDEX('Campanhas C&amp;S'!$CT$20:$CU$48,INT((ROWS($A$1:A53)-1)/2)+1,MOD(ROWS($A$1:A53)-1,2)+1)),"",INDEX('Campanhas C&amp;S'!$CT$20:$CU$48,INT((ROWS($A$1:A53)-1)/2)+1,MOD(ROWS($A$1:A53)-1,2)+1))</f>
        <v/>
      </c>
      <c r="S594" s="69" t="str">
        <f>IF(OR(J594="",'Campanhas C&amp;S'!$CO$15="",'Campanhas C&amp;S'!$CO$15="(máximo 300 carateres)"),"",'Campanhas C&amp;S'!$CO$15)</f>
        <v/>
      </c>
    </row>
    <row r="595" spans="1:19" x14ac:dyDescent="0.15">
      <c r="A595" s="14" t="str">
        <f>IF(I595="","",IF(OR('Identificação da EG'!$B$7=0,'Identificação da EG'!$B$7=""),"",Capa!$C$10))</f>
        <v/>
      </c>
      <c r="B595" s="14" t="str">
        <f>IF(I595="","",IF((OR('Identificação da EG'!$B$7=0,'Identificação da EG'!$B$7="")),"",'Identificação da EG'!$B$7))</f>
        <v/>
      </c>
      <c r="C595" s="14" t="str">
        <f>IF(I595="","",IF(B595="","",VLOOKUP(B595,Auxiliar!$BW$23:$BX$3130,2,0)))</f>
        <v/>
      </c>
      <c r="D595" s="14" t="str">
        <f>IF(I595="","",IF(OR('Identificação da EG'!$B$7=0,'Identificação da EG'!$B$7=""),"","Portugal"))</f>
        <v/>
      </c>
      <c r="E595" s="14" t="str">
        <f>IF(I595="","",IF(OR('Identificação da EG'!$B$7=0,'Identificação da EG'!$B$7=""),"",'Identificação da EG'!$C$7))</f>
        <v/>
      </c>
      <c r="F595" s="14" t="str">
        <f>IF(I595="","",IF(OR('Identificação da EG'!$B$7=0,'Identificação da EG'!$B$7=""),"",'Identificação da EG'!$F$7))</f>
        <v/>
      </c>
      <c r="G595" s="14" t="str">
        <f>IF(I595="","",IF((OR('Identificação da EG'!$B$7=0,'Identificação da EG'!$B$7="")),"",'Identificação da EG'!$D$7))</f>
        <v/>
      </c>
      <c r="H595" s="25" t="str">
        <f>IF(I595="","",IF(OR('Identificação da EG'!$B$7=0,'Identificação da EG'!$B$7=""),"",'Identificação da EG'!$E$7))</f>
        <v/>
      </c>
      <c r="I595" s="69" t="str">
        <f>IF(OR(J595="",'Campanhas C&amp;S'!$CO$6="",'Campanhas C&amp;S'!$CO$6="(Preencha o nome da campanha)"),"",'Campanhas C&amp;S'!$CO$6)</f>
        <v/>
      </c>
      <c r="J595" s="69" t="str">
        <v/>
      </c>
      <c r="K595" s="69" t="str">
        <v/>
      </c>
      <c r="L595" s="69" t="str">
        <v/>
      </c>
      <c r="M595" s="69" t="str">
        <v/>
      </c>
      <c r="N595" s="69" t="str">
        <v/>
      </c>
      <c r="O595" s="69" t="str">
        <v/>
      </c>
      <c r="P595" s="69" t="str">
        <f>IF(J595="","","Materiais distribuidos")</f>
        <v/>
      </c>
      <c r="Q595" s="69" t="str">
        <f t="shared" si="9"/>
        <v/>
      </c>
      <c r="R595" s="69" t="str" cm="1">
        <f t="array" ref="R595">IF(ISBLANK(INDEX('Campanhas C&amp;S'!$CT$20:$CU$48,INT((ROWS($A$1:A54)-1)/2)+1,MOD(ROWS($A$1:A54)-1,2)+1)),"",INDEX('Campanhas C&amp;S'!$CT$20:$CU$48,INT((ROWS($A$1:A54)-1)/2)+1,MOD(ROWS($A$1:A54)-1,2)+1))</f>
        <v/>
      </c>
      <c r="S595" s="69" t="str">
        <f>IF(OR(J595="",'Campanhas C&amp;S'!$CO$15="",'Campanhas C&amp;S'!$CO$15="(máximo 300 carateres)"),"",'Campanhas C&amp;S'!$CO$15)</f>
        <v/>
      </c>
    </row>
    <row r="596" spans="1:19" x14ac:dyDescent="0.15">
      <c r="A596" s="14" t="str">
        <f>IF(I596="","",IF(OR('Identificação da EG'!$B$7=0,'Identificação da EG'!$B$7=""),"",Capa!$C$10))</f>
        <v/>
      </c>
      <c r="B596" s="14" t="str">
        <f>IF(I596="","",IF((OR('Identificação da EG'!$B$7=0,'Identificação da EG'!$B$7="")),"",'Identificação da EG'!$B$7))</f>
        <v/>
      </c>
      <c r="C596" s="14" t="str">
        <f>IF(I596="","",IF(B596="","",VLOOKUP(B596,Auxiliar!$BW$23:$BX$3130,2,0)))</f>
        <v/>
      </c>
      <c r="D596" s="14" t="str">
        <f>IF(I596="","",IF(OR('Identificação da EG'!$B$7=0,'Identificação da EG'!$B$7=""),"","Portugal"))</f>
        <v/>
      </c>
      <c r="E596" s="14" t="str">
        <f>IF(I596="","",IF(OR('Identificação da EG'!$B$7=0,'Identificação da EG'!$B$7=""),"",'Identificação da EG'!$C$7))</f>
        <v/>
      </c>
      <c r="F596" s="14" t="str">
        <f>IF(I596="","",IF(OR('Identificação da EG'!$B$7=0,'Identificação da EG'!$B$7=""),"",'Identificação da EG'!$F$7))</f>
        <v/>
      </c>
      <c r="G596" s="14" t="str">
        <f>IF(I596="","",IF((OR('Identificação da EG'!$B$7=0,'Identificação da EG'!$B$7="")),"",'Identificação da EG'!$D$7))</f>
        <v/>
      </c>
      <c r="H596" s="25" t="str">
        <f>IF(I596="","",IF(OR('Identificação da EG'!$B$7=0,'Identificação da EG'!$B$7=""),"",'Identificação da EG'!$E$7))</f>
        <v/>
      </c>
      <c r="I596" s="69" t="str">
        <f>IF(OR(J596="",'Campanhas C&amp;S'!$CO$6="",'Campanhas C&amp;S'!$CO$6="(Preencha o nome da campanha)"),"",'Campanhas C&amp;S'!$CO$6)</f>
        <v/>
      </c>
      <c r="J596" s="69" t="str">
        <v/>
      </c>
      <c r="K596" s="69" t="str">
        <v/>
      </c>
      <c r="L596" s="69" t="str">
        <v/>
      </c>
      <c r="M596" s="69" t="str">
        <v/>
      </c>
      <c r="N596" s="69" t="str">
        <v/>
      </c>
      <c r="O596" s="69" t="str">
        <v/>
      </c>
      <c r="P596" s="69" t="str">
        <f>IF(J596="","","População abrangida")</f>
        <v/>
      </c>
      <c r="Q596" s="69" t="str">
        <f t="shared" si="9"/>
        <v/>
      </c>
      <c r="R596" s="69" t="str" cm="1">
        <f t="array" ref="R596">IF(ISBLANK(INDEX('Campanhas C&amp;S'!$CT$20:$CU$48,INT((ROWS($A$1:A55)-1)/2)+1,MOD(ROWS($A$1:A55)-1,2)+1)),"",INDEX('Campanhas C&amp;S'!$CT$20:$CU$48,INT((ROWS($A$1:A55)-1)/2)+1,MOD(ROWS($A$1:A55)-1,2)+1))</f>
        <v/>
      </c>
      <c r="S596" s="69" t="str">
        <f>IF(OR(J596="",'Campanhas C&amp;S'!$CO$15="",'Campanhas C&amp;S'!$CO$15="(máximo 300 carateres)"),"",'Campanhas C&amp;S'!$CO$15)</f>
        <v/>
      </c>
    </row>
    <row r="597" spans="1:19" x14ac:dyDescent="0.15">
      <c r="A597" s="14" t="str">
        <f>IF(I597="","",IF(OR('Identificação da EG'!$B$7=0,'Identificação da EG'!$B$7=""),"",Capa!$C$10))</f>
        <v/>
      </c>
      <c r="B597" s="14" t="str">
        <f>IF(I597="","",IF((OR('Identificação da EG'!$B$7=0,'Identificação da EG'!$B$7="")),"",'Identificação da EG'!$B$7))</f>
        <v/>
      </c>
      <c r="C597" s="14" t="str">
        <f>IF(I597="","",IF(B597="","",VLOOKUP(B597,Auxiliar!$BW$23:$BX$3130,2,0)))</f>
        <v/>
      </c>
      <c r="D597" s="14" t="str">
        <f>IF(I597="","",IF(OR('Identificação da EG'!$B$7=0,'Identificação da EG'!$B$7=""),"","Portugal"))</f>
        <v/>
      </c>
      <c r="E597" s="14" t="str">
        <f>IF(I597="","",IF(OR('Identificação da EG'!$B$7=0,'Identificação da EG'!$B$7=""),"",'Identificação da EG'!$C$7))</f>
        <v/>
      </c>
      <c r="F597" s="14" t="str">
        <f>IF(I597="","",IF(OR('Identificação da EG'!$B$7=0,'Identificação da EG'!$B$7=""),"",'Identificação da EG'!$F$7))</f>
        <v/>
      </c>
      <c r="G597" s="14" t="str">
        <f>IF(I597="","",IF((OR('Identificação da EG'!$B$7=0,'Identificação da EG'!$B$7="")),"",'Identificação da EG'!$D$7))</f>
        <v/>
      </c>
      <c r="H597" s="25" t="str">
        <f>IF(I597="","",IF(OR('Identificação da EG'!$B$7=0,'Identificação da EG'!$B$7=""),"",'Identificação da EG'!$E$7))</f>
        <v/>
      </c>
      <c r="I597" s="69" t="str">
        <f>IF(OR(J597="",'Campanhas C&amp;S'!$CO$6="",'Campanhas C&amp;S'!$CO$6="(Preencha o nome da campanha)"),"",'Campanhas C&amp;S'!$CO$6)</f>
        <v/>
      </c>
      <c r="J597" s="69" t="str">
        <v/>
      </c>
      <c r="K597" s="69" t="str">
        <v/>
      </c>
      <c r="L597" s="69" t="str">
        <v/>
      </c>
      <c r="M597" s="69" t="str">
        <v/>
      </c>
      <c r="N597" s="69" t="str">
        <v/>
      </c>
      <c r="O597" s="69" t="str">
        <v/>
      </c>
      <c r="P597" s="69" t="str">
        <f>IF(J597="","","Materiais distribuidos")</f>
        <v/>
      </c>
      <c r="Q597" s="69" t="str">
        <f t="shared" si="9"/>
        <v/>
      </c>
      <c r="R597" s="69" t="str" cm="1">
        <f t="array" ref="R597">IF(ISBLANK(INDEX('Campanhas C&amp;S'!$CT$20:$CU$48,INT((ROWS($A$1:A56)-1)/2)+1,MOD(ROWS($A$1:A56)-1,2)+1)),"",INDEX('Campanhas C&amp;S'!$CT$20:$CU$48,INT((ROWS($A$1:A56)-1)/2)+1,MOD(ROWS($A$1:A56)-1,2)+1))</f>
        <v/>
      </c>
      <c r="S597" s="69" t="str">
        <f>IF(OR(J597="",'Campanhas C&amp;S'!$CO$15="",'Campanhas C&amp;S'!$CO$15="(máximo 300 carateres)"),"",'Campanhas C&amp;S'!$CO$15)</f>
        <v/>
      </c>
    </row>
    <row r="598" spans="1:19" x14ac:dyDescent="0.15">
      <c r="A598" s="14" t="str">
        <f>IF(I598="","",IF(OR('Identificação da EG'!$B$7=0,'Identificação da EG'!$B$7=""),"",Capa!$C$10))</f>
        <v/>
      </c>
      <c r="B598" s="14" t="str">
        <f>IF(I598="","",IF((OR('Identificação da EG'!$B$7=0,'Identificação da EG'!$B$7="")),"",'Identificação da EG'!$B$7))</f>
        <v/>
      </c>
      <c r="C598" s="14" t="str">
        <f>IF(I598="","",IF(B598="","",VLOOKUP(B598,Auxiliar!$BW$23:$BX$3130,2,0)))</f>
        <v/>
      </c>
      <c r="D598" s="14" t="str">
        <f>IF(I598="","",IF(OR('Identificação da EG'!$B$7=0,'Identificação da EG'!$B$7=""),"","Portugal"))</f>
        <v/>
      </c>
      <c r="E598" s="14" t="str">
        <f>IF(I598="","",IF(OR('Identificação da EG'!$B$7=0,'Identificação da EG'!$B$7=""),"",'Identificação da EG'!$C$7))</f>
        <v/>
      </c>
      <c r="F598" s="14" t="str">
        <f>IF(I598="","",IF(OR('Identificação da EG'!$B$7=0,'Identificação da EG'!$B$7=""),"",'Identificação da EG'!$F$7))</f>
        <v/>
      </c>
      <c r="G598" s="14" t="str">
        <f>IF(I598="","",IF((OR('Identificação da EG'!$B$7=0,'Identificação da EG'!$B$7="")),"",'Identificação da EG'!$D$7))</f>
        <v/>
      </c>
      <c r="H598" s="25" t="str">
        <f>IF(I598="","",IF(OR('Identificação da EG'!$B$7=0,'Identificação da EG'!$B$7=""),"",'Identificação da EG'!$E$7))</f>
        <v/>
      </c>
      <c r="I598" s="69" t="str">
        <f>IF(OR(J598="",'Campanhas C&amp;S'!$CO$6="",'Campanhas C&amp;S'!$CO$6="(Preencha o nome da campanha)"),"",'Campanhas C&amp;S'!$CO$6)</f>
        <v/>
      </c>
      <c r="J598" s="69" t="str">
        <v/>
      </c>
      <c r="K598" s="69" t="str">
        <v/>
      </c>
      <c r="L598" s="69" t="str">
        <v/>
      </c>
      <c r="M598" s="69" t="str">
        <v/>
      </c>
      <c r="N598" s="69" t="str">
        <v/>
      </c>
      <c r="O598" s="69" t="str">
        <v/>
      </c>
      <c r="P598" s="69" t="str">
        <f>IF(J598="","","População abrangida")</f>
        <v/>
      </c>
      <c r="Q598" s="69" t="str">
        <f t="shared" si="9"/>
        <v/>
      </c>
      <c r="R598" s="69" t="str" cm="1">
        <f t="array" ref="R598">IF(ISBLANK(INDEX('Campanhas C&amp;S'!$CT$20:$CU$48,INT((ROWS($A$1:A57)-1)/2)+1,MOD(ROWS($A$1:A57)-1,2)+1)),"",INDEX('Campanhas C&amp;S'!$CT$20:$CU$48,INT((ROWS($A$1:A57)-1)/2)+1,MOD(ROWS($A$1:A57)-1,2)+1))</f>
        <v/>
      </c>
      <c r="S598" s="69" t="str">
        <f>IF(OR(J598="",'Campanhas C&amp;S'!$CO$15="",'Campanhas C&amp;S'!$CO$15="(máximo 300 carateres)"),"",'Campanhas C&amp;S'!$CO$15)</f>
        <v/>
      </c>
    </row>
    <row r="599" spans="1:19" x14ac:dyDescent="0.15">
      <c r="A599" s="14" t="str">
        <f>IF(I599="","",IF(OR('Identificação da EG'!$B$7=0,'Identificação da EG'!$B$7=""),"",Capa!$C$10))</f>
        <v/>
      </c>
      <c r="B599" s="14" t="str">
        <f>IF(I599="","",IF((OR('Identificação da EG'!$B$7=0,'Identificação da EG'!$B$7="")),"",'Identificação da EG'!$B$7))</f>
        <v/>
      </c>
      <c r="C599" s="14" t="str">
        <f>IF(I599="","",IF(B599="","",VLOOKUP(B599,Auxiliar!$BW$23:$BX$3130,2,0)))</f>
        <v/>
      </c>
      <c r="D599" s="14" t="str">
        <f>IF(I599="","",IF(OR('Identificação da EG'!$B$7=0,'Identificação da EG'!$B$7=""),"","Portugal"))</f>
        <v/>
      </c>
      <c r="E599" s="14" t="str">
        <f>IF(I599="","",IF(OR('Identificação da EG'!$B$7=0,'Identificação da EG'!$B$7=""),"",'Identificação da EG'!$C$7))</f>
        <v/>
      </c>
      <c r="F599" s="14" t="str">
        <f>IF(I599="","",IF(OR('Identificação da EG'!$B$7=0,'Identificação da EG'!$B$7=""),"",'Identificação da EG'!$F$7))</f>
        <v/>
      </c>
      <c r="G599" s="14" t="str">
        <f>IF(I599="","",IF((OR('Identificação da EG'!$B$7=0,'Identificação da EG'!$B$7="")),"",'Identificação da EG'!$D$7))</f>
        <v/>
      </c>
      <c r="H599" s="25" t="str">
        <f>IF(I599="","",IF(OR('Identificação da EG'!$B$7=0,'Identificação da EG'!$B$7=""),"",'Identificação da EG'!$E$7))</f>
        <v/>
      </c>
      <c r="I599" s="69" t="str">
        <f>IF(OR(J599="",'Campanhas C&amp;S'!$CO$6="",'Campanhas C&amp;S'!$CO$6="(Preencha o nome da campanha)"),"",'Campanhas C&amp;S'!$CO$6)</f>
        <v/>
      </c>
      <c r="J599" s="69" t="str">
        <v/>
      </c>
      <c r="K599" s="69" t="str">
        <v/>
      </c>
      <c r="L599" s="69" t="str">
        <v/>
      </c>
      <c r="M599" s="69" t="str">
        <v/>
      </c>
      <c r="N599" s="69" t="str">
        <v/>
      </c>
      <c r="O599" s="69" t="str">
        <v/>
      </c>
      <c r="P599" s="69" t="str">
        <f>IF(J599="","","Materiais distribuidos")</f>
        <v/>
      </c>
      <c r="Q599" s="69" t="str">
        <f t="shared" si="9"/>
        <v/>
      </c>
      <c r="R599" s="69" t="str" cm="1">
        <f t="array" ref="R599">IF(ISBLANK(INDEX('Campanhas C&amp;S'!$CT$20:$CU$48,INT((ROWS($A$1:A58)-1)/2)+1,MOD(ROWS($A$1:A58)-1,2)+1)),"",INDEX('Campanhas C&amp;S'!$CT$20:$CU$48,INT((ROWS($A$1:A58)-1)/2)+1,MOD(ROWS($A$1:A58)-1,2)+1))</f>
        <v/>
      </c>
      <c r="S599" s="69" t="str">
        <f>IF(OR(J599="",'Campanhas C&amp;S'!$CO$15="",'Campanhas C&amp;S'!$CO$15="(máximo 300 carateres)"),"",'Campanhas C&amp;S'!$CO$15)</f>
        <v/>
      </c>
    </row>
    <row r="600" spans="1:19" x14ac:dyDescent="0.15">
      <c r="A600" s="14" t="str">
        <f>IF(I600="","",IF(OR('Identificação da EG'!$B$7=0,'Identificação da EG'!$B$7=""),"",Capa!$C$10))</f>
        <v/>
      </c>
      <c r="B600" s="14" t="str">
        <f>IF(I600="","",IF((OR('Identificação da EG'!$B$7=0,'Identificação da EG'!$B$7="")),"",'Identificação da EG'!$B$7))</f>
        <v/>
      </c>
      <c r="C600" s="14" t="str">
        <f>IF(I600="","",IF(B600="","",VLOOKUP(B600,Auxiliar!$BW$23:$BX$3130,2,0)))</f>
        <v/>
      </c>
      <c r="D600" s="14" t="str">
        <f>IF(I600="","",IF(OR('Identificação da EG'!$B$7=0,'Identificação da EG'!$B$7=""),"","Portugal"))</f>
        <v/>
      </c>
      <c r="E600" s="14" t="str">
        <f>IF(I600="","",IF(OR('Identificação da EG'!$B$7=0,'Identificação da EG'!$B$7=""),"",'Identificação da EG'!$C$7))</f>
        <v/>
      </c>
      <c r="F600" s="14" t="str">
        <f>IF(I600="","",IF(OR('Identificação da EG'!$B$7=0,'Identificação da EG'!$B$7=""),"",'Identificação da EG'!$F$7))</f>
        <v/>
      </c>
      <c r="G600" s="14" t="str">
        <f>IF(I600="","",IF((OR('Identificação da EG'!$B$7=0,'Identificação da EG'!$B$7="")),"",'Identificação da EG'!$D$7))</f>
        <v/>
      </c>
      <c r="H600" s="25" t="str">
        <f>IF(I600="","",IF(OR('Identificação da EG'!$B$7=0,'Identificação da EG'!$B$7=""),"",'Identificação da EG'!$E$7))</f>
        <v/>
      </c>
      <c r="I600" s="69" t="str">
        <f>IF(OR(J542="",'Campanhas C&amp;S'!$CO$6="",'Campanhas C&amp;S'!$CO$6="(Preencha o nome da campanha)"),"",'Campanhas C&amp;S'!$CO$6)</f>
        <v/>
      </c>
      <c r="J600" s="69"/>
      <c r="K600" s="69"/>
      <c r="L600" s="69"/>
      <c r="M600" s="69"/>
      <c r="N600" s="69"/>
      <c r="O600" s="69"/>
      <c r="P600" s="69" t="str">
        <f>IF(R600="","","População total abrangida")</f>
        <v/>
      </c>
      <c r="Q600" s="69" t="str">
        <f>IF(R600="","","nº")</f>
        <v/>
      </c>
      <c r="R600" s="69" t="str">
        <f>IF('Campanhas C&amp;S'!$CO$9="","",'Campanhas C&amp;S'!$CO$9)</f>
        <v/>
      </c>
      <c r="S600" s="69" t="str">
        <f>IF(OR(R600="",'Campanhas C&amp;S'!$CO$15="",'Campanhas C&amp;S'!$CO$15="(máximo 300 carateres)"),"",'Campanhas C&amp;S'!$CO$15)</f>
        <v/>
      </c>
    </row>
    <row r="601" spans="1:19" x14ac:dyDescent="0.15">
      <c r="A601" s="14" t="str">
        <f>IF(I601="","",IF(OR('Identificação da EG'!$B$7=0,'Identificação da EG'!$B$7=""),"",Capa!$C$10))</f>
        <v/>
      </c>
      <c r="B601" s="14" t="str">
        <f>IF(I601="","",IF((OR('Identificação da EG'!$B$7=0,'Identificação da EG'!$B$7="")),"",'Identificação da EG'!$B$7))</f>
        <v/>
      </c>
      <c r="C601" s="14" t="str">
        <f>IF(I601="","",IF(B601="","",VLOOKUP(B601,Auxiliar!$BW$23:$BX$3130,2,0)))</f>
        <v/>
      </c>
      <c r="D601" s="14" t="str">
        <f>IF(I601="","",IF(OR('Identificação da EG'!$B$7=0,'Identificação da EG'!$B$7=""),"","Portugal"))</f>
        <v/>
      </c>
      <c r="E601" s="14" t="str">
        <f>IF(I601="","",IF(OR('Identificação da EG'!$B$7=0,'Identificação da EG'!$B$7=""),"",'Identificação da EG'!$C$7))</f>
        <v/>
      </c>
      <c r="F601" s="14" t="str">
        <f>IF(I601="","",IF(OR('Identificação da EG'!$B$7=0,'Identificação da EG'!$B$7=""),"",'Identificação da EG'!$F$7))</f>
        <v/>
      </c>
      <c r="G601" s="14" t="str">
        <f>IF(I601="","",IF((OR('Identificação da EG'!$B$7=0,'Identificação da EG'!$B$7="")),"",'Identificação da EG'!$D$7))</f>
        <v/>
      </c>
      <c r="H601" s="25" t="str">
        <f>IF(I601="","",IF(OR('Identificação da EG'!$B$7=0,'Identificação da EG'!$B$7=""),"",'Identificação da EG'!$E$7))</f>
        <v/>
      </c>
      <c r="I601" s="69" t="str">
        <f>IF(OR(J543="",'Campanhas C&amp;S'!$CO$6="",'Campanhas C&amp;S'!$CO$6="(Preencha o nome da campanha)"),"",'Campanhas C&amp;S'!$CO$6)</f>
        <v/>
      </c>
      <c r="J601" s="69"/>
      <c r="K601" s="69"/>
      <c r="L601" s="69"/>
      <c r="M601" s="69"/>
      <c r="N601" s="69"/>
      <c r="O601" s="69"/>
      <c r="P601" s="69" t="str">
        <f>IF(R601="","","Duração da campanha")</f>
        <v/>
      </c>
      <c r="Q601" s="69" t="str">
        <f>IF(R601="","","dias")</f>
        <v/>
      </c>
      <c r="R601" s="69" t="str">
        <f>IF('Campanhas C&amp;S'!$CO$12="","",'Campanhas C&amp;S'!$CO$12)</f>
        <v/>
      </c>
      <c r="S601" s="69" t="str">
        <f>IF(OR(R601="",'Campanhas C&amp;S'!$CO$15="",'Campanhas C&amp;S'!$CO$15="(máximo 300 carateres)"),"",'Campanhas C&amp;S'!$CO$15)</f>
        <v/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81DCB1-DAE7-479D-A6B7-1B5746FD531A}">
  <sheetPr codeName="Folha8">
    <tabColor rgb="FF37B896"/>
  </sheetPr>
  <dimension ref="A1:T26"/>
  <sheetViews>
    <sheetView zoomScaleNormal="100" workbookViewId="0">
      <selection activeCell="B1" sqref="B1"/>
    </sheetView>
  </sheetViews>
  <sheetFormatPr baseColWidth="10" defaultColWidth="0" defaultRowHeight="15" zeroHeight="1" x14ac:dyDescent="0.2"/>
  <cols>
    <col min="1" max="1" width="2.1640625" style="228" customWidth="1"/>
    <col min="2" max="2" width="36.83203125" style="228" customWidth="1"/>
    <col min="3" max="4" width="9.5" style="228" customWidth="1"/>
    <col min="5" max="5" width="0.1640625" style="228" customWidth="1"/>
    <col min="6" max="11" width="8" style="228" customWidth="1"/>
    <col min="12" max="20" width="8" style="228" hidden="1" customWidth="1"/>
    <col min="21" max="16384" width="8.5" style="228" hidden="1"/>
  </cols>
  <sheetData>
    <row r="1" spans="1:8" s="297" customFormat="1" ht="16" thickBot="1" x14ac:dyDescent="0.2">
      <c r="B1" s="298" t="s">
        <v>2689</v>
      </c>
    </row>
    <row r="2" spans="1:8" s="308" customFormat="1" x14ac:dyDescent="0.2">
      <c r="B2" s="300" t="s">
        <v>2877</v>
      </c>
      <c r="H2" s="309"/>
    </row>
    <row r="3" spans="1:8" s="178" customFormat="1" x14ac:dyDescent="0.2">
      <c r="B3" s="177"/>
      <c r="C3" s="177"/>
      <c r="H3" s="310"/>
    </row>
    <row r="4" spans="1:8" x14ac:dyDescent="0.2">
      <c r="B4" s="155" t="s">
        <v>160</v>
      </c>
      <c r="C4" s="187"/>
      <c r="H4" s="239"/>
    </row>
    <row r="5" spans="1:8" x14ac:dyDescent="0.2">
      <c r="B5" s="181" t="s">
        <v>161</v>
      </c>
      <c r="C5" s="3"/>
      <c r="H5" s="238"/>
    </row>
    <row r="6" spans="1:8" x14ac:dyDescent="0.2">
      <c r="B6" s="177"/>
      <c r="C6" s="230"/>
      <c r="H6" s="237"/>
    </row>
    <row r="7" spans="1:8" x14ac:dyDescent="0.2">
      <c r="B7" s="155" t="s">
        <v>160</v>
      </c>
      <c r="C7" s="187"/>
      <c r="H7" s="237"/>
    </row>
    <row r="8" spans="1:8" x14ac:dyDescent="0.2">
      <c r="B8" s="181" t="s">
        <v>162</v>
      </c>
      <c r="C8" s="3"/>
      <c r="H8" s="237"/>
    </row>
    <row r="9" spans="1:8" ht="16" thickBot="1" x14ac:dyDescent="0.25">
      <c r="A9" s="236"/>
      <c r="B9" s="225"/>
      <c r="C9" s="225"/>
      <c r="D9" s="225"/>
      <c r="E9" s="225"/>
      <c r="F9" s="225"/>
      <c r="G9" s="225"/>
      <c r="H9" s="226"/>
    </row>
    <row r="10" spans="1:8" x14ac:dyDescent="0.2">
      <c r="B10" s="230"/>
      <c r="C10" s="230"/>
      <c r="D10" s="230"/>
      <c r="E10" s="230"/>
      <c r="F10" s="230"/>
      <c r="G10" s="230"/>
    </row>
    <row r="11" spans="1:8" x14ac:dyDescent="0.2">
      <c r="B11" s="230"/>
      <c r="C11" s="230"/>
      <c r="D11" s="230"/>
    </row>
    <row r="12" spans="1:8" x14ac:dyDescent="0.2">
      <c r="B12" s="230"/>
      <c r="C12" s="230"/>
      <c r="D12" s="230"/>
    </row>
    <row r="13" spans="1:8" x14ac:dyDescent="0.2">
      <c r="B13" s="230"/>
      <c r="C13" s="230"/>
      <c r="D13" s="230"/>
    </row>
    <row r="14" spans="1:8" x14ac:dyDescent="0.2">
      <c r="B14" s="230"/>
      <c r="C14" s="230"/>
      <c r="D14" s="230"/>
    </row>
    <row r="15" spans="1:8" hidden="1" x14ac:dyDescent="0.2">
      <c r="B15" s="230"/>
      <c r="C15" s="230"/>
      <c r="D15" s="230"/>
    </row>
    <row r="16" spans="1:8" hidden="1" x14ac:dyDescent="0.2">
      <c r="B16" s="230"/>
      <c r="C16" s="230"/>
      <c r="D16" s="230"/>
    </row>
    <row r="17" spans="2:4" hidden="1" x14ac:dyDescent="0.2">
      <c r="B17" s="230"/>
      <c r="C17" s="230"/>
      <c r="D17" s="230"/>
    </row>
    <row r="18" spans="2:4" hidden="1" x14ac:dyDescent="0.2">
      <c r="B18" s="230"/>
      <c r="C18" s="230"/>
      <c r="D18" s="230"/>
    </row>
    <row r="19" spans="2:4" hidden="1" x14ac:dyDescent="0.2">
      <c r="B19" s="230"/>
      <c r="C19" s="230"/>
      <c r="D19" s="230"/>
    </row>
    <row r="20" spans="2:4" hidden="1" x14ac:dyDescent="0.2">
      <c r="B20" s="230"/>
      <c r="C20" s="230"/>
      <c r="D20" s="230"/>
    </row>
    <row r="21" spans="2:4" hidden="1" x14ac:dyDescent="0.2">
      <c r="B21" s="230"/>
      <c r="C21" s="230"/>
      <c r="D21" s="230"/>
    </row>
    <row r="22" spans="2:4" hidden="1" x14ac:dyDescent="0.2">
      <c r="B22" s="230"/>
      <c r="C22" s="230"/>
      <c r="D22" s="230"/>
    </row>
    <row r="23" spans="2:4" hidden="1" x14ac:dyDescent="0.2">
      <c r="B23" s="230"/>
      <c r="C23" s="230"/>
      <c r="D23" s="230"/>
    </row>
    <row r="24" spans="2:4" hidden="1" x14ac:dyDescent="0.2">
      <c r="B24" s="230"/>
      <c r="C24" s="230"/>
      <c r="D24" s="230"/>
    </row>
    <row r="25" spans="2:4" hidden="1" x14ac:dyDescent="0.2">
      <c r="B25" s="230"/>
      <c r="C25" s="230"/>
      <c r="D25" s="230"/>
    </row>
    <row r="26" spans="2:4" hidden="1" x14ac:dyDescent="0.2">
      <c r="B26" s="230"/>
      <c r="C26" s="230"/>
      <c r="D26" s="230"/>
    </row>
  </sheetData>
  <sheetProtection algorithmName="SHA-512" hashValue="tIWQve5gt23cpkoMXjgq9O9y3N59ZMBiFGZxis0R6I/rIoidA+FEIUcru0sqVuXWS3KAjT4VcUhH194ljEDQ0w==" saltValue="37TODfHHo15jcWuiw0Kdxg==" spinCount="100000" sheet="1" objects="1" scenarios="1"/>
  <dataValidations count="2">
    <dataValidation allowBlank="1" showInputMessage="1" showErrorMessage="1" prompt="Divulgação de resultados de quantidade e qualidade de recolha dos diversos fluxos, participação da população, etc., no ano dos dados reportados." sqref="B8" xr:uid="{B6A67A08-9370-544B-91F8-CFB1AE6DB02E}"/>
    <dataValidation allowBlank="1" showInputMessage="1" showErrorMessage="1" prompt="Divulgação da implementação de medidas e ações, e resultados previstos no PAPERSU, no ano dos dados reportados." sqref="B5" xr:uid="{4B5AF188-68CF-D144-967F-78C7F5905F7E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4EC2FFF-240E-4730-8834-BFDD41FFB6DA}">
          <x14:formula1>
            <xm:f>Auxiliar!$AX$24:$AX$26</xm:f>
          </x14:formula1>
          <xm:sqref>C5 C8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E76FF-B927-4C25-AFF7-1FA64E8EF94D}">
  <dimension ref="A1:J3"/>
  <sheetViews>
    <sheetView workbookViewId="0">
      <selection activeCell="B1" sqref="B1"/>
    </sheetView>
  </sheetViews>
  <sheetFormatPr baseColWidth="10" defaultColWidth="20.6640625" defaultRowHeight="14" x14ac:dyDescent="0.15"/>
  <sheetData>
    <row r="1" spans="1:10" ht="50" customHeight="1" x14ac:dyDescent="0.15">
      <c r="A1" s="42" t="s">
        <v>2755</v>
      </c>
      <c r="B1" s="42" t="s">
        <v>45</v>
      </c>
      <c r="C1" s="42" t="s">
        <v>2825</v>
      </c>
      <c r="D1" s="42" t="s">
        <v>2826</v>
      </c>
      <c r="E1" s="42" t="s">
        <v>55</v>
      </c>
      <c r="F1" s="42" t="s">
        <v>193</v>
      </c>
      <c r="G1" s="42" t="s">
        <v>56</v>
      </c>
      <c r="H1" s="42" t="s">
        <v>2701</v>
      </c>
      <c r="I1" s="51" t="s">
        <v>2771</v>
      </c>
      <c r="J1" s="51" t="s">
        <v>2750</v>
      </c>
    </row>
    <row r="2" spans="1:10" x14ac:dyDescent="0.15">
      <c r="A2" s="14" t="str">
        <f>IF(I2="","",IF(OR('Identificação da EG'!$B$7=0,'Identificação da EG'!$B$7=""),"",Capa!$C$10))</f>
        <v/>
      </c>
      <c r="B2" s="14" t="str">
        <f>IF(I2="","",IF((OR('Identificação da EG'!$B$7=0,'Identificação da EG'!$B$7="")),"",'Identificação da EG'!$B$7))</f>
        <v/>
      </c>
      <c r="C2" s="14" t="str">
        <f>IF(I2="","",IF(B2="","",VLOOKUP(B2,Auxiliar!$BW$23:$BX$3130,2,0)))</f>
        <v/>
      </c>
      <c r="D2" s="14" t="str">
        <f>IF(I2="","",IF(OR('Identificação da EG'!$B$7=0,'Identificação da EG'!$B$7=""),"","Portugal"))</f>
        <v/>
      </c>
      <c r="E2" s="14" t="str">
        <f>IF(I2="","",IF(OR('Identificação da EG'!$B$7=0,'Identificação da EG'!$B$7=""),"",'Identificação da EG'!$C$7))</f>
        <v/>
      </c>
      <c r="F2" s="14" t="str">
        <f>IF(I2="","",IF(OR('Identificação da EG'!$B$7=0,'Identificação da EG'!$B$7=""),"",'Identificação da EG'!$F$7))</f>
        <v/>
      </c>
      <c r="G2" s="14" t="str">
        <f>IF(I2="","",IF((OR('Identificação da EG'!$B$7=0,'Identificação da EG'!$B$7="")),"",'Identificação da EG'!$D$7))</f>
        <v/>
      </c>
      <c r="H2" s="25" t="str">
        <f>IF(I2="","",IF(OR('Identificação da EG'!$B$7=0,'Identificação da EG'!$B$7=""),"",'Identificação da EG'!$E$7))</f>
        <v/>
      </c>
      <c r="I2" s="8" t="str">
        <f>IF(J2="","","Divulgação da implementação do PAPERSU")</f>
        <v/>
      </c>
      <c r="J2" s="17" t="str">
        <f>IF('Divulgação do Desempenho'!C5="","",'Divulgação do Desempenho'!C5)</f>
        <v/>
      </c>
    </row>
    <row r="3" spans="1:10" x14ac:dyDescent="0.15">
      <c r="A3" s="14" t="str">
        <f>IF(I3="","",IF(OR('Identificação da EG'!$B$7=0,'Identificação da EG'!$B$7=""),"",Capa!$C$10))</f>
        <v/>
      </c>
      <c r="B3" s="14" t="str">
        <f>IF(I3="","",IF((OR('Identificação da EG'!$B$7=0,'Identificação da EG'!$B$7="")),"",'Identificação da EG'!$B$7))</f>
        <v/>
      </c>
      <c r="C3" s="14" t="str">
        <f>IF(I3="","",IF(B3="","",VLOOKUP(B3,Auxiliar!$BW$23:$BX$3130,2,0)))</f>
        <v/>
      </c>
      <c r="D3" s="14" t="str">
        <f>IF(I3="","",IF(OR('Identificação da EG'!$B$7=0,'Identificação da EG'!$B$7=""),"","Portugal"))</f>
        <v/>
      </c>
      <c r="E3" s="14" t="str">
        <f>IF(I3="","",IF(OR('Identificação da EG'!$B$7=0,'Identificação da EG'!$B$7=""),"",'Identificação da EG'!$C$7))</f>
        <v/>
      </c>
      <c r="F3" s="14" t="str">
        <f>IF(I3="","",IF(OR('Identificação da EG'!$B$7=0,'Identificação da EG'!$B$7=""),"",'Identificação da EG'!$F$7))</f>
        <v/>
      </c>
      <c r="G3" s="14" t="str">
        <f>IF(I3="","",IF((OR('Identificação da EG'!$B$7=0,'Identificação da EG'!$B$7="")),"",'Identificação da EG'!$D$7))</f>
        <v/>
      </c>
      <c r="H3" s="25" t="str">
        <f>IF(I3="","",IF(OR('Identificação da EG'!$B$7=0,'Identificação da EG'!$B$7=""),"",'Identificação da EG'!$E$7))</f>
        <v/>
      </c>
      <c r="I3" s="8" t="str">
        <f>IF(J2="","","Divulgação dos resultados da gestão de resíduos")</f>
        <v/>
      </c>
      <c r="J3" s="17" t="str">
        <f>IF('Divulgação do Desempenho'!C8="","",'Divulgação do Desempenho'!C8)</f>
        <v/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1237C3-D2F7-4A24-99E2-49198ABC35F6}">
  <sheetPr codeName="Folha9">
    <tabColor rgb="FF37B896"/>
  </sheetPr>
  <dimension ref="A1:AC95"/>
  <sheetViews>
    <sheetView zoomScaleNormal="100" workbookViewId="0">
      <selection activeCell="B1" sqref="B1"/>
    </sheetView>
  </sheetViews>
  <sheetFormatPr baseColWidth="10" defaultColWidth="0" defaultRowHeight="15" zeroHeight="1" x14ac:dyDescent="0.2"/>
  <cols>
    <col min="1" max="1" width="1.83203125" style="166" customWidth="1"/>
    <col min="2" max="2" width="28.33203125" style="166" customWidth="1"/>
    <col min="3" max="3" width="22" style="166" customWidth="1"/>
    <col min="4" max="4" width="29.83203125" style="166" customWidth="1"/>
    <col min="5" max="5" width="13" style="166" customWidth="1"/>
    <col min="6" max="6" width="11.1640625" style="166" customWidth="1"/>
    <col min="7" max="7" width="28.33203125" style="166" customWidth="1"/>
    <col min="8" max="8" width="22" style="166" customWidth="1"/>
    <col min="9" max="9" width="34.33203125" style="166" customWidth="1"/>
    <col min="10" max="10" width="10" style="166" customWidth="1"/>
    <col min="11" max="11" width="1.83203125" style="166" customWidth="1"/>
    <col min="12" max="12" width="28.33203125" style="166" customWidth="1"/>
    <col min="13" max="13" width="22" style="166" customWidth="1"/>
    <col min="14" max="14" width="40" style="166" customWidth="1"/>
    <col min="15" max="15" width="10" style="166" customWidth="1"/>
    <col min="16" max="16" width="1.83203125" style="166" customWidth="1"/>
    <col min="17" max="17" width="28.33203125" style="166" customWidth="1"/>
    <col min="18" max="18" width="22" style="166" customWidth="1"/>
    <col min="19" max="19" width="27.33203125" style="166" customWidth="1"/>
    <col min="20" max="20" width="12.5" style="166" customWidth="1"/>
    <col min="21" max="21" width="1.83203125" style="166" customWidth="1"/>
    <col min="22" max="22" width="28.33203125" style="166" customWidth="1"/>
    <col min="23" max="23" width="22" style="166" customWidth="1"/>
    <col min="24" max="24" width="34.83203125" style="166" customWidth="1"/>
    <col min="25" max="25" width="10" style="166" customWidth="1"/>
    <col min="26" max="26" width="0.1640625" style="167" customWidth="1"/>
    <col min="27" max="29" width="8.5" style="167" customWidth="1"/>
    <col min="30" max="16384" width="8.5" style="167" hidden="1"/>
  </cols>
  <sheetData>
    <row r="1" spans="1:27" s="297" customFormat="1" ht="16" thickBot="1" x14ac:dyDescent="0.2">
      <c r="B1" s="298" t="s">
        <v>163</v>
      </c>
    </row>
    <row r="2" spans="1:27" s="308" customFormat="1" x14ac:dyDescent="0.2">
      <c r="A2" s="306"/>
      <c r="B2" s="300" t="s">
        <v>2877</v>
      </c>
      <c r="E2" s="301"/>
    </row>
    <row r="3" spans="1:27" s="178" customFormat="1" ht="11" customHeight="1" x14ac:dyDescent="0.2">
      <c r="A3" s="254"/>
      <c r="B3" s="177"/>
      <c r="C3" s="177"/>
      <c r="D3" s="177"/>
      <c r="E3" s="120"/>
      <c r="F3" s="177"/>
      <c r="G3" s="177"/>
      <c r="H3" s="177"/>
      <c r="I3" s="177"/>
      <c r="J3" s="177"/>
      <c r="K3" s="177"/>
      <c r="L3" s="177"/>
      <c r="M3" s="177"/>
      <c r="N3" s="177"/>
      <c r="O3" s="177"/>
      <c r="P3" s="177"/>
      <c r="Q3" s="177"/>
      <c r="R3" s="177"/>
      <c r="S3" s="177"/>
      <c r="T3" s="177"/>
      <c r="U3" s="177"/>
      <c r="V3" s="177"/>
      <c r="W3" s="177"/>
      <c r="X3" s="177"/>
      <c r="Y3" s="177"/>
      <c r="Z3" s="177"/>
      <c r="AA3" s="177"/>
    </row>
    <row r="4" spans="1:27" s="178" customFormat="1" ht="15" customHeight="1" x14ac:dyDescent="0.2">
      <c r="A4" s="254"/>
      <c r="B4" s="155" t="s">
        <v>164</v>
      </c>
      <c r="C4" s="177"/>
      <c r="D4" s="177"/>
      <c r="E4" s="120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77"/>
      <c r="AA4" s="177"/>
    </row>
    <row r="5" spans="1:27" s="178" customFormat="1" ht="18" customHeight="1" x14ac:dyDescent="0.2">
      <c r="A5" s="254"/>
      <c r="B5" s="189" t="s">
        <v>165</v>
      </c>
      <c r="C5" s="177"/>
      <c r="D5" s="177"/>
      <c r="E5" s="120"/>
      <c r="F5" s="177"/>
      <c r="G5" s="177"/>
      <c r="H5" s="177"/>
      <c r="I5" s="177"/>
      <c r="J5" s="177"/>
      <c r="K5" s="177"/>
      <c r="L5" s="177"/>
      <c r="M5" s="177"/>
      <c r="N5" s="177"/>
      <c r="O5" s="177"/>
      <c r="P5" s="177"/>
      <c r="Q5" s="177"/>
      <c r="R5" s="177"/>
      <c r="S5" s="177"/>
      <c r="T5" s="177"/>
      <c r="U5" s="177"/>
      <c r="V5" s="177"/>
      <c r="W5" s="177"/>
      <c r="X5" s="177"/>
      <c r="Y5" s="177"/>
      <c r="Z5" s="177"/>
      <c r="AA5" s="177"/>
    </row>
    <row r="6" spans="1:27" x14ac:dyDescent="0.2">
      <c r="A6" s="247"/>
      <c r="B6" s="185" t="s">
        <v>166</v>
      </c>
      <c r="C6" s="289" t="s">
        <v>167</v>
      </c>
      <c r="E6" s="120"/>
      <c r="Z6" s="166"/>
      <c r="AA6" s="166"/>
    </row>
    <row r="7" spans="1:27" x14ac:dyDescent="0.2">
      <c r="A7" s="247"/>
      <c r="B7" s="6"/>
      <c r="C7" s="6"/>
      <c r="E7" s="120"/>
      <c r="Z7" s="166"/>
      <c r="AA7" s="166"/>
    </row>
    <row r="8" spans="1:27" x14ac:dyDescent="0.2">
      <c r="A8" s="247"/>
      <c r="B8" s="6"/>
      <c r="C8" s="6"/>
      <c r="E8" s="120"/>
      <c r="Z8" s="166"/>
      <c r="AA8" s="166"/>
    </row>
    <row r="9" spans="1:27" x14ac:dyDescent="0.2">
      <c r="A9" s="247"/>
      <c r="B9" s="6"/>
      <c r="C9" s="6"/>
      <c r="E9" s="120"/>
      <c r="Z9" s="166"/>
      <c r="AA9" s="166"/>
    </row>
    <row r="10" spans="1:27" x14ac:dyDescent="0.2">
      <c r="A10" s="247"/>
      <c r="B10" s="6"/>
      <c r="C10" s="6"/>
      <c r="E10" s="120"/>
      <c r="Z10" s="166"/>
      <c r="AA10" s="166"/>
    </row>
    <row r="11" spans="1:27" x14ac:dyDescent="0.2">
      <c r="A11" s="247"/>
      <c r="B11" s="6"/>
      <c r="C11" s="6"/>
      <c r="E11" s="120"/>
      <c r="Z11" s="166"/>
      <c r="AA11" s="166"/>
    </row>
    <row r="12" spans="1:27" x14ac:dyDescent="0.2">
      <c r="A12" s="247"/>
      <c r="B12" s="6"/>
      <c r="C12" s="6"/>
      <c r="E12" s="120"/>
      <c r="Z12" s="166"/>
      <c r="AA12" s="166"/>
    </row>
    <row r="13" spans="1:27" x14ac:dyDescent="0.2">
      <c r="A13" s="247"/>
      <c r="B13" s="6"/>
      <c r="C13" s="6"/>
      <c r="E13" s="120"/>
      <c r="Z13" s="166"/>
      <c r="AA13" s="166"/>
    </row>
    <row r="14" spans="1:27" x14ac:dyDescent="0.2">
      <c r="A14" s="247"/>
      <c r="B14" s="6"/>
      <c r="C14" s="6"/>
      <c r="E14" s="120"/>
      <c r="Z14" s="166"/>
      <c r="AA14" s="166"/>
    </row>
    <row r="15" spans="1:27" x14ac:dyDescent="0.2">
      <c r="A15" s="247"/>
      <c r="B15" s="6"/>
      <c r="C15" s="6"/>
      <c r="E15" s="120"/>
      <c r="Z15" s="166"/>
      <c r="AA15" s="166"/>
    </row>
    <row r="16" spans="1:27" x14ac:dyDescent="0.2">
      <c r="A16" s="247"/>
      <c r="B16" s="6"/>
      <c r="C16" s="6"/>
      <c r="E16" s="120"/>
      <c r="Z16" s="166"/>
      <c r="AA16" s="166"/>
    </row>
    <row r="17" spans="1:27" x14ac:dyDescent="0.2">
      <c r="A17" s="247"/>
      <c r="E17" s="120"/>
      <c r="Z17" s="166"/>
      <c r="AA17" s="166"/>
    </row>
    <row r="18" spans="1:27" x14ac:dyDescent="0.2">
      <c r="A18" s="247"/>
      <c r="B18" s="155" t="s">
        <v>168</v>
      </c>
      <c r="E18" s="120"/>
      <c r="Z18" s="166"/>
      <c r="AA18" s="166"/>
    </row>
    <row r="19" spans="1:27" ht="16" customHeight="1" x14ac:dyDescent="0.2">
      <c r="A19" s="247"/>
      <c r="B19" s="189" t="s">
        <v>169</v>
      </c>
      <c r="E19" s="120"/>
      <c r="Z19" s="166"/>
      <c r="AA19" s="166"/>
    </row>
    <row r="20" spans="1:27" x14ac:dyDescent="0.2">
      <c r="A20" s="247"/>
      <c r="B20" s="185" t="s">
        <v>170</v>
      </c>
      <c r="C20" s="4"/>
      <c r="E20" s="120"/>
      <c r="Z20" s="166"/>
      <c r="AA20" s="166"/>
    </row>
    <row r="21" spans="1:27" x14ac:dyDescent="0.2">
      <c r="A21" s="247"/>
      <c r="C21" s="258"/>
      <c r="E21" s="120"/>
      <c r="Z21" s="166"/>
      <c r="AA21" s="166"/>
    </row>
    <row r="22" spans="1:27" x14ac:dyDescent="0.2">
      <c r="A22" s="247"/>
      <c r="B22" s="174" t="s">
        <v>171</v>
      </c>
      <c r="C22" s="258"/>
      <c r="E22" s="120"/>
      <c r="Z22" s="166"/>
      <c r="AA22" s="166"/>
    </row>
    <row r="23" spans="1:27" x14ac:dyDescent="0.2">
      <c r="A23" s="247"/>
      <c r="B23" s="185" t="s">
        <v>68</v>
      </c>
      <c r="C23" s="65" t="s">
        <v>70</v>
      </c>
      <c r="D23" s="171"/>
      <c r="E23" s="120"/>
      <c r="Z23" s="166"/>
      <c r="AA23" s="166"/>
    </row>
    <row r="24" spans="1:27" ht="16" thickBot="1" x14ac:dyDescent="0.25">
      <c r="A24" s="247"/>
      <c r="E24" s="120"/>
      <c r="Z24" s="166"/>
      <c r="AA24" s="166"/>
    </row>
    <row r="25" spans="1:27" s="297" customFormat="1" ht="16" thickBot="1" x14ac:dyDescent="0.2">
      <c r="B25" s="298" t="s">
        <v>2879</v>
      </c>
    </row>
    <row r="26" spans="1:27" s="308" customFormat="1" x14ac:dyDescent="0.2">
      <c r="A26" s="306"/>
      <c r="B26" s="300" t="s">
        <v>2877</v>
      </c>
      <c r="E26" s="301"/>
      <c r="F26" s="306"/>
      <c r="J26" s="301"/>
      <c r="K26" s="306"/>
      <c r="O26" s="301"/>
      <c r="P26" s="306"/>
      <c r="T26" s="301"/>
      <c r="U26" s="306"/>
      <c r="Y26" s="301"/>
    </row>
    <row r="27" spans="1:27" s="178" customFormat="1" ht="11" customHeight="1" x14ac:dyDescent="0.2">
      <c r="A27" s="254"/>
      <c r="B27" s="177"/>
      <c r="C27" s="177"/>
      <c r="D27" s="177"/>
      <c r="E27" s="120"/>
      <c r="F27" s="254"/>
      <c r="G27" s="177"/>
      <c r="H27" s="177"/>
      <c r="I27" s="177"/>
      <c r="J27" s="120"/>
      <c r="K27" s="254"/>
      <c r="L27" s="177"/>
      <c r="M27" s="177"/>
      <c r="N27" s="177"/>
      <c r="O27" s="120"/>
      <c r="P27" s="254"/>
      <c r="Q27" s="177"/>
      <c r="R27" s="177"/>
      <c r="S27" s="177"/>
      <c r="T27" s="120"/>
      <c r="U27" s="254"/>
      <c r="V27" s="177"/>
      <c r="W27" s="177"/>
      <c r="X27" s="177"/>
      <c r="Y27" s="120"/>
    </row>
    <row r="28" spans="1:27" x14ac:dyDescent="0.2">
      <c r="A28" s="247"/>
      <c r="B28" s="154" t="s">
        <v>2729</v>
      </c>
      <c r="E28" s="120"/>
      <c r="F28" s="247"/>
      <c r="G28" s="154" t="s">
        <v>2729</v>
      </c>
      <c r="J28" s="120"/>
      <c r="K28" s="247"/>
      <c r="L28" s="154" t="s">
        <v>2729</v>
      </c>
      <c r="O28" s="120"/>
      <c r="P28" s="247"/>
      <c r="Q28" s="154" t="s">
        <v>2729</v>
      </c>
      <c r="T28" s="120"/>
      <c r="U28" s="247"/>
      <c r="V28" s="154" t="s">
        <v>2729</v>
      </c>
      <c r="Y28" s="120"/>
    </row>
    <row r="29" spans="1:27" ht="8.25" customHeight="1" x14ac:dyDescent="0.2">
      <c r="A29" s="247"/>
      <c r="B29" s="198"/>
      <c r="E29" s="120"/>
      <c r="F29" s="247"/>
      <c r="G29" s="198"/>
      <c r="J29" s="120"/>
      <c r="K29" s="247"/>
      <c r="L29" s="198"/>
      <c r="O29" s="120"/>
      <c r="P29" s="247"/>
      <c r="Q29" s="198"/>
      <c r="T29" s="120"/>
      <c r="U29" s="247"/>
      <c r="V29" s="198"/>
      <c r="Y29" s="120"/>
    </row>
    <row r="30" spans="1:27" x14ac:dyDescent="0.2">
      <c r="A30" s="247"/>
      <c r="B30" s="155" t="s">
        <v>172</v>
      </c>
      <c r="E30" s="120"/>
      <c r="F30" s="247"/>
      <c r="G30" s="155" t="s">
        <v>172</v>
      </c>
      <c r="J30" s="120"/>
      <c r="K30" s="247"/>
      <c r="L30" s="155" t="s">
        <v>172</v>
      </c>
      <c r="O30" s="120"/>
      <c r="P30" s="247"/>
      <c r="Q30" s="155" t="s">
        <v>172</v>
      </c>
      <c r="T30" s="120"/>
      <c r="U30" s="247"/>
      <c r="V30" s="155" t="s">
        <v>172</v>
      </c>
      <c r="Y30" s="120"/>
    </row>
    <row r="31" spans="1:27" ht="11.5" customHeight="1" x14ac:dyDescent="0.2">
      <c r="A31" s="247"/>
      <c r="B31" s="179" t="s">
        <v>173</v>
      </c>
      <c r="E31" s="120"/>
      <c r="F31" s="247"/>
      <c r="G31" s="179" t="s">
        <v>174</v>
      </c>
      <c r="J31" s="120"/>
      <c r="K31" s="247"/>
      <c r="L31" s="179" t="s">
        <v>174</v>
      </c>
      <c r="O31" s="120"/>
      <c r="P31" s="247"/>
      <c r="Q31" s="179" t="s">
        <v>174</v>
      </c>
      <c r="T31" s="120"/>
      <c r="U31" s="247"/>
      <c r="V31" s="179" t="s">
        <v>174</v>
      </c>
      <c r="Y31" s="120"/>
    </row>
    <row r="32" spans="1:27" ht="3.5" customHeight="1" x14ac:dyDescent="0.2">
      <c r="A32" s="247"/>
      <c r="B32" s="179"/>
      <c r="E32" s="120"/>
      <c r="F32" s="247"/>
      <c r="G32" s="179"/>
      <c r="J32" s="120"/>
      <c r="K32" s="247"/>
      <c r="L32" s="179"/>
      <c r="O32" s="120"/>
      <c r="P32" s="247"/>
      <c r="Q32" s="179"/>
      <c r="T32" s="120"/>
      <c r="U32" s="247"/>
      <c r="V32" s="179"/>
      <c r="Y32" s="120"/>
    </row>
    <row r="33" spans="1:25" x14ac:dyDescent="0.2">
      <c r="A33" s="247"/>
      <c r="B33" s="185" t="s">
        <v>2722</v>
      </c>
      <c r="C33" s="7"/>
      <c r="E33" s="193"/>
      <c r="F33" s="247"/>
      <c r="G33" s="185" t="s">
        <v>2722</v>
      </c>
      <c r="H33" s="7"/>
      <c r="J33" s="193"/>
      <c r="K33" s="247"/>
      <c r="L33" s="185" t="s">
        <v>2722</v>
      </c>
      <c r="M33" s="7"/>
      <c r="O33" s="193"/>
      <c r="P33" s="247"/>
      <c r="Q33" s="185" t="s">
        <v>2722</v>
      </c>
      <c r="R33" s="7"/>
      <c r="T33" s="193"/>
      <c r="U33" s="247"/>
      <c r="V33" s="185" t="s">
        <v>2722</v>
      </c>
      <c r="W33" s="7"/>
      <c r="Y33" s="193"/>
    </row>
    <row r="34" spans="1:25" x14ac:dyDescent="0.2">
      <c r="A34" s="247"/>
      <c r="E34" s="120"/>
      <c r="F34" s="247"/>
      <c r="J34" s="120"/>
      <c r="K34" s="247"/>
      <c r="O34" s="120"/>
      <c r="P34" s="247"/>
      <c r="T34" s="120"/>
      <c r="U34" s="247"/>
      <c r="Y34" s="120"/>
    </row>
    <row r="35" spans="1:25" ht="14.5" customHeight="1" x14ac:dyDescent="0.2">
      <c r="A35" s="247"/>
      <c r="B35" s="197" t="s">
        <v>2728</v>
      </c>
      <c r="E35" s="120"/>
      <c r="F35" s="247"/>
      <c r="G35" s="197" t="s">
        <v>2728</v>
      </c>
      <c r="J35" s="120"/>
      <c r="K35" s="247"/>
      <c r="L35" s="197" t="s">
        <v>2728</v>
      </c>
      <c r="O35" s="120"/>
      <c r="P35" s="247"/>
      <c r="Q35" s="197" t="s">
        <v>2728</v>
      </c>
      <c r="T35" s="120"/>
      <c r="U35" s="247"/>
      <c r="V35" s="197" t="s">
        <v>2728</v>
      </c>
      <c r="Y35" s="120"/>
    </row>
    <row r="36" spans="1:25" ht="14.5" customHeight="1" x14ac:dyDescent="0.2">
      <c r="A36" s="247"/>
      <c r="B36" s="155" t="s">
        <v>2808</v>
      </c>
      <c r="E36" s="120"/>
      <c r="F36" s="247"/>
      <c r="G36" s="155" t="s">
        <v>2808</v>
      </c>
      <c r="J36" s="120"/>
      <c r="K36" s="247"/>
      <c r="L36" s="155" t="s">
        <v>2808</v>
      </c>
      <c r="O36" s="120"/>
      <c r="P36" s="247"/>
      <c r="Q36" s="155" t="s">
        <v>2808</v>
      </c>
      <c r="T36" s="120"/>
      <c r="U36" s="247"/>
      <c r="V36" s="155" t="s">
        <v>2808</v>
      </c>
      <c r="Y36" s="120"/>
    </row>
    <row r="37" spans="1:25" ht="10.5" customHeight="1" x14ac:dyDescent="0.2">
      <c r="A37" s="247"/>
      <c r="B37" s="179" t="s">
        <v>176</v>
      </c>
      <c r="C37" s="187"/>
      <c r="D37" s="187"/>
      <c r="E37" s="120"/>
      <c r="F37" s="247"/>
      <c r="G37" s="179" t="s">
        <v>176</v>
      </c>
      <c r="H37" s="187"/>
      <c r="J37" s="120"/>
      <c r="K37" s="247"/>
      <c r="L37" s="179" t="s">
        <v>176</v>
      </c>
      <c r="M37" s="187"/>
      <c r="O37" s="120"/>
      <c r="P37" s="247"/>
      <c r="Q37" s="179" t="s">
        <v>176</v>
      </c>
      <c r="R37" s="187"/>
      <c r="T37" s="120"/>
      <c r="U37" s="247"/>
      <c r="V37" s="179" t="s">
        <v>176</v>
      </c>
      <c r="W37" s="187"/>
      <c r="Y37" s="120"/>
    </row>
    <row r="38" spans="1:25" s="184" customFormat="1" ht="30" x14ac:dyDescent="0.2">
      <c r="A38" s="257"/>
      <c r="B38" s="181" t="s">
        <v>2727</v>
      </c>
      <c r="C38" s="181" t="s">
        <v>178</v>
      </c>
      <c r="D38" s="288" t="s">
        <v>167</v>
      </c>
      <c r="E38" s="183"/>
      <c r="F38" s="257"/>
      <c r="G38" s="181" t="s">
        <v>2727</v>
      </c>
      <c r="H38" s="181" t="s">
        <v>178</v>
      </c>
      <c r="I38" s="288" t="s">
        <v>167</v>
      </c>
      <c r="J38" s="183"/>
      <c r="K38" s="257"/>
      <c r="L38" s="181" t="s">
        <v>2727</v>
      </c>
      <c r="M38" s="181" t="s">
        <v>178</v>
      </c>
      <c r="N38" s="288" t="s">
        <v>167</v>
      </c>
      <c r="O38" s="183"/>
      <c r="P38" s="257"/>
      <c r="Q38" s="181" t="s">
        <v>2727</v>
      </c>
      <c r="R38" s="181" t="s">
        <v>178</v>
      </c>
      <c r="S38" s="288" t="s">
        <v>167</v>
      </c>
      <c r="T38" s="183"/>
      <c r="U38" s="257"/>
      <c r="V38" s="181" t="s">
        <v>2727</v>
      </c>
      <c r="W38" s="181" t="s">
        <v>178</v>
      </c>
      <c r="X38" s="288" t="s">
        <v>167</v>
      </c>
      <c r="Y38" s="183"/>
    </row>
    <row r="39" spans="1:25" x14ac:dyDescent="0.2">
      <c r="A39" s="247"/>
      <c r="B39" s="6"/>
      <c r="C39" s="6"/>
      <c r="D39" s="6"/>
      <c r="E39" s="120"/>
      <c r="F39" s="247"/>
      <c r="G39" s="6"/>
      <c r="H39" s="6"/>
      <c r="I39" s="6"/>
      <c r="J39" s="120"/>
      <c r="K39" s="247"/>
      <c r="L39" s="6"/>
      <c r="M39" s="6"/>
      <c r="N39" s="6"/>
      <c r="O39" s="120"/>
      <c r="P39" s="247"/>
      <c r="Q39" s="6"/>
      <c r="R39" s="6"/>
      <c r="S39" s="6"/>
      <c r="T39" s="120"/>
      <c r="U39" s="247"/>
      <c r="V39" s="6"/>
      <c r="W39" s="6"/>
      <c r="X39" s="6"/>
      <c r="Y39" s="120"/>
    </row>
    <row r="40" spans="1:25" x14ac:dyDescent="0.2">
      <c r="A40" s="247"/>
      <c r="B40" s="6"/>
      <c r="C40" s="6"/>
      <c r="D40" s="6"/>
      <c r="E40" s="120"/>
      <c r="F40" s="247"/>
      <c r="G40" s="6"/>
      <c r="H40" s="6"/>
      <c r="I40" s="6"/>
      <c r="J40" s="120"/>
      <c r="K40" s="247"/>
      <c r="L40" s="6"/>
      <c r="M40" s="6"/>
      <c r="N40" s="6"/>
      <c r="O40" s="120"/>
      <c r="P40" s="247"/>
      <c r="Q40" s="6"/>
      <c r="R40" s="6"/>
      <c r="S40" s="6"/>
      <c r="T40" s="120"/>
      <c r="U40" s="247"/>
      <c r="V40" s="6"/>
      <c r="W40" s="6"/>
      <c r="X40" s="6"/>
      <c r="Y40" s="120"/>
    </row>
    <row r="41" spans="1:25" x14ac:dyDescent="0.2">
      <c r="A41" s="247"/>
      <c r="B41" s="6"/>
      <c r="C41" s="6"/>
      <c r="D41" s="6"/>
      <c r="E41" s="120"/>
      <c r="F41" s="247"/>
      <c r="G41" s="6"/>
      <c r="H41" s="6"/>
      <c r="I41" s="6"/>
      <c r="J41" s="120"/>
      <c r="K41" s="247"/>
      <c r="L41" s="6"/>
      <c r="M41" s="6"/>
      <c r="N41" s="6"/>
      <c r="O41" s="120"/>
      <c r="P41" s="247"/>
      <c r="Q41" s="6"/>
      <c r="R41" s="6"/>
      <c r="S41" s="6"/>
      <c r="T41" s="120"/>
      <c r="U41" s="247"/>
      <c r="V41" s="6"/>
      <c r="W41" s="6"/>
      <c r="X41" s="6"/>
      <c r="Y41" s="120"/>
    </row>
    <row r="42" spans="1:25" x14ac:dyDescent="0.2">
      <c r="A42" s="247"/>
      <c r="B42" s="6"/>
      <c r="C42" s="6"/>
      <c r="D42" s="6"/>
      <c r="E42" s="120"/>
      <c r="F42" s="247"/>
      <c r="G42" s="6"/>
      <c r="H42" s="6"/>
      <c r="I42" s="6"/>
      <c r="J42" s="120"/>
      <c r="K42" s="247"/>
      <c r="L42" s="6"/>
      <c r="M42" s="6"/>
      <c r="N42" s="6"/>
      <c r="O42" s="120"/>
      <c r="P42" s="247"/>
      <c r="Q42" s="6"/>
      <c r="R42" s="6"/>
      <c r="S42" s="6"/>
      <c r="T42" s="120"/>
      <c r="U42" s="247"/>
      <c r="V42" s="6"/>
      <c r="W42" s="6"/>
      <c r="X42" s="6"/>
      <c r="Y42" s="120"/>
    </row>
    <row r="43" spans="1:25" x14ac:dyDescent="0.2">
      <c r="A43" s="247"/>
      <c r="B43" s="6"/>
      <c r="C43" s="6"/>
      <c r="D43" s="6"/>
      <c r="E43" s="120"/>
      <c r="F43" s="247"/>
      <c r="G43" s="6"/>
      <c r="H43" s="6"/>
      <c r="I43" s="6"/>
      <c r="J43" s="120"/>
      <c r="K43" s="247"/>
      <c r="L43" s="6"/>
      <c r="M43" s="6"/>
      <c r="N43" s="6"/>
      <c r="O43" s="120"/>
      <c r="P43" s="247"/>
      <c r="Q43" s="6"/>
      <c r="R43" s="6"/>
      <c r="S43" s="6"/>
      <c r="T43" s="120"/>
      <c r="U43" s="247"/>
      <c r="V43" s="6"/>
      <c r="W43" s="6"/>
      <c r="X43" s="6"/>
      <c r="Y43" s="120"/>
    </row>
    <row r="44" spans="1:25" x14ac:dyDescent="0.2">
      <c r="A44" s="247"/>
      <c r="B44" s="6"/>
      <c r="C44" s="6"/>
      <c r="D44" s="6"/>
      <c r="E44" s="120"/>
      <c r="F44" s="247"/>
      <c r="G44" s="6"/>
      <c r="H44" s="6"/>
      <c r="I44" s="6"/>
      <c r="J44" s="120"/>
      <c r="K44" s="247"/>
      <c r="L44" s="6"/>
      <c r="M44" s="6"/>
      <c r="N44" s="6"/>
      <c r="O44" s="120"/>
      <c r="P44" s="247"/>
      <c r="Q44" s="6"/>
      <c r="R44" s="6"/>
      <c r="S44" s="6"/>
      <c r="T44" s="120"/>
      <c r="U44" s="247"/>
      <c r="V44" s="6"/>
      <c r="W44" s="6"/>
      <c r="X44" s="6"/>
      <c r="Y44" s="120"/>
    </row>
    <row r="45" spans="1:25" x14ac:dyDescent="0.2">
      <c r="A45" s="247"/>
      <c r="B45" s="6"/>
      <c r="C45" s="6"/>
      <c r="D45" s="6"/>
      <c r="E45" s="120"/>
      <c r="F45" s="247"/>
      <c r="G45" s="6"/>
      <c r="H45" s="6"/>
      <c r="I45" s="6"/>
      <c r="J45" s="120"/>
      <c r="K45" s="247"/>
      <c r="L45" s="6"/>
      <c r="M45" s="6"/>
      <c r="N45" s="6"/>
      <c r="O45" s="120"/>
      <c r="P45" s="247"/>
      <c r="Q45" s="6"/>
      <c r="R45" s="6"/>
      <c r="S45" s="6"/>
      <c r="T45" s="120"/>
      <c r="U45" s="247"/>
      <c r="V45" s="6"/>
      <c r="W45" s="6"/>
      <c r="X45" s="6"/>
      <c r="Y45" s="120"/>
    </row>
    <row r="46" spans="1:25" x14ac:dyDescent="0.2">
      <c r="A46" s="247"/>
      <c r="B46" s="6"/>
      <c r="C46" s="6"/>
      <c r="D46" s="6"/>
      <c r="E46" s="120"/>
      <c r="F46" s="247"/>
      <c r="G46" s="6"/>
      <c r="H46" s="6"/>
      <c r="I46" s="6"/>
      <c r="J46" s="120"/>
      <c r="K46" s="247"/>
      <c r="L46" s="6"/>
      <c r="M46" s="6"/>
      <c r="N46" s="6"/>
      <c r="O46" s="120"/>
      <c r="P46" s="247"/>
      <c r="Q46" s="6"/>
      <c r="R46" s="6"/>
      <c r="S46" s="6"/>
      <c r="T46" s="120"/>
      <c r="U46" s="247"/>
      <c r="V46" s="6"/>
      <c r="W46" s="6"/>
      <c r="X46" s="6"/>
      <c r="Y46" s="120"/>
    </row>
    <row r="47" spans="1:25" x14ac:dyDescent="0.2">
      <c r="A47" s="247"/>
      <c r="B47" s="6"/>
      <c r="C47" s="6"/>
      <c r="D47" s="6"/>
      <c r="E47" s="120"/>
      <c r="F47" s="247"/>
      <c r="G47" s="6"/>
      <c r="H47" s="6"/>
      <c r="I47" s="6"/>
      <c r="J47" s="120"/>
      <c r="K47" s="247"/>
      <c r="L47" s="6"/>
      <c r="M47" s="6"/>
      <c r="N47" s="6"/>
      <c r="O47" s="120"/>
      <c r="P47" s="247"/>
      <c r="Q47" s="6"/>
      <c r="R47" s="6"/>
      <c r="S47" s="6"/>
      <c r="T47" s="120"/>
      <c r="U47" s="247"/>
      <c r="V47" s="6"/>
      <c r="W47" s="6"/>
      <c r="X47" s="6"/>
      <c r="Y47" s="120"/>
    </row>
    <row r="48" spans="1:25" x14ac:dyDescent="0.2">
      <c r="A48" s="247"/>
      <c r="B48" s="6"/>
      <c r="C48" s="6"/>
      <c r="D48" s="6"/>
      <c r="E48" s="120"/>
      <c r="F48" s="247"/>
      <c r="G48" s="6"/>
      <c r="H48" s="6"/>
      <c r="I48" s="6"/>
      <c r="J48" s="120"/>
      <c r="K48" s="247"/>
      <c r="L48" s="6"/>
      <c r="M48" s="6"/>
      <c r="N48" s="6"/>
      <c r="O48" s="120"/>
      <c r="P48" s="247"/>
      <c r="Q48" s="6"/>
      <c r="R48" s="6"/>
      <c r="S48" s="6"/>
      <c r="T48" s="120"/>
      <c r="U48" s="247"/>
      <c r="V48" s="6"/>
      <c r="W48" s="6"/>
      <c r="X48" s="6"/>
      <c r="Y48" s="120"/>
    </row>
    <row r="49" spans="1:25" x14ac:dyDescent="0.2">
      <c r="A49" s="247"/>
      <c r="B49" s="6"/>
      <c r="C49" s="6"/>
      <c r="D49" s="6"/>
      <c r="E49" s="120"/>
      <c r="F49" s="247"/>
      <c r="G49" s="6"/>
      <c r="H49" s="6"/>
      <c r="I49" s="6"/>
      <c r="J49" s="120"/>
      <c r="K49" s="247"/>
      <c r="L49" s="6"/>
      <c r="M49" s="6"/>
      <c r="N49" s="6"/>
      <c r="O49" s="120"/>
      <c r="P49" s="247"/>
      <c r="Q49" s="6"/>
      <c r="R49" s="6"/>
      <c r="S49" s="6"/>
      <c r="T49" s="120"/>
      <c r="U49" s="247"/>
      <c r="V49" s="6"/>
      <c r="W49" s="6"/>
      <c r="X49" s="6"/>
      <c r="Y49" s="120"/>
    </row>
    <row r="50" spans="1:25" x14ac:dyDescent="0.2">
      <c r="A50" s="247"/>
      <c r="B50" s="6"/>
      <c r="C50" s="6"/>
      <c r="D50" s="6"/>
      <c r="E50" s="120"/>
      <c r="F50" s="247"/>
      <c r="G50" s="6"/>
      <c r="H50" s="6"/>
      <c r="I50" s="6"/>
      <c r="J50" s="120"/>
      <c r="K50" s="247"/>
      <c r="L50" s="6"/>
      <c r="M50" s="6"/>
      <c r="N50" s="6"/>
      <c r="O50" s="120"/>
      <c r="P50" s="247"/>
      <c r="Q50" s="6"/>
      <c r="R50" s="6"/>
      <c r="S50" s="6"/>
      <c r="T50" s="120"/>
      <c r="U50" s="247"/>
      <c r="V50" s="6"/>
      <c r="W50" s="6"/>
      <c r="X50" s="6"/>
      <c r="Y50" s="120"/>
    </row>
    <row r="51" spans="1:25" x14ac:dyDescent="0.2">
      <c r="A51" s="247"/>
      <c r="B51" s="6"/>
      <c r="C51" s="6"/>
      <c r="D51" s="6"/>
      <c r="E51" s="120"/>
      <c r="F51" s="247"/>
      <c r="G51" s="6"/>
      <c r="H51" s="6"/>
      <c r="I51" s="6"/>
      <c r="J51" s="120"/>
      <c r="K51" s="247"/>
      <c r="L51" s="6"/>
      <c r="M51" s="6"/>
      <c r="N51" s="6"/>
      <c r="O51" s="120"/>
      <c r="P51" s="247"/>
      <c r="Q51" s="6"/>
      <c r="R51" s="6"/>
      <c r="S51" s="6"/>
      <c r="T51" s="120"/>
      <c r="U51" s="247"/>
      <c r="V51" s="6"/>
      <c r="W51" s="6"/>
      <c r="X51" s="6"/>
      <c r="Y51" s="120"/>
    </row>
    <row r="52" spans="1:25" x14ac:dyDescent="0.2">
      <c r="A52" s="247"/>
      <c r="B52" s="5"/>
      <c r="C52" s="5"/>
      <c r="D52" s="5"/>
      <c r="E52" s="120"/>
      <c r="F52" s="247"/>
      <c r="G52" s="5"/>
      <c r="H52" s="5"/>
      <c r="I52" s="5"/>
      <c r="J52" s="120"/>
      <c r="K52" s="247"/>
      <c r="L52" s="5"/>
      <c r="M52" s="5"/>
      <c r="N52" s="5"/>
      <c r="O52" s="120"/>
      <c r="P52" s="247"/>
      <c r="Q52" s="5"/>
      <c r="R52" s="5"/>
      <c r="S52" s="5"/>
      <c r="T52" s="120"/>
      <c r="U52" s="247"/>
      <c r="V52" s="5"/>
      <c r="W52" s="5"/>
      <c r="X52" s="5"/>
      <c r="Y52" s="120"/>
    </row>
    <row r="53" spans="1:25" ht="8.5" customHeight="1" x14ac:dyDescent="0.2">
      <c r="A53" s="247"/>
      <c r="B53" s="187"/>
      <c r="C53" s="187"/>
      <c r="E53" s="120"/>
      <c r="F53" s="247"/>
      <c r="G53" s="187"/>
      <c r="H53" s="187"/>
      <c r="J53" s="120"/>
      <c r="K53" s="247"/>
      <c r="L53" s="187"/>
      <c r="M53" s="187"/>
      <c r="O53" s="120"/>
      <c r="P53" s="247"/>
      <c r="Q53" s="187"/>
      <c r="R53" s="187"/>
      <c r="T53" s="120"/>
      <c r="U53" s="247"/>
      <c r="V53" s="187"/>
      <c r="W53" s="187"/>
      <c r="Y53" s="120"/>
    </row>
    <row r="54" spans="1:25" ht="7" customHeight="1" x14ac:dyDescent="0.2">
      <c r="A54" s="247"/>
      <c r="E54" s="120"/>
      <c r="F54" s="247"/>
      <c r="J54" s="120"/>
      <c r="K54" s="247"/>
      <c r="O54" s="120"/>
      <c r="P54" s="247"/>
      <c r="T54" s="120"/>
      <c r="U54" s="247"/>
      <c r="Y54" s="120"/>
    </row>
    <row r="55" spans="1:25" x14ac:dyDescent="0.2">
      <c r="A55" s="247"/>
      <c r="B55" s="155" t="s">
        <v>179</v>
      </c>
      <c r="E55" s="120"/>
      <c r="F55" s="247"/>
      <c r="G55" s="155" t="s">
        <v>179</v>
      </c>
      <c r="J55" s="120"/>
      <c r="K55" s="247"/>
      <c r="L55" s="155" t="s">
        <v>179</v>
      </c>
      <c r="O55" s="120"/>
      <c r="P55" s="247"/>
      <c r="Q55" s="155" t="s">
        <v>179</v>
      </c>
      <c r="T55" s="120"/>
      <c r="U55" s="247"/>
      <c r="V55" s="155" t="s">
        <v>179</v>
      </c>
      <c r="Y55" s="120"/>
    </row>
    <row r="56" spans="1:25" ht="11.25" customHeight="1" x14ac:dyDescent="0.2">
      <c r="A56" s="247"/>
      <c r="B56" s="179" t="s">
        <v>180</v>
      </c>
      <c r="E56" s="120"/>
      <c r="F56" s="247"/>
      <c r="G56" s="179" t="s">
        <v>180</v>
      </c>
      <c r="J56" s="120"/>
      <c r="K56" s="247"/>
      <c r="L56" s="179" t="s">
        <v>180</v>
      </c>
      <c r="O56" s="120"/>
      <c r="P56" s="247"/>
      <c r="Q56" s="179" t="s">
        <v>180</v>
      </c>
      <c r="T56" s="120"/>
      <c r="U56" s="247"/>
      <c r="V56" s="179" t="s">
        <v>180</v>
      </c>
      <c r="Y56" s="120"/>
    </row>
    <row r="57" spans="1:25" x14ac:dyDescent="0.2">
      <c r="A57" s="247"/>
      <c r="B57" s="185" t="s">
        <v>170</v>
      </c>
      <c r="C57" s="74"/>
      <c r="E57" s="120"/>
      <c r="F57" s="247"/>
      <c r="G57" s="185" t="s">
        <v>170</v>
      </c>
      <c r="H57" s="74"/>
      <c r="J57" s="120"/>
      <c r="K57" s="247"/>
      <c r="L57" s="185" t="s">
        <v>170</v>
      </c>
      <c r="M57" s="74"/>
      <c r="O57" s="120"/>
      <c r="P57" s="247"/>
      <c r="Q57" s="185" t="s">
        <v>170</v>
      </c>
      <c r="R57" s="74"/>
      <c r="T57" s="120"/>
      <c r="U57" s="247"/>
      <c r="V57" s="185" t="s">
        <v>170</v>
      </c>
      <c r="W57" s="4"/>
      <c r="Y57" s="120"/>
    </row>
    <row r="58" spans="1:25" ht="9" customHeight="1" x14ac:dyDescent="0.2">
      <c r="A58" s="247"/>
      <c r="B58" s="255"/>
      <c r="E58" s="120"/>
      <c r="F58" s="247"/>
      <c r="G58" s="255"/>
      <c r="J58" s="120"/>
      <c r="K58" s="247"/>
      <c r="L58" s="255"/>
      <c r="O58" s="120"/>
      <c r="P58" s="247"/>
      <c r="Q58" s="255"/>
      <c r="T58" s="120"/>
      <c r="U58" s="247"/>
      <c r="V58" s="255"/>
      <c r="Y58" s="120"/>
    </row>
    <row r="59" spans="1:25" x14ac:dyDescent="0.2">
      <c r="A59" s="247"/>
      <c r="B59" s="174" t="s">
        <v>181</v>
      </c>
      <c r="E59" s="120"/>
      <c r="F59" s="247"/>
      <c r="G59" s="174" t="s">
        <v>181</v>
      </c>
      <c r="J59" s="120"/>
      <c r="K59" s="247"/>
      <c r="L59" s="174" t="s">
        <v>181</v>
      </c>
      <c r="O59" s="120"/>
      <c r="P59" s="247"/>
      <c r="Q59" s="174" t="s">
        <v>181</v>
      </c>
      <c r="T59" s="120"/>
      <c r="U59" s="247"/>
      <c r="V59" s="174" t="s">
        <v>181</v>
      </c>
      <c r="Y59" s="120"/>
    </row>
    <row r="60" spans="1:25" ht="11.25" customHeight="1" x14ac:dyDescent="0.2">
      <c r="A60" s="247"/>
      <c r="B60" s="256" t="s">
        <v>182</v>
      </c>
      <c r="E60" s="120"/>
      <c r="F60" s="247"/>
      <c r="G60" s="256" t="s">
        <v>182</v>
      </c>
      <c r="J60" s="120"/>
      <c r="K60" s="247"/>
      <c r="L60" s="256" t="s">
        <v>182</v>
      </c>
      <c r="O60" s="120"/>
      <c r="P60" s="247"/>
      <c r="Q60" s="256" t="s">
        <v>182</v>
      </c>
      <c r="T60" s="120"/>
      <c r="U60" s="247"/>
      <c r="V60" s="256" t="s">
        <v>182</v>
      </c>
      <c r="Y60" s="120"/>
    </row>
    <row r="61" spans="1:25" x14ac:dyDescent="0.2">
      <c r="A61" s="247"/>
      <c r="B61" s="185" t="s">
        <v>96</v>
      </c>
      <c r="C61" s="74"/>
      <c r="E61" s="120"/>
      <c r="F61" s="247"/>
      <c r="G61" s="185" t="s">
        <v>96</v>
      </c>
      <c r="H61" s="74"/>
      <c r="J61" s="120"/>
      <c r="K61" s="247"/>
      <c r="L61" s="185" t="s">
        <v>96</v>
      </c>
      <c r="M61" s="74"/>
      <c r="O61" s="120"/>
      <c r="P61" s="247"/>
      <c r="Q61" s="185" t="s">
        <v>96</v>
      </c>
      <c r="R61" s="74"/>
      <c r="T61" s="120"/>
      <c r="U61" s="247"/>
      <c r="V61" s="185" t="s">
        <v>96</v>
      </c>
      <c r="W61" s="4"/>
      <c r="Y61" s="120"/>
    </row>
    <row r="62" spans="1:25" ht="8.5" customHeight="1" x14ac:dyDescent="0.2">
      <c r="A62" s="247"/>
      <c r="B62" s="255"/>
      <c r="E62" s="120"/>
      <c r="F62" s="247"/>
      <c r="G62" s="255"/>
      <c r="J62" s="120"/>
      <c r="K62" s="247"/>
      <c r="L62" s="255"/>
      <c r="O62" s="120"/>
      <c r="P62" s="247"/>
      <c r="Q62" s="255"/>
      <c r="T62" s="120"/>
      <c r="U62" s="247"/>
      <c r="V62" s="255"/>
      <c r="Y62" s="120"/>
    </row>
    <row r="63" spans="1:25" x14ac:dyDescent="0.2">
      <c r="A63" s="247"/>
      <c r="B63" s="174" t="s">
        <v>183</v>
      </c>
      <c r="E63" s="120"/>
      <c r="F63" s="247"/>
      <c r="G63" s="174" t="s">
        <v>183</v>
      </c>
      <c r="J63" s="120"/>
      <c r="K63" s="247"/>
      <c r="L63" s="174" t="s">
        <v>183</v>
      </c>
      <c r="O63" s="120"/>
      <c r="P63" s="247"/>
      <c r="Q63" s="174" t="s">
        <v>183</v>
      </c>
      <c r="T63" s="120"/>
      <c r="U63" s="247"/>
      <c r="V63" s="174" t="s">
        <v>183</v>
      </c>
      <c r="Y63" s="120"/>
    </row>
    <row r="64" spans="1:25" ht="11.25" customHeight="1" x14ac:dyDescent="0.2">
      <c r="A64" s="247"/>
      <c r="B64" s="256" t="s">
        <v>184</v>
      </c>
      <c r="E64" s="120"/>
      <c r="F64" s="247"/>
      <c r="G64" s="256" t="s">
        <v>184</v>
      </c>
      <c r="J64" s="120"/>
      <c r="K64" s="247"/>
      <c r="L64" s="256" t="s">
        <v>184</v>
      </c>
      <c r="O64" s="120"/>
      <c r="P64" s="247"/>
      <c r="Q64" s="256" t="s">
        <v>184</v>
      </c>
      <c r="T64" s="120"/>
      <c r="U64" s="247"/>
      <c r="V64" s="256" t="s">
        <v>184</v>
      </c>
      <c r="Y64" s="120"/>
    </row>
    <row r="65" spans="1:25" x14ac:dyDescent="0.2">
      <c r="A65" s="247"/>
      <c r="B65" s="185" t="s">
        <v>185</v>
      </c>
      <c r="C65" s="74"/>
      <c r="E65" s="120"/>
      <c r="F65" s="247"/>
      <c r="G65" s="185" t="s">
        <v>185</v>
      </c>
      <c r="H65" s="74"/>
      <c r="J65" s="120"/>
      <c r="K65" s="247"/>
      <c r="L65" s="185" t="s">
        <v>185</v>
      </c>
      <c r="M65" s="74"/>
      <c r="O65" s="120"/>
      <c r="P65" s="247"/>
      <c r="Q65" s="185" t="s">
        <v>185</v>
      </c>
      <c r="R65" s="74"/>
      <c r="T65" s="120"/>
      <c r="U65" s="247"/>
      <c r="V65" s="185" t="s">
        <v>185</v>
      </c>
      <c r="W65" s="4"/>
      <c r="Y65" s="120"/>
    </row>
    <row r="66" spans="1:25" ht="8.25" customHeight="1" x14ac:dyDescent="0.2">
      <c r="A66" s="247"/>
      <c r="B66" s="255"/>
      <c r="E66" s="120"/>
      <c r="F66" s="247"/>
      <c r="G66" s="255"/>
      <c r="J66" s="120"/>
      <c r="K66" s="247"/>
      <c r="L66" s="255"/>
      <c r="O66" s="120"/>
      <c r="P66" s="247"/>
      <c r="Q66" s="255"/>
      <c r="T66" s="120"/>
      <c r="U66" s="247"/>
      <c r="V66" s="255"/>
      <c r="Y66" s="120"/>
    </row>
    <row r="67" spans="1:25" x14ac:dyDescent="0.2">
      <c r="A67" s="247"/>
      <c r="B67" s="174" t="s">
        <v>171</v>
      </c>
      <c r="E67" s="120"/>
      <c r="F67" s="247"/>
      <c r="G67" s="174" t="s">
        <v>171</v>
      </c>
      <c r="J67" s="120"/>
      <c r="K67" s="247"/>
      <c r="L67" s="174" t="s">
        <v>171</v>
      </c>
      <c r="O67" s="120"/>
      <c r="P67" s="247"/>
      <c r="Q67" s="174" t="s">
        <v>171</v>
      </c>
      <c r="T67" s="120"/>
      <c r="U67" s="247"/>
      <c r="V67" s="174" t="s">
        <v>171</v>
      </c>
      <c r="Y67" s="120"/>
    </row>
    <row r="68" spans="1:25" s="178" customFormat="1" x14ac:dyDescent="0.2">
      <c r="A68" s="254"/>
      <c r="B68" s="185" t="s">
        <v>68</v>
      </c>
      <c r="C68" s="65" t="s">
        <v>70</v>
      </c>
      <c r="D68" s="171"/>
      <c r="E68" s="120"/>
      <c r="F68" s="254"/>
      <c r="G68" s="185" t="s">
        <v>68</v>
      </c>
      <c r="H68" s="65" t="s">
        <v>70</v>
      </c>
      <c r="I68" s="171"/>
      <c r="J68" s="120"/>
      <c r="K68" s="254"/>
      <c r="L68" s="185" t="s">
        <v>68</v>
      </c>
      <c r="M68" s="65" t="s">
        <v>70</v>
      </c>
      <c r="N68" s="171"/>
      <c r="O68" s="120"/>
      <c r="P68" s="254"/>
      <c r="Q68" s="185" t="s">
        <v>68</v>
      </c>
      <c r="R68" s="65" t="s">
        <v>70</v>
      </c>
      <c r="S68" s="171"/>
      <c r="T68" s="120"/>
      <c r="U68" s="254"/>
      <c r="V68" s="185" t="s">
        <v>68</v>
      </c>
      <c r="W68" s="65" t="s">
        <v>70</v>
      </c>
      <c r="X68" s="171"/>
      <c r="Y68" s="120"/>
    </row>
    <row r="69" spans="1:25" x14ac:dyDescent="0.2">
      <c r="A69" s="247"/>
      <c r="E69" s="120"/>
      <c r="F69" s="247"/>
      <c r="J69" s="120"/>
      <c r="K69" s="247"/>
      <c r="O69" s="120"/>
      <c r="P69" s="247"/>
      <c r="T69" s="120"/>
      <c r="U69" s="247"/>
      <c r="Y69" s="120"/>
    </row>
    <row r="70" spans="1:25" ht="16" thickBot="1" x14ac:dyDescent="0.25">
      <c r="A70" s="168"/>
      <c r="B70" s="169"/>
      <c r="C70" s="169"/>
      <c r="D70" s="169"/>
      <c r="E70" s="170"/>
      <c r="F70" s="168"/>
      <c r="G70" s="169"/>
      <c r="H70" s="169"/>
      <c r="I70" s="169"/>
      <c r="J70" s="170"/>
      <c r="K70" s="168"/>
      <c r="L70" s="169"/>
      <c r="M70" s="169"/>
      <c r="N70" s="169"/>
      <c r="O70" s="170"/>
      <c r="P70" s="168"/>
      <c r="Q70" s="169"/>
      <c r="R70" s="169"/>
      <c r="S70" s="169"/>
      <c r="T70" s="170"/>
      <c r="U70" s="168"/>
      <c r="V70" s="169"/>
      <c r="W70" s="169"/>
      <c r="X70" s="169"/>
      <c r="Y70" s="170"/>
    </row>
    <row r="71" spans="1:25" s="105" customFormat="1" ht="16" thickBot="1" x14ac:dyDescent="0.2">
      <c r="B71" s="291" t="s">
        <v>2690</v>
      </c>
    </row>
    <row r="72" spans="1:25" s="316" customFormat="1" x14ac:dyDescent="0.2">
      <c r="A72" s="313"/>
      <c r="B72" s="314" t="s">
        <v>2877</v>
      </c>
      <c r="C72" s="315"/>
      <c r="D72" s="315"/>
      <c r="E72" s="315"/>
      <c r="F72" s="315"/>
      <c r="G72" s="315"/>
      <c r="L72" s="302"/>
    </row>
    <row r="73" spans="1:25" s="178" customFormat="1" ht="14.25" customHeight="1" x14ac:dyDescent="0.2">
      <c r="A73" s="175"/>
      <c r="B73" s="195"/>
      <c r="C73" s="317"/>
      <c r="D73" s="317"/>
      <c r="E73" s="177"/>
      <c r="F73" s="177"/>
      <c r="G73" s="177"/>
      <c r="H73" s="177"/>
      <c r="I73" s="177"/>
      <c r="K73" s="177"/>
      <c r="L73" s="120"/>
    </row>
    <row r="74" spans="1:25" s="178" customFormat="1" ht="14" customHeight="1" x14ac:dyDescent="0.2">
      <c r="A74" s="175"/>
      <c r="B74" s="311" t="s">
        <v>2667</v>
      </c>
      <c r="C74" s="312"/>
      <c r="D74" s="312"/>
      <c r="E74" s="312"/>
      <c r="F74" s="312"/>
      <c r="G74" s="312"/>
      <c r="H74" s="312"/>
      <c r="L74" s="120"/>
    </row>
    <row r="75" spans="1:25" s="252" customFormat="1" ht="26.5" customHeight="1" x14ac:dyDescent="0.2">
      <c r="A75" s="248"/>
      <c r="B75" s="181" t="s">
        <v>2665</v>
      </c>
      <c r="C75" s="181" t="s">
        <v>2664</v>
      </c>
      <c r="D75" s="181" t="s">
        <v>2666</v>
      </c>
      <c r="E75" s="181" t="s">
        <v>2650</v>
      </c>
      <c r="F75" s="181" t="s">
        <v>2651</v>
      </c>
      <c r="G75" s="181" t="s">
        <v>2652</v>
      </c>
      <c r="H75" s="249" t="s">
        <v>68</v>
      </c>
      <c r="I75" s="250"/>
      <c r="J75" s="251"/>
      <c r="L75" s="253"/>
    </row>
    <row r="76" spans="1:25" s="178" customFormat="1" ht="14" customHeight="1" x14ac:dyDescent="0.2">
      <c r="A76" s="175"/>
      <c r="B76" s="15"/>
      <c r="C76" s="15"/>
      <c r="D76" s="15"/>
      <c r="E76" s="15"/>
      <c r="F76" s="77"/>
      <c r="G76" s="74"/>
      <c r="H76" s="65" t="s">
        <v>70</v>
      </c>
      <c r="I76" s="245"/>
      <c r="J76" s="246"/>
      <c r="L76" s="120"/>
    </row>
    <row r="77" spans="1:25" s="178" customFormat="1" ht="14" customHeight="1" x14ac:dyDescent="0.2">
      <c r="A77" s="175"/>
      <c r="B77" s="15"/>
      <c r="C77" s="15"/>
      <c r="D77" s="15"/>
      <c r="E77" s="15"/>
      <c r="F77" s="77"/>
      <c r="G77" s="74"/>
      <c r="H77" s="65" t="s">
        <v>70</v>
      </c>
      <c r="I77" s="245"/>
      <c r="J77" s="246"/>
      <c r="L77" s="120"/>
    </row>
    <row r="78" spans="1:25" s="178" customFormat="1" ht="14" customHeight="1" x14ac:dyDescent="0.2">
      <c r="A78" s="175"/>
      <c r="B78" s="15"/>
      <c r="C78" s="15"/>
      <c r="D78" s="15"/>
      <c r="E78" s="15"/>
      <c r="F78" s="77"/>
      <c r="G78" s="74"/>
      <c r="H78" s="65" t="s">
        <v>70</v>
      </c>
      <c r="I78" s="245"/>
      <c r="J78" s="246"/>
      <c r="L78" s="120"/>
    </row>
    <row r="79" spans="1:25" s="178" customFormat="1" ht="14" customHeight="1" x14ac:dyDescent="0.2">
      <c r="A79" s="175"/>
      <c r="B79" s="15"/>
      <c r="C79" s="15"/>
      <c r="D79" s="15"/>
      <c r="E79" s="15"/>
      <c r="F79" s="77"/>
      <c r="G79" s="74"/>
      <c r="H79" s="65" t="s">
        <v>70</v>
      </c>
      <c r="I79" s="245"/>
      <c r="J79" s="246"/>
      <c r="L79" s="120"/>
    </row>
    <row r="80" spans="1:25" s="178" customFormat="1" ht="14" customHeight="1" x14ac:dyDescent="0.2">
      <c r="A80" s="175"/>
      <c r="B80" s="15"/>
      <c r="C80" s="15"/>
      <c r="D80" s="15"/>
      <c r="E80" s="15"/>
      <c r="F80" s="77"/>
      <c r="G80" s="74"/>
      <c r="H80" s="65" t="s">
        <v>70</v>
      </c>
      <c r="I80" s="245"/>
      <c r="J80" s="246"/>
      <c r="L80" s="120"/>
    </row>
    <row r="81" spans="1:13" s="178" customFormat="1" ht="14" customHeight="1" x14ac:dyDescent="0.2">
      <c r="A81" s="175"/>
      <c r="B81" s="15"/>
      <c r="C81" s="15"/>
      <c r="D81" s="15"/>
      <c r="E81" s="15"/>
      <c r="F81" s="77"/>
      <c r="G81" s="74"/>
      <c r="H81" s="65" t="s">
        <v>70</v>
      </c>
      <c r="I81" s="245"/>
      <c r="J81" s="246"/>
      <c r="L81" s="120"/>
    </row>
    <row r="82" spans="1:13" s="178" customFormat="1" ht="14" customHeight="1" x14ac:dyDescent="0.2">
      <c r="A82" s="175"/>
      <c r="B82" s="15"/>
      <c r="C82" s="15"/>
      <c r="D82" s="15"/>
      <c r="E82" s="15"/>
      <c r="F82" s="77"/>
      <c r="G82" s="74"/>
      <c r="H82" s="65" t="s">
        <v>70</v>
      </c>
      <c r="I82" s="245"/>
      <c r="J82" s="246"/>
      <c r="L82" s="120"/>
    </row>
    <row r="83" spans="1:13" s="178" customFormat="1" ht="14" customHeight="1" x14ac:dyDescent="0.2">
      <c r="A83" s="175"/>
      <c r="B83" s="15"/>
      <c r="C83" s="15"/>
      <c r="D83" s="15"/>
      <c r="E83" s="15"/>
      <c r="F83" s="77"/>
      <c r="G83" s="74"/>
      <c r="H83" s="65" t="s">
        <v>70</v>
      </c>
      <c r="I83" s="245"/>
      <c r="J83" s="246"/>
      <c r="L83" s="120"/>
    </row>
    <row r="84" spans="1:13" s="178" customFormat="1" ht="14" customHeight="1" x14ac:dyDescent="0.2">
      <c r="A84" s="175"/>
      <c r="B84" s="15"/>
      <c r="C84" s="15"/>
      <c r="D84" s="15"/>
      <c r="E84" s="15"/>
      <c r="F84" s="77"/>
      <c r="G84" s="74"/>
      <c r="H84" s="65" t="s">
        <v>70</v>
      </c>
      <c r="I84" s="245"/>
      <c r="J84" s="246"/>
      <c r="L84" s="120"/>
    </row>
    <row r="85" spans="1:13" s="178" customFormat="1" ht="14" customHeight="1" x14ac:dyDescent="0.2">
      <c r="A85" s="175"/>
      <c r="B85" s="15"/>
      <c r="C85" s="15"/>
      <c r="D85" s="15"/>
      <c r="E85" s="15"/>
      <c r="F85" s="77"/>
      <c r="G85" s="74"/>
      <c r="H85" s="65" t="s">
        <v>70</v>
      </c>
      <c r="I85" s="245"/>
      <c r="J85" s="246"/>
      <c r="L85" s="120"/>
    </row>
    <row r="86" spans="1:13" s="178" customFormat="1" ht="14" customHeight="1" x14ac:dyDescent="0.2">
      <c r="A86" s="175"/>
      <c r="B86" s="15"/>
      <c r="C86" s="15"/>
      <c r="D86" s="15"/>
      <c r="E86" s="15"/>
      <c r="F86" s="77"/>
      <c r="G86" s="74"/>
      <c r="H86" s="65" t="s">
        <v>70</v>
      </c>
      <c r="I86" s="245"/>
      <c r="J86" s="246"/>
      <c r="L86" s="120"/>
    </row>
    <row r="87" spans="1:13" s="178" customFormat="1" ht="14" customHeight="1" x14ac:dyDescent="0.2">
      <c r="A87" s="175"/>
      <c r="B87" s="15"/>
      <c r="C87" s="15"/>
      <c r="D87" s="15"/>
      <c r="E87" s="15"/>
      <c r="F87" s="77"/>
      <c r="G87" s="74"/>
      <c r="H87" s="65" t="s">
        <v>70</v>
      </c>
      <c r="I87" s="245"/>
      <c r="J87" s="246"/>
      <c r="L87" s="120"/>
    </row>
    <row r="88" spans="1:13" s="178" customFormat="1" ht="14" customHeight="1" x14ac:dyDescent="0.2">
      <c r="A88" s="175"/>
      <c r="B88" s="15"/>
      <c r="C88" s="15"/>
      <c r="D88" s="15"/>
      <c r="E88" s="15"/>
      <c r="F88" s="77"/>
      <c r="G88" s="74"/>
      <c r="H88" s="65" t="s">
        <v>70</v>
      </c>
      <c r="I88" s="245"/>
      <c r="J88" s="246"/>
      <c r="L88" s="120"/>
    </row>
    <row r="89" spans="1:13" s="187" customFormat="1" ht="14" customHeight="1" x14ac:dyDescent="0.2">
      <c r="E89" s="242"/>
      <c r="H89" s="177"/>
      <c r="L89" s="120"/>
      <c r="M89" s="178"/>
    </row>
    <row r="90" spans="1:13" s="178" customFormat="1" ht="14" customHeight="1" thickBot="1" x14ac:dyDescent="0.25">
      <c r="A90" s="243"/>
      <c r="B90" s="243"/>
      <c r="C90" s="243"/>
      <c r="D90" s="243"/>
      <c r="E90" s="243"/>
      <c r="F90" s="243"/>
      <c r="G90" s="243"/>
      <c r="H90" s="243"/>
      <c r="I90" s="243"/>
      <c r="J90" s="243"/>
      <c r="K90" s="243"/>
      <c r="L90" s="244"/>
    </row>
    <row r="91" spans="1:13" x14ac:dyDescent="0.2"/>
    <row r="92" spans="1:13" x14ac:dyDescent="0.2"/>
    <row r="93" spans="1:13" x14ac:dyDescent="0.2"/>
    <row r="94" spans="1:13" x14ac:dyDescent="0.2"/>
    <row r="95" spans="1:13" x14ac:dyDescent="0.2"/>
  </sheetData>
  <sheetProtection algorithmName="SHA-512" hashValue="8aCKMtxzl/h6YlXRK6oIftcoiPJnqx+lXFRXyBxP7g5B2LI4BAr6QaxLDFoJk3F20cHDu1DTaMW5O7AeoHD7mA==" saltValue="kQpXofjfnV4FMOnL+um/jQ==" spinCount="100000" sheet="1" objects="1" scenarios="1"/>
  <phoneticPr fontId="44" type="noConversion"/>
  <dataValidations count="7">
    <dataValidation type="textLength" operator="lessThanOrEqual" allowBlank="1" showInputMessage="1" showErrorMessage="1" sqref="W68 H68 H76:H88 R68 M68 C68 C23" xr:uid="{190CA671-AA64-47A6-932D-7E6D386B2E69}">
      <formula1>300</formula1>
    </dataValidation>
    <dataValidation type="decimal" operator="greaterThanOrEqual" allowBlank="1" showInputMessage="1" showErrorMessage="1" sqref="C20 C57 C61 C65 H57 H61 H65 M57 M61 M65 R57 R61 R65 W57 W61 W65 F76:G88" xr:uid="{57BBC240-9D45-3E40-BCDD-133C2F5BBC3F}">
      <formula1>0</formula1>
    </dataValidation>
    <dataValidation allowBlank="1" showInputMessage="1" showErrorMessage="1" prompt="Selecionar os métodos de acompanhamento utilizados para cada programa de prevenção." sqref="C6 D38 I38 N38 S38 X38" xr:uid="{8FB58FB0-96DE-CF48-900A-8CA204C33351}"/>
    <dataValidation allowBlank="1" showInputMessage="1" showErrorMessage="1" prompt="Selecionar os programas de Prevenção da produção de RU alvo de acompanhamento dos resultados. " sqref="B6" xr:uid="{0EB06863-6AAC-A942-802B-26CCCBBBA036}"/>
    <dataValidation allowBlank="1" showInputMessage="1" showErrorMessage="1" prompt="Tipologia de recolha ou tratamento na origem de RU alvo de acompanhamento." sqref="B38 G38 L38 Q38 V38" xr:uid="{2E5F613B-A41C-5148-849C-030390BC2BFB}"/>
    <dataValidation allowBlank="1" showInputMessage="1" showErrorMessage="1" prompt="Selecione os fluxos de recolha alvo de catacterizações físicas. Quando é selecionado &quot;Outras recolhas&quot;, indicar quais nas Observações." sqref="B75" xr:uid="{A42C0396-8639-1042-B06A-5D2198F4C62B}"/>
    <dataValidation allowBlank="1" showInputMessage="1" showErrorMessage="1" prompt="Município - amostragem realizada tendo por base todo o fluxo recolhido no município;_x000a_Circuito de recolha – amostragem dedicada a circuitos de recolha com características e objetivos específicos (ex: implementação projetos piloto, eficácia sensibilização)." sqref="E75" xr:uid="{FBC2CCE9-CA4F-D744-BCC0-BBC3771543FD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 xr:uid="{296203E8-FDF3-469F-8A38-1CBF8F5EFD14}">
          <x14:formula1>
            <xm:f>Auxiliar!$BG$24:$BG$34</xm:f>
          </x14:formula1>
          <xm:sqref>B76:B88</xm:sqref>
        </x14:dataValidation>
        <x14:dataValidation type="list" allowBlank="1" showInputMessage="1" showErrorMessage="1" xr:uid="{87807B73-8900-45DB-A783-34E2B8D6C5C6}">
          <x14:formula1>
            <xm:f>Auxiliar!$BH$24:$BH$28</xm:f>
          </x14:formula1>
          <xm:sqref>C76:C88</xm:sqref>
        </x14:dataValidation>
        <x14:dataValidation type="list" allowBlank="1" showInputMessage="1" showErrorMessage="1" xr:uid="{4B276525-20D5-41C9-8F7D-7AD0183F8F44}">
          <x14:formula1>
            <xm:f>Auxiliar!$BI$24:$BI$27</xm:f>
          </x14:formula1>
          <xm:sqref>D76:D88</xm:sqref>
        </x14:dataValidation>
        <x14:dataValidation type="list" allowBlank="1" showInputMessage="1" showErrorMessage="1" xr:uid="{254C8081-D3B6-4893-BDEA-1EF0D1A97493}">
          <x14:formula1>
            <xm:f>Auxiliar!$BJ$24:$BJ$26</xm:f>
          </x14:formula1>
          <xm:sqref>E76:E88</xm:sqref>
        </x14:dataValidation>
        <x14:dataValidation type="list" allowBlank="1" showInputMessage="1" showErrorMessage="1" xr:uid="{5F7C51C8-8232-43D3-80B4-5A4471564555}">
          <x14:formula1>
            <xm:f>Auxiliar!$AZ$24:$AZ$31</xm:f>
          </x14:formula1>
          <xm:sqref>B7:B16</xm:sqref>
        </x14:dataValidation>
        <x14:dataValidation type="list" allowBlank="1" showInputMessage="1" showErrorMessage="1" xr:uid="{A954EC89-736D-4CBB-8B6D-DA1E57E59363}">
          <x14:formula1>
            <xm:f>Auxiliar!$BA$24:$BA$30</xm:f>
          </x14:formula1>
          <xm:sqref>C7:C16</xm:sqref>
        </x14:dataValidation>
        <x14:dataValidation type="list" allowBlank="1" showInputMessage="1" showErrorMessage="1" xr:uid="{0135CB1A-020E-4C97-9090-6D25497B4B52}">
          <x14:formula1>
            <xm:f>Auxiliar!$BB$24:$BB$29</xm:f>
          </x14:formula1>
          <xm:sqref>W33 R33 H33 M33 C33</xm:sqref>
        </x14:dataValidation>
        <x14:dataValidation type="list" allowBlank="1" showInputMessage="1" showErrorMessage="1" xr:uid="{55EE104F-0C61-4EA3-B357-B2CDE0809F56}">
          <x14:formula1>
            <xm:f>Auxiliar!$BD$24:$BD$26</xm:f>
          </x14:formula1>
          <xm:sqref>R39:R52 M39:M52 H39:H52 W39:W52 C39:C52</xm:sqref>
        </x14:dataValidation>
        <x14:dataValidation type="list" allowBlank="1" showInputMessage="1" showErrorMessage="1" xr:uid="{5C0A9463-C229-435B-AEAF-66B8B41EDF96}">
          <x14:formula1>
            <xm:f>Auxiliar!$BE$24:$BE$33</xm:f>
          </x14:formula1>
          <xm:sqref>X39:X52 N39:N52 I39:I52 S39:S52 D39:D52</xm:sqref>
        </x14:dataValidation>
        <x14:dataValidation type="list" allowBlank="1" showInputMessage="1" showErrorMessage="1" xr:uid="{DC946A43-C9C2-46D8-9E08-FE56650D1781}">
          <x14:formula1>
            <xm:f>Auxiliar!$BC$24:$BC$31</xm:f>
          </x14:formula1>
          <xm:sqref>Q39:Q52 V39:V52 G39:G52 L39:L52 B39:B52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8AEB9F-A1D0-44EE-B0A8-F9BC63006A02}">
  <dimension ref="A1:N12"/>
  <sheetViews>
    <sheetView workbookViewId="0"/>
  </sheetViews>
  <sheetFormatPr baseColWidth="10" defaultColWidth="20.6640625" defaultRowHeight="14" x14ac:dyDescent="0.15"/>
  <sheetData>
    <row r="1" spans="1:14" s="48" customFormat="1" ht="50" customHeight="1" x14ac:dyDescent="0.15">
      <c r="A1" s="42" t="s">
        <v>2755</v>
      </c>
      <c r="B1" s="42" t="s">
        <v>45</v>
      </c>
      <c r="C1" s="42" t="s">
        <v>2825</v>
      </c>
      <c r="D1" s="42" t="s">
        <v>2826</v>
      </c>
      <c r="E1" s="42" t="s">
        <v>55</v>
      </c>
      <c r="F1" s="42" t="s">
        <v>193</v>
      </c>
      <c r="G1" s="42" t="s">
        <v>56</v>
      </c>
      <c r="H1" s="52" t="s">
        <v>2701</v>
      </c>
      <c r="I1" s="52" t="s">
        <v>166</v>
      </c>
      <c r="J1" s="52" t="s">
        <v>167</v>
      </c>
      <c r="K1" s="52" t="s">
        <v>2769</v>
      </c>
      <c r="L1" s="52" t="s">
        <v>2770</v>
      </c>
      <c r="M1" s="52" t="s">
        <v>2750</v>
      </c>
      <c r="N1" s="52" t="s">
        <v>68</v>
      </c>
    </row>
    <row r="2" spans="1:14" x14ac:dyDescent="0.15">
      <c r="A2" s="14" t="str">
        <f>IF(I2="","",IF(OR('Identificação da EG'!$B$7=0,'Identificação da EG'!$B$7=""),"",Capa!$C$10))</f>
        <v/>
      </c>
      <c r="B2" s="14" t="str">
        <f>IF(I2="","",IF((OR('Identificação da EG'!$B$7=0,'Identificação da EG'!$B$7="")),"",'Identificação da EG'!$B$7))</f>
        <v/>
      </c>
      <c r="C2" s="14" t="str">
        <f>IF(I2="","",IF(B2="","",VLOOKUP(B2,Auxiliar!$BW$23:$BX$3130,2,0)))</f>
        <v/>
      </c>
      <c r="D2" s="14" t="str">
        <f>IF(I2="","",IF(OR('Identificação da EG'!$B$7=0,'Identificação da EG'!$B$7=""),"","Portugal"))</f>
        <v/>
      </c>
      <c r="E2" s="14" t="str">
        <f>IF(I2="","",IF(OR('Identificação da EG'!$B$7=0,'Identificação da EG'!$B$7=""),"",'Identificação da EG'!$C$7))</f>
        <v/>
      </c>
      <c r="F2" s="14" t="str">
        <f>IF(I2="","",IF(OR('Identificação da EG'!$B$7=0,'Identificação da EG'!$B$7=""),"",'Identificação da EG'!$F$7))</f>
        <v/>
      </c>
      <c r="G2" s="14" t="str">
        <f>IF(I2="","",IF((OR('Identificação da EG'!$B$7=0,'Identificação da EG'!$B$7="")),"",'Identificação da EG'!$D$7))</f>
        <v/>
      </c>
      <c r="H2" s="25" t="str">
        <f>IF(I2="","",IF(OR('Identificação da EG'!$B$7=0,'Identificação da EG'!$B$7=""),"",'Identificação da EG'!$E$7))</f>
        <v/>
      </c>
      <c r="I2" s="1" t="str" cm="1">
        <f t="array" ref="I2">IFERROR(_xlfn._xlws.FILTER(Acompanhamento!B7:B16,Acompanhamento!B7:B16&lt;&gt;0),"")</f>
        <v/>
      </c>
      <c r="J2" s="1" t="str" cm="1">
        <f t="array" ref="J2">IFERROR(_xlfn._xlws.FILTER(Acompanhamento!C7:C16,Acompanhamento!C7:C16&lt;&gt;0),"")</f>
        <v/>
      </c>
      <c r="K2" s="1"/>
      <c r="L2" s="1"/>
      <c r="M2" s="1"/>
      <c r="N2" s="1" t="str">
        <f>IF(OR(I2="",Acompanhamento!$C$23="",Acompanhamento!$C$23="(máximo 300 carateres)"),"",Acompanhamento!$C$23)</f>
        <v/>
      </c>
    </row>
    <row r="3" spans="1:14" x14ac:dyDescent="0.15">
      <c r="A3" s="14" t="str">
        <f>IF(I3="","",IF(OR('Identificação da EG'!$B$7=0,'Identificação da EG'!$B$7=""),"",Capa!$C$10))</f>
        <v/>
      </c>
      <c r="B3" s="14" t="str">
        <f>IF(I3="","",IF((OR('Identificação da EG'!$B$7=0,'Identificação da EG'!$B$7="")),"",'Identificação da EG'!$B$7))</f>
        <v/>
      </c>
      <c r="C3" s="14" t="str">
        <f>IF(I3="","",IF(B3="","",VLOOKUP(B3,Auxiliar!$BW$23:$BX$3130,2,0)))</f>
        <v/>
      </c>
      <c r="D3" s="14" t="str">
        <f>IF(I3="","",IF(OR('Identificação da EG'!$B$7=0,'Identificação da EG'!$B$7=""),"","Portugal"))</f>
        <v/>
      </c>
      <c r="E3" s="14" t="str">
        <f>IF(I3="","",IF(OR('Identificação da EG'!$B$7=0,'Identificação da EG'!$B$7=""),"",'Identificação da EG'!$C$7))</f>
        <v/>
      </c>
      <c r="F3" s="14" t="str">
        <f>IF(I3="","",IF(OR('Identificação da EG'!$B$7=0,'Identificação da EG'!$B$7=""),"",'Identificação da EG'!$F$7))</f>
        <v/>
      </c>
      <c r="G3" s="14" t="str">
        <f>IF(I3="","",IF((OR('Identificação da EG'!$B$7=0,'Identificação da EG'!$B$7="")),"",'Identificação da EG'!$D$7))</f>
        <v/>
      </c>
      <c r="H3" s="25" t="str">
        <f>IF(I3="","",IF(OR('Identificação da EG'!$B$7=0,'Identificação da EG'!$B$7=""),"",'Identificação da EG'!$E$7))</f>
        <v/>
      </c>
      <c r="I3" s="1"/>
      <c r="J3" s="1"/>
      <c r="K3" s="1"/>
      <c r="L3" s="1"/>
      <c r="M3" s="1"/>
      <c r="N3" s="1" t="str">
        <f>IF(OR(I3="",Acompanhamento!$C$23="",Acompanhamento!$C$23="(máximo 300 carateres)"),"",Acompanhamento!$C$23)</f>
        <v/>
      </c>
    </row>
    <row r="4" spans="1:14" x14ac:dyDescent="0.15">
      <c r="A4" s="14" t="str">
        <f>IF(I4="","",IF(OR('Identificação da EG'!$B$7=0,'Identificação da EG'!$B$7=""),"",Capa!$C$10))</f>
        <v/>
      </c>
      <c r="B4" s="14" t="str">
        <f>IF(I4="","",IF((OR('Identificação da EG'!$B$7=0,'Identificação da EG'!$B$7="")),"",'Identificação da EG'!$B$7))</f>
        <v/>
      </c>
      <c r="C4" s="14" t="str">
        <f>IF(I4="","",IF(B4="","",VLOOKUP(B4,Auxiliar!$BW$23:$BX$3130,2,0)))</f>
        <v/>
      </c>
      <c r="D4" s="14" t="str">
        <f>IF(I4="","",IF(OR('Identificação da EG'!$B$7=0,'Identificação da EG'!$B$7=""),"","Portugal"))</f>
        <v/>
      </c>
      <c r="E4" s="14" t="str">
        <f>IF(I4="","",IF(OR('Identificação da EG'!$B$7=0,'Identificação da EG'!$B$7=""),"",'Identificação da EG'!$C$7))</f>
        <v/>
      </c>
      <c r="F4" s="14" t="str">
        <f>IF(I4="","",IF(OR('Identificação da EG'!$B$7=0,'Identificação da EG'!$B$7=""),"",'Identificação da EG'!$F$7))</f>
        <v/>
      </c>
      <c r="G4" s="14" t="str">
        <f>IF(I4="","",IF((OR('Identificação da EG'!$B$7=0,'Identificação da EG'!$B$7="")),"",'Identificação da EG'!$D$7))</f>
        <v/>
      </c>
      <c r="H4" s="25" t="str">
        <f>IF(I4="","",IF(OR('Identificação da EG'!$B$7=0,'Identificação da EG'!$B$7=""),"",'Identificação da EG'!$E$7))</f>
        <v/>
      </c>
      <c r="I4" s="1"/>
      <c r="J4" s="1"/>
      <c r="K4" s="1"/>
      <c r="L4" s="1"/>
      <c r="M4" s="1"/>
      <c r="N4" s="1" t="str">
        <f>IF(OR(I4="",Acompanhamento!$C$23="",Acompanhamento!$C$23="(máximo 300 carateres)"),"",Acompanhamento!$C$23)</f>
        <v/>
      </c>
    </row>
    <row r="5" spans="1:14" x14ac:dyDescent="0.15">
      <c r="A5" s="14" t="str">
        <f>IF(I5="","",IF(OR('Identificação da EG'!$B$7=0,'Identificação da EG'!$B$7=""),"",Capa!$C$10))</f>
        <v/>
      </c>
      <c r="B5" s="14" t="str">
        <f>IF(I5="","",IF((OR('Identificação da EG'!$B$7=0,'Identificação da EG'!$B$7="")),"",'Identificação da EG'!$B$7))</f>
        <v/>
      </c>
      <c r="C5" s="14" t="str">
        <f>IF(I5="","",IF(B5="","",VLOOKUP(B5,Auxiliar!$BW$23:$BX$3130,2,0)))</f>
        <v/>
      </c>
      <c r="D5" s="14" t="str">
        <f>IF(I5="","",IF(OR('Identificação da EG'!$B$7=0,'Identificação da EG'!$B$7=""),"","Portugal"))</f>
        <v/>
      </c>
      <c r="E5" s="14" t="str">
        <f>IF(I5="","",IF(OR('Identificação da EG'!$B$7=0,'Identificação da EG'!$B$7=""),"",'Identificação da EG'!$C$7))</f>
        <v/>
      </c>
      <c r="F5" s="14" t="str">
        <f>IF(I5="","",IF(OR('Identificação da EG'!$B$7=0,'Identificação da EG'!$B$7=""),"",'Identificação da EG'!$F$7))</f>
        <v/>
      </c>
      <c r="G5" s="14" t="str">
        <f>IF(I5="","",IF((OR('Identificação da EG'!$B$7=0,'Identificação da EG'!$B$7="")),"",'Identificação da EG'!$D$7))</f>
        <v/>
      </c>
      <c r="H5" s="25" t="str">
        <f>IF(I5="","",IF(OR('Identificação da EG'!$B$7=0,'Identificação da EG'!$B$7=""),"",'Identificação da EG'!$E$7))</f>
        <v/>
      </c>
      <c r="I5" s="1"/>
      <c r="J5" s="1"/>
      <c r="K5" s="1"/>
      <c r="L5" s="1"/>
      <c r="M5" s="1"/>
      <c r="N5" s="1" t="str">
        <f>IF(OR(I5="",Acompanhamento!$C$23="",Acompanhamento!$C$23="(máximo 300 carateres)"),"",Acompanhamento!$C$23)</f>
        <v/>
      </c>
    </row>
    <row r="6" spans="1:14" x14ac:dyDescent="0.15">
      <c r="A6" s="14" t="str">
        <f>IF(I6="","",IF(OR('Identificação da EG'!$B$7=0,'Identificação da EG'!$B$7=""),"",Capa!$C$10))</f>
        <v/>
      </c>
      <c r="B6" s="14" t="str">
        <f>IF(I6="","",IF((OR('Identificação da EG'!$B$7=0,'Identificação da EG'!$B$7="")),"",'Identificação da EG'!$B$7))</f>
        <v/>
      </c>
      <c r="C6" s="14" t="str">
        <f>IF(I6="","",IF(B6="","",VLOOKUP(B6,Auxiliar!$BW$23:$BX$3130,2,0)))</f>
        <v/>
      </c>
      <c r="D6" s="14" t="str">
        <f>IF(I6="","",IF(OR('Identificação da EG'!$B$7=0,'Identificação da EG'!$B$7=""),"","Portugal"))</f>
        <v/>
      </c>
      <c r="E6" s="14" t="str">
        <f>IF(I6="","",IF(OR('Identificação da EG'!$B$7=0,'Identificação da EG'!$B$7=""),"",'Identificação da EG'!$C$7))</f>
        <v/>
      </c>
      <c r="F6" s="14" t="str">
        <f>IF(I6="","",IF(OR('Identificação da EG'!$B$7=0,'Identificação da EG'!$B$7=""),"",'Identificação da EG'!$F$7))</f>
        <v/>
      </c>
      <c r="G6" s="14" t="str">
        <f>IF(I6="","",IF((OR('Identificação da EG'!$B$7=0,'Identificação da EG'!$B$7="")),"",'Identificação da EG'!$D$7))</f>
        <v/>
      </c>
      <c r="H6" s="25" t="str">
        <f>IF(I6="","",IF(OR('Identificação da EG'!$B$7=0,'Identificação da EG'!$B$7=""),"",'Identificação da EG'!$E$7))</f>
        <v/>
      </c>
      <c r="I6" s="1"/>
      <c r="J6" s="1"/>
      <c r="K6" s="1"/>
      <c r="L6" s="1"/>
      <c r="M6" s="1"/>
      <c r="N6" s="1" t="str">
        <f>IF(OR(I6="",Acompanhamento!$C$23="",Acompanhamento!$C$23="(máximo 300 carateres)"),"",Acompanhamento!$C$23)</f>
        <v/>
      </c>
    </row>
    <row r="7" spans="1:14" x14ac:dyDescent="0.15">
      <c r="A7" s="14" t="str">
        <f>IF(I7="","",IF(OR('Identificação da EG'!$B$7=0,'Identificação da EG'!$B$7=""),"",Capa!$C$10))</f>
        <v/>
      </c>
      <c r="B7" s="14" t="str">
        <f>IF(I7="","",IF((OR('Identificação da EG'!$B$7=0,'Identificação da EG'!$B$7="")),"",'Identificação da EG'!$B$7))</f>
        <v/>
      </c>
      <c r="C7" s="14" t="str">
        <f>IF(I7="","",IF(B7="","",VLOOKUP(B7,Auxiliar!$BW$23:$BX$3130,2,0)))</f>
        <v/>
      </c>
      <c r="D7" s="14" t="str">
        <f>IF(I7="","",IF(OR('Identificação da EG'!$B$7=0,'Identificação da EG'!$B$7=""),"","Portugal"))</f>
        <v/>
      </c>
      <c r="E7" s="14" t="str">
        <f>IF(I7="","",IF(OR('Identificação da EG'!$B$7=0,'Identificação da EG'!$B$7=""),"",'Identificação da EG'!$C$7))</f>
        <v/>
      </c>
      <c r="F7" s="14" t="str">
        <f>IF(I7="","",IF(OR('Identificação da EG'!$B$7=0,'Identificação da EG'!$B$7=""),"",'Identificação da EG'!$F$7))</f>
        <v/>
      </c>
      <c r="G7" s="14" t="str">
        <f>IF(I7="","",IF((OR('Identificação da EG'!$B$7=0,'Identificação da EG'!$B$7="")),"",'Identificação da EG'!$D$7))</f>
        <v/>
      </c>
      <c r="H7" s="25" t="str">
        <f>IF(I7="","",IF(OR('Identificação da EG'!$B$7=0,'Identificação da EG'!$B$7=""),"",'Identificação da EG'!$E$7))</f>
        <v/>
      </c>
      <c r="I7" s="1"/>
      <c r="J7" s="1"/>
      <c r="K7" s="1"/>
      <c r="L7" s="1"/>
      <c r="M7" s="1"/>
      <c r="N7" s="1" t="str">
        <f>IF(OR(I7="",Acompanhamento!$C$23="",Acompanhamento!$C$23="(máximo 300 carateres)"),"",Acompanhamento!$C$23)</f>
        <v/>
      </c>
    </row>
    <row r="8" spans="1:14" x14ac:dyDescent="0.15">
      <c r="A8" s="14" t="str">
        <f>IF(I8="","",IF(OR('Identificação da EG'!$B$7=0,'Identificação da EG'!$B$7=""),"",Capa!$C$10))</f>
        <v/>
      </c>
      <c r="B8" s="14" t="str">
        <f>IF(I8="","",IF((OR('Identificação da EG'!$B$7=0,'Identificação da EG'!$B$7="")),"",'Identificação da EG'!$B$7))</f>
        <v/>
      </c>
      <c r="C8" s="14" t="str">
        <f>IF(I8="","",IF(B8="","",VLOOKUP(B8,Auxiliar!$BW$23:$BX$3130,2,0)))</f>
        <v/>
      </c>
      <c r="D8" s="14" t="str">
        <f>IF(I8="","",IF(OR('Identificação da EG'!$B$7=0,'Identificação da EG'!$B$7=""),"","Portugal"))</f>
        <v/>
      </c>
      <c r="E8" s="14" t="str">
        <f>IF(I8="","",IF(OR('Identificação da EG'!$B$7=0,'Identificação da EG'!$B$7=""),"",'Identificação da EG'!$C$7))</f>
        <v/>
      </c>
      <c r="F8" s="14" t="str">
        <f>IF(I8="","",IF(OR('Identificação da EG'!$B$7=0,'Identificação da EG'!$B$7=""),"",'Identificação da EG'!$F$7))</f>
        <v/>
      </c>
      <c r="G8" s="14" t="str">
        <f>IF(I8="","",IF((OR('Identificação da EG'!$B$7=0,'Identificação da EG'!$B$7="")),"",'Identificação da EG'!$D$7))</f>
        <v/>
      </c>
      <c r="H8" s="25" t="str">
        <f>IF(I8="","",IF(OR('Identificação da EG'!$B$7=0,'Identificação da EG'!$B$7=""),"",'Identificação da EG'!$E$7))</f>
        <v/>
      </c>
      <c r="I8" s="1"/>
      <c r="J8" s="1"/>
      <c r="K8" s="1"/>
      <c r="L8" s="1"/>
      <c r="M8" s="1"/>
      <c r="N8" s="1" t="str">
        <f>IF(OR(I8="",Acompanhamento!$C$23="",Acompanhamento!$C$23="(máximo 300 carateres)"),"",Acompanhamento!$C$23)</f>
        <v/>
      </c>
    </row>
    <row r="9" spans="1:14" x14ac:dyDescent="0.15">
      <c r="A9" s="14" t="str">
        <f>IF(I9="","",IF(OR('Identificação da EG'!$B$7=0,'Identificação da EG'!$B$7=""),"",Capa!$C$10))</f>
        <v/>
      </c>
      <c r="B9" s="14" t="str">
        <f>IF(I9="","",IF((OR('Identificação da EG'!$B$7=0,'Identificação da EG'!$B$7="")),"",'Identificação da EG'!$B$7))</f>
        <v/>
      </c>
      <c r="C9" s="14" t="str">
        <f>IF(I9="","",IF(B9="","",VLOOKUP(B9,Auxiliar!$BW$23:$BX$3130,2,0)))</f>
        <v/>
      </c>
      <c r="D9" s="14" t="str">
        <f>IF(I9="","",IF(OR('Identificação da EG'!$B$7=0,'Identificação da EG'!$B$7=""),"","Portugal"))</f>
        <v/>
      </c>
      <c r="E9" s="14" t="str">
        <f>IF(I9="","",IF(OR('Identificação da EG'!$B$7=0,'Identificação da EG'!$B$7=""),"",'Identificação da EG'!$C$7))</f>
        <v/>
      </c>
      <c r="F9" s="14" t="str">
        <f>IF(I9="","",IF(OR('Identificação da EG'!$B$7=0,'Identificação da EG'!$B$7=""),"",'Identificação da EG'!$F$7))</f>
        <v/>
      </c>
      <c r="G9" s="14" t="str">
        <f>IF(I9="","",IF((OR('Identificação da EG'!$B$7=0,'Identificação da EG'!$B$7="")),"",'Identificação da EG'!$D$7))</f>
        <v/>
      </c>
      <c r="H9" s="25" t="str">
        <f>IF(I9="","",IF(OR('Identificação da EG'!$B$7=0,'Identificação da EG'!$B$7=""),"",'Identificação da EG'!$E$7))</f>
        <v/>
      </c>
      <c r="I9" s="1"/>
      <c r="J9" s="1"/>
      <c r="K9" s="1"/>
      <c r="L9" s="1"/>
      <c r="M9" s="1"/>
      <c r="N9" s="1" t="str">
        <f>IF(OR(I9="",Acompanhamento!$C$23="",Acompanhamento!$C$23="(máximo 300 carateres)"),"",Acompanhamento!$C$23)</f>
        <v/>
      </c>
    </row>
    <row r="10" spans="1:14" x14ac:dyDescent="0.15">
      <c r="A10" s="14" t="str">
        <f>IF(I10="","",IF(OR('Identificação da EG'!$B$7=0,'Identificação da EG'!$B$7=""),"",Capa!$C$10))</f>
        <v/>
      </c>
      <c r="B10" s="14" t="str">
        <f>IF(I10="","",IF((OR('Identificação da EG'!$B$7=0,'Identificação da EG'!$B$7="")),"",'Identificação da EG'!$B$7))</f>
        <v/>
      </c>
      <c r="C10" s="14" t="str">
        <f>IF(I10="","",IF(B10="","",VLOOKUP(B10,Auxiliar!$BW$23:$BX$3130,2,0)))</f>
        <v/>
      </c>
      <c r="D10" s="14" t="str">
        <f>IF(I10="","",IF(OR('Identificação da EG'!$B$7=0,'Identificação da EG'!$B$7=""),"","Portugal"))</f>
        <v/>
      </c>
      <c r="E10" s="14" t="str">
        <f>IF(I10="","",IF(OR('Identificação da EG'!$B$7=0,'Identificação da EG'!$B$7=""),"",'Identificação da EG'!$C$7))</f>
        <v/>
      </c>
      <c r="F10" s="14" t="str">
        <f>IF(I10="","",IF(OR('Identificação da EG'!$B$7=0,'Identificação da EG'!$B$7=""),"",'Identificação da EG'!$F$7))</f>
        <v/>
      </c>
      <c r="G10" s="14" t="str">
        <f>IF(I10="","",IF((OR('Identificação da EG'!$B$7=0,'Identificação da EG'!$B$7="")),"",'Identificação da EG'!$D$7))</f>
        <v/>
      </c>
      <c r="H10" s="25" t="str">
        <f>IF(I10="","",IF(OR('Identificação da EG'!$B$7=0,'Identificação da EG'!$B$7=""),"",'Identificação da EG'!$E$7))</f>
        <v/>
      </c>
      <c r="I10" s="1"/>
      <c r="J10" s="1"/>
      <c r="K10" s="1"/>
      <c r="L10" s="1"/>
      <c r="M10" s="1"/>
      <c r="N10" s="1" t="str">
        <f>IF(OR(I10="",Acompanhamento!$C$23="",Acompanhamento!$C$23="(máximo 300 carateres)"),"",Acompanhamento!$C$23)</f>
        <v/>
      </c>
    </row>
    <row r="11" spans="1:14" x14ac:dyDescent="0.15">
      <c r="A11" s="14" t="str">
        <f>IF(I11="","",IF(OR('Identificação da EG'!$B$7=0,'Identificação da EG'!$B$7=""),"",Capa!$C$10))</f>
        <v/>
      </c>
      <c r="B11" s="14" t="str">
        <f>IF(I11="","",IF((OR('Identificação da EG'!$B$7=0,'Identificação da EG'!$B$7="")),"",'Identificação da EG'!$B$7))</f>
        <v/>
      </c>
      <c r="C11" s="14" t="str">
        <f>IF(I11="","",IF(B11="","",VLOOKUP(B11,Auxiliar!$BW$23:$BX$3130,2,0)))</f>
        <v/>
      </c>
      <c r="D11" s="14" t="str">
        <f>IF(I11="","",IF(OR('Identificação da EG'!$B$7=0,'Identificação da EG'!$B$7=""),"","Portugal"))</f>
        <v/>
      </c>
      <c r="E11" s="14" t="str">
        <f>IF(I11="","",IF(OR('Identificação da EG'!$B$7=0,'Identificação da EG'!$B$7=""),"",'Identificação da EG'!$C$7))</f>
        <v/>
      </c>
      <c r="F11" s="14" t="str">
        <f>IF(I11="","",IF(OR('Identificação da EG'!$B$7=0,'Identificação da EG'!$B$7=""),"",'Identificação da EG'!$F$7))</f>
        <v/>
      </c>
      <c r="G11" s="14" t="str">
        <f>IF(I11="","",IF((OR('Identificação da EG'!$B$7=0,'Identificação da EG'!$B$7="")),"",'Identificação da EG'!$D$7))</f>
        <v/>
      </c>
      <c r="H11" s="25" t="str">
        <f>IF(I11="","",IF(OR('Identificação da EG'!$B$7=0,'Identificação da EG'!$B$7=""),"",'Identificação da EG'!$E$7))</f>
        <v/>
      </c>
      <c r="I11" s="1"/>
      <c r="J11" s="1"/>
      <c r="K11" s="1"/>
      <c r="L11" s="1"/>
      <c r="M11" s="1"/>
      <c r="N11" s="1" t="str">
        <f>IF(OR(I11="",Acompanhamento!$C$23="",Acompanhamento!$C$23="(máximo 300 carateres)"),"",Acompanhamento!$C$23)</f>
        <v/>
      </c>
    </row>
    <row r="12" spans="1:14" x14ac:dyDescent="0.15">
      <c r="A12" s="14" t="str">
        <f>IF(K12="","",IF(OR('Identificação da EG'!$B$7=0,'Identificação da EG'!$B$7=""),"",Capa!$C$10))</f>
        <v/>
      </c>
      <c r="B12" s="14" t="str">
        <f>IF(K12="","",IF((OR('Identificação da EG'!$B$7=0,'Identificação da EG'!$B$7="")),"",'Identificação da EG'!$B$7))</f>
        <v/>
      </c>
      <c r="C12" s="14" t="str">
        <f>IF(K12="","",IF(B12="","",VLOOKUP(B12,Auxiliar!$BW$23:$BX$3130,2,0)))</f>
        <v/>
      </c>
      <c r="D12" s="14" t="str">
        <f>IF(K12="","",IF(OR('Identificação da EG'!$B$7=0,'Identificação da EG'!$B$7=""),"","Portugal"))</f>
        <v/>
      </c>
      <c r="E12" s="14" t="str">
        <f>IF(K12="","",IF(OR('Identificação da EG'!$B$7=0,'Identificação da EG'!$B$7=""),"",'Identificação da EG'!$C$7))</f>
        <v/>
      </c>
      <c r="F12" s="14" t="str">
        <f>IF(K12="","",IF(OR('Identificação da EG'!$B$7=0,'Identificação da EG'!$B$7=""),"",'Identificação da EG'!$F$7))</f>
        <v/>
      </c>
      <c r="G12" s="14" t="str">
        <f>IF(K12="","",IF((OR('Identificação da EG'!$B$7=0,'Identificação da EG'!$B$7="")),"",'Identificação da EG'!$D$7))</f>
        <v/>
      </c>
      <c r="H12" s="25" t="str">
        <f>IF(K12="","",IF(OR('Identificação da EG'!$B$7=0,'Identificação da EG'!$B$7=""),"",'Identificação da EG'!$E$7))</f>
        <v/>
      </c>
      <c r="I12" s="1"/>
      <c r="J12" s="1"/>
      <c r="K12" s="1" t="str">
        <f>IF(I2="","","Duração do acompanhamento")</f>
        <v/>
      </c>
      <c r="L12" s="1" t="str">
        <f>IF(I2="","","dias")</f>
        <v/>
      </c>
      <c r="M12" s="68" t="str">
        <f>IF(Acompanhamento!C20="","",Acompanhamento!C20)</f>
        <v/>
      </c>
      <c r="N12" s="1" t="str">
        <f>IF(OR(M12="",Acompanhamento!$C$23="",Acompanhamento!$C$23="(máximo 300 carateres)"),"",Acompanhamento!$C$23)</f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735C34-E509-4EA9-B38B-907D79DF18C2}">
  <sheetPr codeName="Folha3">
    <tabColor rgb="FF37B896"/>
  </sheetPr>
  <dimension ref="A1:G90"/>
  <sheetViews>
    <sheetView zoomScaleNormal="100" workbookViewId="0">
      <selection activeCell="B1" sqref="B1"/>
    </sheetView>
  </sheetViews>
  <sheetFormatPr baseColWidth="10" defaultColWidth="0" defaultRowHeight="14" zeroHeight="1" x14ac:dyDescent="0.2"/>
  <cols>
    <col min="1" max="1" width="2.33203125" style="99" customWidth="1"/>
    <col min="2" max="2" width="26" style="99" customWidth="1"/>
    <col min="3" max="3" width="135" style="99" customWidth="1"/>
    <col min="4" max="5" width="8.33203125" style="99" customWidth="1"/>
    <col min="6" max="7" width="8.5" style="99" customWidth="1"/>
    <col min="8" max="16384" width="8.5" style="99" hidden="1"/>
  </cols>
  <sheetData>
    <row r="1" spans="2:4" s="292" customFormat="1" ht="16" thickBot="1" x14ac:dyDescent="0.2">
      <c r="B1" s="291" t="s">
        <v>3</v>
      </c>
    </row>
    <row r="2" spans="2:4" x14ac:dyDescent="0.2">
      <c r="D2" s="120"/>
    </row>
    <row r="3" spans="2:4" x14ac:dyDescent="0.2">
      <c r="B3" s="121"/>
      <c r="C3" s="122" t="s">
        <v>2868</v>
      </c>
      <c r="D3" s="120"/>
    </row>
    <row r="4" spans="2:4" x14ac:dyDescent="0.2">
      <c r="D4" s="120"/>
    </row>
    <row r="5" spans="2:4" x14ac:dyDescent="0.2">
      <c r="B5" s="123"/>
      <c r="C5" s="122" t="s">
        <v>2869</v>
      </c>
      <c r="D5" s="120"/>
    </row>
    <row r="6" spans="2:4" x14ac:dyDescent="0.2">
      <c r="C6" s="122" t="s">
        <v>2870</v>
      </c>
      <c r="D6" s="120"/>
    </row>
    <row r="7" spans="2:4" x14ac:dyDescent="0.2">
      <c r="C7" s="124" t="s">
        <v>2871</v>
      </c>
      <c r="D7" s="120"/>
    </row>
    <row r="8" spans="2:4" ht="19.5" customHeight="1" x14ac:dyDescent="0.2">
      <c r="D8" s="120"/>
    </row>
    <row r="9" spans="2:4" x14ac:dyDescent="0.2">
      <c r="B9" s="100"/>
      <c r="C9" s="122" t="s">
        <v>2874</v>
      </c>
      <c r="D9" s="120"/>
    </row>
    <row r="10" spans="2:4" x14ac:dyDescent="0.2">
      <c r="C10" s="122" t="s">
        <v>2881</v>
      </c>
      <c r="D10" s="120"/>
    </row>
    <row r="11" spans="2:4" ht="15" thickBot="1" x14ac:dyDescent="0.25">
      <c r="D11" s="120"/>
    </row>
    <row r="12" spans="2:4" s="292" customFormat="1" ht="16" thickBot="1" x14ac:dyDescent="0.2">
      <c r="B12" s="291" t="s">
        <v>4</v>
      </c>
    </row>
    <row r="13" spans="2:4" x14ac:dyDescent="0.2">
      <c r="D13" s="120"/>
    </row>
    <row r="14" spans="2:4" s="128" customFormat="1" ht="17.5" customHeight="1" x14ac:dyDescent="0.15">
      <c r="B14" s="125" t="s">
        <v>5</v>
      </c>
      <c r="C14" s="126" t="s">
        <v>6</v>
      </c>
      <c r="D14" s="127"/>
    </row>
    <row r="15" spans="2:4" s="128" customFormat="1" ht="17.5" customHeight="1" x14ac:dyDescent="0.15">
      <c r="B15" s="125" t="s">
        <v>7</v>
      </c>
      <c r="C15" s="128" t="s">
        <v>8</v>
      </c>
      <c r="D15" s="127"/>
    </row>
    <row r="16" spans="2:4" s="128" customFormat="1" ht="17.5" customHeight="1" x14ac:dyDescent="0.15">
      <c r="B16" s="125" t="s">
        <v>2732</v>
      </c>
      <c r="C16" s="129" t="s">
        <v>2733</v>
      </c>
      <c r="D16" s="127"/>
    </row>
    <row r="17" spans="2:4" s="128" customFormat="1" ht="28.5" customHeight="1" x14ac:dyDescent="0.15">
      <c r="B17" s="125" t="s">
        <v>9</v>
      </c>
      <c r="C17" s="126" t="s">
        <v>2736</v>
      </c>
      <c r="D17" s="127"/>
    </row>
    <row r="18" spans="2:4" s="128" customFormat="1" ht="19" customHeight="1" x14ac:dyDescent="0.15">
      <c r="B18" s="125" t="s">
        <v>10</v>
      </c>
      <c r="C18" s="126" t="s">
        <v>2798</v>
      </c>
      <c r="D18" s="127"/>
    </row>
    <row r="19" spans="2:4" s="128" customFormat="1" ht="19" customHeight="1" x14ac:dyDescent="0.15">
      <c r="B19" s="130" t="s">
        <v>2734</v>
      </c>
      <c r="C19" s="131" t="s">
        <v>2735</v>
      </c>
      <c r="D19" s="127"/>
    </row>
    <row r="20" spans="2:4" ht="19" customHeight="1" x14ac:dyDescent="0.2">
      <c r="B20" s="130" t="s">
        <v>2683</v>
      </c>
      <c r="C20" s="131" t="s">
        <v>2684</v>
      </c>
      <c r="D20" s="120"/>
    </row>
    <row r="21" spans="2:4" s="128" customFormat="1" ht="32" customHeight="1" x14ac:dyDescent="0.15">
      <c r="B21" s="132" t="s">
        <v>2794</v>
      </c>
      <c r="C21" s="126" t="s">
        <v>2670</v>
      </c>
      <c r="D21" s="127"/>
    </row>
    <row r="22" spans="2:4" s="128" customFormat="1" ht="61" customHeight="1" x14ac:dyDescent="0.15">
      <c r="B22" s="132" t="s">
        <v>2795</v>
      </c>
      <c r="C22" s="126" t="s">
        <v>2793</v>
      </c>
      <c r="D22" s="127"/>
    </row>
    <row r="23" spans="2:4" s="128" customFormat="1" ht="47.5" customHeight="1" x14ac:dyDescent="0.15">
      <c r="B23" s="132" t="s">
        <v>2796</v>
      </c>
      <c r="C23" s="126" t="s">
        <v>2662</v>
      </c>
      <c r="D23" s="127"/>
    </row>
    <row r="24" spans="2:4" s="128" customFormat="1" ht="34" customHeight="1" x14ac:dyDescent="0.15">
      <c r="B24" s="132" t="s">
        <v>2797</v>
      </c>
      <c r="C24" s="126" t="s">
        <v>2663</v>
      </c>
      <c r="D24" s="127"/>
    </row>
    <row r="25" spans="2:4" s="128" customFormat="1" ht="34" customHeight="1" x14ac:dyDescent="0.15">
      <c r="B25" s="125" t="s">
        <v>11</v>
      </c>
      <c r="C25" s="126" t="s">
        <v>12</v>
      </c>
      <c r="D25" s="127"/>
    </row>
    <row r="26" spans="2:4" s="128" customFormat="1" ht="34" customHeight="1" x14ac:dyDescent="0.15">
      <c r="B26" s="125" t="s">
        <v>13</v>
      </c>
      <c r="C26" s="126" t="s">
        <v>2809</v>
      </c>
      <c r="D26" s="127"/>
    </row>
    <row r="27" spans="2:4" ht="17.25" customHeight="1" x14ac:dyDescent="0.2">
      <c r="B27" s="133" t="s">
        <v>14</v>
      </c>
      <c r="C27" s="131" t="s">
        <v>2685</v>
      </c>
      <c r="D27" s="120"/>
    </row>
    <row r="28" spans="2:4" s="128" customFormat="1" ht="44.5" customHeight="1" x14ac:dyDescent="0.15">
      <c r="B28" s="125" t="s">
        <v>15</v>
      </c>
      <c r="C28" s="126" t="s">
        <v>2811</v>
      </c>
      <c r="D28" s="127"/>
    </row>
    <row r="29" spans="2:4" s="128" customFormat="1" ht="19" customHeight="1" x14ac:dyDescent="0.15">
      <c r="B29" s="125" t="s">
        <v>16</v>
      </c>
      <c r="C29" s="126" t="s">
        <v>2810</v>
      </c>
      <c r="D29" s="127"/>
    </row>
    <row r="30" spans="2:4" s="128" customFormat="1" ht="19" customHeight="1" x14ac:dyDescent="0.15">
      <c r="B30" s="125" t="s">
        <v>17</v>
      </c>
      <c r="C30" s="126" t="s">
        <v>18</v>
      </c>
      <c r="D30" s="127"/>
    </row>
    <row r="31" spans="2:4" ht="19" customHeight="1" x14ac:dyDescent="0.2">
      <c r="B31" s="134"/>
      <c r="C31" s="135"/>
      <c r="D31" s="120"/>
    </row>
    <row r="32" spans="2:4" ht="17.5" customHeight="1" thickBot="1" x14ac:dyDescent="0.25">
      <c r="B32" s="125"/>
      <c r="C32" s="128"/>
      <c r="D32" s="120"/>
    </row>
    <row r="33" spans="2:4" s="292" customFormat="1" ht="16" thickBot="1" x14ac:dyDescent="0.2">
      <c r="B33" s="291" t="s">
        <v>2695</v>
      </c>
    </row>
    <row r="34" spans="2:4" x14ac:dyDescent="0.2">
      <c r="D34" s="120"/>
    </row>
    <row r="35" spans="2:4" ht="15" thickBot="1" x14ac:dyDescent="0.25">
      <c r="B35" s="136" t="s">
        <v>19</v>
      </c>
      <c r="D35" s="120"/>
    </row>
    <row r="36" spans="2:4" ht="15" thickTop="1" x14ac:dyDescent="0.2">
      <c r="D36" s="120"/>
    </row>
    <row r="37" spans="2:4" x14ac:dyDescent="0.2">
      <c r="B37" s="99" t="s">
        <v>20</v>
      </c>
      <c r="D37" s="120"/>
    </row>
    <row r="38" spans="2:4" x14ac:dyDescent="0.2">
      <c r="D38" s="120"/>
    </row>
    <row r="39" spans="2:4" ht="15" thickBot="1" x14ac:dyDescent="0.25">
      <c r="B39" s="136" t="s">
        <v>21</v>
      </c>
      <c r="D39" s="120"/>
    </row>
    <row r="40" spans="2:4" ht="15" thickTop="1" x14ac:dyDescent="0.2">
      <c r="D40" s="120"/>
    </row>
    <row r="41" spans="2:4" x14ac:dyDescent="0.2">
      <c r="B41" s="99" t="s">
        <v>2799</v>
      </c>
      <c r="D41" s="120"/>
    </row>
    <row r="42" spans="2:4" x14ac:dyDescent="0.2">
      <c r="B42" s="99" t="s">
        <v>22</v>
      </c>
      <c r="D42" s="120"/>
    </row>
    <row r="43" spans="2:4" ht="5.25" customHeight="1" x14ac:dyDescent="0.2">
      <c r="D43" s="120"/>
    </row>
    <row r="44" spans="2:4" ht="41.25" customHeight="1" x14ac:dyDescent="0.2">
      <c r="B44" s="130" t="s">
        <v>23</v>
      </c>
      <c r="C44" s="131" t="s">
        <v>24</v>
      </c>
      <c r="D44" s="120"/>
    </row>
    <row r="45" spans="2:4" ht="19.5" customHeight="1" x14ac:dyDescent="0.2">
      <c r="B45" s="133" t="s">
        <v>25</v>
      </c>
      <c r="C45" s="129" t="s">
        <v>2822</v>
      </c>
      <c r="D45" s="120"/>
    </row>
    <row r="46" spans="2:4" ht="19.5" customHeight="1" x14ac:dyDescent="0.2">
      <c r="B46" s="133" t="s">
        <v>26</v>
      </c>
      <c r="C46" s="129" t="s">
        <v>27</v>
      </c>
      <c r="D46" s="120"/>
    </row>
    <row r="47" spans="2:4" ht="19.5" customHeight="1" x14ac:dyDescent="0.2">
      <c r="B47" s="133" t="s">
        <v>28</v>
      </c>
      <c r="C47" s="129" t="s">
        <v>29</v>
      </c>
      <c r="D47" s="120"/>
    </row>
    <row r="48" spans="2:4" ht="19.5" customHeight="1" x14ac:dyDescent="0.2">
      <c r="B48" s="133" t="s">
        <v>2708</v>
      </c>
      <c r="C48" s="129" t="s">
        <v>2711</v>
      </c>
      <c r="D48" s="120"/>
    </row>
    <row r="49" spans="2:4" ht="19.5" customHeight="1" x14ac:dyDescent="0.2">
      <c r="B49" s="133" t="s">
        <v>30</v>
      </c>
      <c r="C49" s="129" t="s">
        <v>2812</v>
      </c>
      <c r="D49" s="120"/>
    </row>
    <row r="50" spans="2:4" ht="27.75" customHeight="1" x14ac:dyDescent="0.2">
      <c r="B50" s="133" t="s">
        <v>31</v>
      </c>
      <c r="C50" s="131" t="s">
        <v>32</v>
      </c>
      <c r="D50" s="120"/>
    </row>
    <row r="51" spans="2:4" ht="5" customHeight="1" x14ac:dyDescent="0.2">
      <c r="C51" s="131"/>
      <c r="D51" s="120"/>
    </row>
    <row r="52" spans="2:4" ht="15" customHeight="1" x14ac:dyDescent="0.2">
      <c r="B52" s="290" t="s">
        <v>2875</v>
      </c>
      <c r="C52" s="131"/>
      <c r="D52" s="120"/>
    </row>
    <row r="53" spans="2:4" ht="15" customHeight="1" x14ac:dyDescent="0.2">
      <c r="B53" s="290" t="s">
        <v>2876</v>
      </c>
      <c r="C53" s="131"/>
      <c r="D53" s="120"/>
    </row>
    <row r="54" spans="2:4" ht="15" customHeight="1" x14ac:dyDescent="0.2">
      <c r="D54" s="120"/>
    </row>
    <row r="55" spans="2:4" ht="15" thickBot="1" x14ac:dyDescent="0.25">
      <c r="B55" s="136" t="s">
        <v>33</v>
      </c>
      <c r="D55" s="120"/>
    </row>
    <row r="56" spans="2:4" ht="15" thickTop="1" x14ac:dyDescent="0.2">
      <c r="D56" s="120"/>
    </row>
    <row r="57" spans="2:4" s="128" customFormat="1" ht="15" customHeight="1" x14ac:dyDescent="0.15">
      <c r="B57" s="128" t="s">
        <v>34</v>
      </c>
      <c r="C57" s="126"/>
      <c r="D57" s="127"/>
    </row>
    <row r="58" spans="2:4" s="128" customFormat="1" ht="15" customHeight="1" x14ac:dyDescent="0.15">
      <c r="B58" s="128" t="s">
        <v>35</v>
      </c>
      <c r="D58" s="127"/>
    </row>
    <row r="59" spans="2:4" x14ac:dyDescent="0.2">
      <c r="D59" s="120"/>
    </row>
    <row r="60" spans="2:4" ht="15" thickBot="1" x14ac:dyDescent="0.25">
      <c r="B60" s="136" t="s">
        <v>36</v>
      </c>
      <c r="D60" s="120"/>
    </row>
    <row r="61" spans="2:4" ht="15" thickTop="1" x14ac:dyDescent="0.2">
      <c r="D61" s="120"/>
    </row>
    <row r="62" spans="2:4" s="128" customFormat="1" ht="13" customHeight="1" x14ac:dyDescent="0.15">
      <c r="B62" s="128" t="s">
        <v>37</v>
      </c>
      <c r="C62" s="126"/>
      <c r="D62" s="127"/>
    </row>
    <row r="63" spans="2:4" s="128" customFormat="1" ht="14.25" customHeight="1" x14ac:dyDescent="0.15">
      <c r="B63" s="113" t="s">
        <v>38</v>
      </c>
      <c r="D63" s="127"/>
    </row>
    <row r="64" spans="2:4" x14ac:dyDescent="0.2">
      <c r="D64" s="120"/>
    </row>
    <row r="65" spans="2:4" s="128" customFormat="1" ht="15" thickBot="1" x14ac:dyDescent="0.25">
      <c r="B65" s="136" t="s">
        <v>39</v>
      </c>
      <c r="D65" s="127"/>
    </row>
    <row r="66" spans="2:4" ht="15" thickTop="1" x14ac:dyDescent="0.2">
      <c r="D66" s="120"/>
    </row>
    <row r="67" spans="2:4" s="128" customFormat="1" ht="13" customHeight="1" x14ac:dyDescent="0.15">
      <c r="B67" s="128" t="s">
        <v>40</v>
      </c>
      <c r="C67" s="126"/>
      <c r="D67" s="127"/>
    </row>
    <row r="68" spans="2:4" s="128" customFormat="1" ht="14.25" customHeight="1" x14ac:dyDescent="0.15">
      <c r="B68" s="128" t="s">
        <v>41</v>
      </c>
      <c r="D68" s="127"/>
    </row>
    <row r="69" spans="2:4" s="128" customFormat="1" ht="14.25" customHeight="1" x14ac:dyDescent="0.15">
      <c r="D69" s="127"/>
    </row>
    <row r="70" spans="2:4" ht="15" thickBot="1" x14ac:dyDescent="0.25">
      <c r="B70" s="136" t="s">
        <v>2668</v>
      </c>
      <c r="D70" s="120"/>
    </row>
    <row r="71" spans="2:4" ht="15" thickTop="1" x14ac:dyDescent="0.2">
      <c r="D71" s="120"/>
    </row>
    <row r="72" spans="2:4" s="128" customFormat="1" ht="13" customHeight="1" x14ac:dyDescent="0.15">
      <c r="B72" s="128" t="s">
        <v>2800</v>
      </c>
      <c r="C72" s="126"/>
      <c r="D72" s="127"/>
    </row>
    <row r="73" spans="2:4" s="128" customFormat="1" ht="14.25" customHeight="1" x14ac:dyDescent="0.15">
      <c r="B73" s="113" t="s">
        <v>2669</v>
      </c>
      <c r="D73" s="127"/>
    </row>
    <row r="74" spans="2:4" s="128" customFormat="1" ht="14.25" customHeight="1" x14ac:dyDescent="0.15">
      <c r="B74" s="113" t="s">
        <v>2801</v>
      </c>
      <c r="D74" s="127"/>
    </row>
    <row r="75" spans="2:4" s="128" customFormat="1" ht="14.25" customHeight="1" x14ac:dyDescent="0.15">
      <c r="B75" s="113" t="s">
        <v>2737</v>
      </c>
      <c r="D75" s="127"/>
    </row>
    <row r="76" spans="2:4" s="128" customFormat="1" ht="14.25" customHeight="1" x14ac:dyDescent="0.15">
      <c r="D76" s="127"/>
    </row>
    <row r="77" spans="2:4" ht="15" thickBot="1" x14ac:dyDescent="0.25">
      <c r="B77" s="136" t="s">
        <v>42</v>
      </c>
      <c r="D77" s="120"/>
    </row>
    <row r="78" spans="2:4" ht="15" thickTop="1" x14ac:dyDescent="0.2">
      <c r="D78" s="120"/>
    </row>
    <row r="79" spans="2:4" s="128" customFormat="1" ht="13" customHeight="1" x14ac:dyDescent="0.15">
      <c r="B79" s="128" t="s">
        <v>43</v>
      </c>
      <c r="C79" s="126"/>
      <c r="D79" s="127"/>
    </row>
    <row r="80" spans="2:4" s="128" customFormat="1" ht="14.25" customHeight="1" x14ac:dyDescent="0.15">
      <c r="D80" s="127"/>
    </row>
    <row r="81" spans="1:4" ht="15" thickBot="1" x14ac:dyDescent="0.25">
      <c r="B81" s="136" t="s">
        <v>44</v>
      </c>
      <c r="D81" s="120"/>
    </row>
    <row r="82" spans="1:4" ht="15" thickTop="1" x14ac:dyDescent="0.2">
      <c r="D82" s="120"/>
    </row>
    <row r="83" spans="1:4" x14ac:dyDescent="0.2">
      <c r="B83" s="128" t="s">
        <v>2696</v>
      </c>
      <c r="D83" s="120"/>
    </row>
    <row r="84" spans="1:4" x14ac:dyDescent="0.2">
      <c r="D84" s="120"/>
    </row>
    <row r="85" spans="1:4" ht="15" thickBot="1" x14ac:dyDescent="0.25">
      <c r="A85" s="137" t="s">
        <v>2744</v>
      </c>
      <c r="B85" s="118" t="s">
        <v>2744</v>
      </c>
      <c r="C85" s="118" t="s">
        <v>2744</v>
      </c>
      <c r="D85" s="119" t="s">
        <v>2744</v>
      </c>
    </row>
    <row r="86" spans="1:4" x14ac:dyDescent="0.2"/>
    <row r="87" spans="1:4" x14ac:dyDescent="0.2"/>
    <row r="88" spans="1:4" x14ac:dyDescent="0.2"/>
    <row r="89" spans="1:4" x14ac:dyDescent="0.2"/>
    <row r="90" spans="1:4" x14ac:dyDescent="0.2"/>
  </sheetData>
  <sheetProtection algorithmName="SHA-512" hashValue="SNSWupx2ECvn+4noIrjptvv75pvyXHUYdcZqR+m4ExAf+1b5WAwHqP/kIwGsfkYUSHXLgnits53seveCwg+A6g==" saltValue="zZ1B55HNkt8YyFw2ly/tRg==" spinCount="100000" sheet="1" objects="1" scenarios="1"/>
  <dataValidations disablePrompts="1" count="1">
    <dataValidation allowBlank="1" showInputMessage="1" showErrorMessage="1" prompt="Exemplo de nota de instrução" sqref="B9" xr:uid="{BFB72805-E549-924B-A92B-6CC7916C7055}"/>
  </dataValidations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D98DC0-E51D-47B8-AE88-436F31EF5F4E}">
  <dimension ref="A1:P86"/>
  <sheetViews>
    <sheetView workbookViewId="0"/>
  </sheetViews>
  <sheetFormatPr baseColWidth="10" defaultColWidth="20.6640625" defaultRowHeight="14" x14ac:dyDescent="0.15"/>
  <sheetData>
    <row r="1" spans="1:16" s="48" customFormat="1" ht="50" customHeight="1" x14ac:dyDescent="0.15">
      <c r="A1" s="42" t="s">
        <v>2755</v>
      </c>
      <c r="B1" s="42" t="s">
        <v>45</v>
      </c>
      <c r="C1" s="42" t="s">
        <v>2825</v>
      </c>
      <c r="D1" s="42" t="s">
        <v>2826</v>
      </c>
      <c r="E1" s="42" t="s">
        <v>55</v>
      </c>
      <c r="F1" s="42" t="s">
        <v>193</v>
      </c>
      <c r="G1" s="42" t="s">
        <v>56</v>
      </c>
      <c r="H1" s="43" t="s">
        <v>2701</v>
      </c>
      <c r="I1" s="43" t="s">
        <v>2722</v>
      </c>
      <c r="J1" s="66" t="s">
        <v>2727</v>
      </c>
      <c r="K1" s="66" t="s">
        <v>178</v>
      </c>
      <c r="L1" s="66" t="s">
        <v>167</v>
      </c>
      <c r="M1" s="66" t="s">
        <v>2771</v>
      </c>
      <c r="N1" s="66" t="s">
        <v>2770</v>
      </c>
      <c r="O1" s="66" t="s">
        <v>2750</v>
      </c>
      <c r="P1" s="66" t="s">
        <v>68</v>
      </c>
    </row>
    <row r="2" spans="1:16" x14ac:dyDescent="0.15">
      <c r="A2" s="14" t="str">
        <f>IF(I2="","",IF(OR('Identificação da EG'!$B$7=0,'Identificação da EG'!$B$7=""),"",Capa!$C$10))</f>
        <v/>
      </c>
      <c r="B2" s="14" t="str">
        <f>IF(I2="","",IF((OR('Identificação da EG'!$B$7=0,'Identificação da EG'!$B$7="")),"",'Identificação da EG'!$B$7))</f>
        <v/>
      </c>
      <c r="C2" s="14" t="str">
        <f>IF(I2="","",IF(B2="","",VLOOKUP(B2,Auxiliar!$BW$23:$BX$3130,2,0)))</f>
        <v/>
      </c>
      <c r="D2" s="14" t="str">
        <f>IF(I2="","",IF(OR('Identificação da EG'!$B$7=0,'Identificação da EG'!$B$7=""),"","Portugal"))</f>
        <v/>
      </c>
      <c r="E2" s="14" t="str">
        <f>IF(I2="","",IF(OR('Identificação da EG'!$B$7=0,'Identificação da EG'!$B$7=""),"",'Identificação da EG'!$C$7))</f>
        <v/>
      </c>
      <c r="F2" s="14" t="str">
        <f>IF(I2="","",IF(OR('Identificação da EG'!$B$7=0,'Identificação da EG'!$B$7=""),"",'Identificação da EG'!$F$7))</f>
        <v/>
      </c>
      <c r="G2" s="14" t="str">
        <f>IF(I2="","",IF((OR('Identificação da EG'!$B$7=0,'Identificação da EG'!$B$7="")),"",'Identificação da EG'!$D$7))</f>
        <v/>
      </c>
      <c r="H2" s="25" t="str">
        <f>IF(I2="","",IF(OR('Identificação da EG'!$B$7=0,'Identificação da EG'!$B$7=""),"",'Identificação da EG'!$E$7))</f>
        <v/>
      </c>
      <c r="I2" s="8" t="str">
        <f>IF(J2="","",IF(Acompanhamento!$C$33="","",Acompanhamento!$C$33))</f>
        <v/>
      </c>
      <c r="J2" s="8" t="str" cm="1">
        <f t="array" ref="J2">IFERROR(_xlfn._xlws.FILTER(Acompanhamento!B39:B52,Acompanhamento!B39:B52&lt;&gt;0),"")</f>
        <v/>
      </c>
      <c r="K2" s="8" t="str" cm="1">
        <f t="array" ref="K2">IFERROR(_xlfn._xlws.FILTER(Acompanhamento!C39:C52,Acompanhamento!C39:C52&lt;&gt;0),"")</f>
        <v/>
      </c>
      <c r="L2" s="8" t="str" cm="1">
        <f t="array" ref="L2">IFERROR(_xlfn._xlws.FILTER(Acompanhamento!D39:D52,Acompanhamento!D39:D52&lt;&gt;0),"")</f>
        <v/>
      </c>
      <c r="M2" s="8"/>
      <c r="N2" s="8"/>
      <c r="O2" s="8"/>
      <c r="P2" s="17" t="str">
        <f>IF(OR(J2="",Acompanhamento!$C$68="",Acompanhamento!$C$68="(máximo 300 carateres)"),"",Acompanhamento!$C$68)</f>
        <v/>
      </c>
    </row>
    <row r="3" spans="1:16" x14ac:dyDescent="0.15">
      <c r="A3" s="14" t="str">
        <f>IF(I3="","",IF(OR('Identificação da EG'!$B$7=0,'Identificação da EG'!$B$7=""),"",Capa!$C$10))</f>
        <v/>
      </c>
      <c r="B3" s="14" t="str">
        <f>IF(I3="","",IF((OR('Identificação da EG'!$B$7=0,'Identificação da EG'!$B$7="")),"",'Identificação da EG'!$B$7))</f>
        <v/>
      </c>
      <c r="C3" s="14" t="str">
        <f>IF(I3="","",IF(B3="","",VLOOKUP(B3,Auxiliar!$BW$23:$BX$3130,2,0)))</f>
        <v/>
      </c>
      <c r="D3" s="14" t="str">
        <f>IF(I3="","",IF(OR('Identificação da EG'!$B$7=0,'Identificação da EG'!$B$7=""),"","Portugal"))</f>
        <v/>
      </c>
      <c r="E3" s="14" t="str">
        <f>IF(I3="","",IF(OR('Identificação da EG'!$B$7=0,'Identificação da EG'!$B$7=""),"",'Identificação da EG'!$C$7))</f>
        <v/>
      </c>
      <c r="F3" s="14" t="str">
        <f>IF(I3="","",IF(OR('Identificação da EG'!$B$7=0,'Identificação da EG'!$B$7=""),"",'Identificação da EG'!$F$7))</f>
        <v/>
      </c>
      <c r="G3" s="14" t="str">
        <f>IF(I3="","",IF((OR('Identificação da EG'!$B$7=0,'Identificação da EG'!$B$7="")),"",'Identificação da EG'!$D$7))</f>
        <v/>
      </c>
      <c r="H3" s="25" t="str">
        <f>IF(I3="","",IF(OR('Identificação da EG'!$B$7=0,'Identificação da EG'!$B$7=""),"",'Identificação da EG'!$E$7))</f>
        <v/>
      </c>
      <c r="I3" s="8" t="str">
        <f>IF(J3="","",IF(Acompanhamento!$C$33="","",Acompanhamento!$C$33))</f>
        <v/>
      </c>
      <c r="J3" s="8"/>
      <c r="K3" s="8"/>
      <c r="L3" s="8"/>
      <c r="M3" s="8"/>
      <c r="N3" s="8"/>
      <c r="O3" s="8"/>
      <c r="P3" s="17" t="str">
        <f>IF(OR(J3="",Acompanhamento!$C$68="",Acompanhamento!$C$68="(máximo 300 carateres)"),"",Acompanhamento!$C$68)</f>
        <v/>
      </c>
    </row>
    <row r="4" spans="1:16" x14ac:dyDescent="0.15">
      <c r="A4" s="14" t="str">
        <f>IF(I4="","",IF(OR('Identificação da EG'!$B$7=0,'Identificação da EG'!$B$7=""),"",Capa!$C$10))</f>
        <v/>
      </c>
      <c r="B4" s="14" t="str">
        <f>IF(I4="","",IF((OR('Identificação da EG'!$B$7=0,'Identificação da EG'!$B$7="")),"",'Identificação da EG'!$B$7))</f>
        <v/>
      </c>
      <c r="C4" s="14" t="str">
        <f>IF(I4="","",IF(B4="","",VLOOKUP(B4,Auxiliar!$BW$23:$BX$3130,2,0)))</f>
        <v/>
      </c>
      <c r="D4" s="14" t="str">
        <f>IF(I4="","",IF(OR('Identificação da EG'!$B$7=0,'Identificação da EG'!$B$7=""),"","Portugal"))</f>
        <v/>
      </c>
      <c r="E4" s="14" t="str">
        <f>IF(I4="","",IF(OR('Identificação da EG'!$B$7=0,'Identificação da EG'!$B$7=""),"",'Identificação da EG'!$C$7))</f>
        <v/>
      </c>
      <c r="F4" s="14" t="str">
        <f>IF(I4="","",IF(OR('Identificação da EG'!$B$7=0,'Identificação da EG'!$B$7=""),"",'Identificação da EG'!$F$7))</f>
        <v/>
      </c>
      <c r="G4" s="14" t="str">
        <f>IF(I4="","",IF((OR('Identificação da EG'!$B$7=0,'Identificação da EG'!$B$7="")),"",'Identificação da EG'!$D$7))</f>
        <v/>
      </c>
      <c r="H4" s="25" t="str">
        <f>IF(I4="","",IF(OR('Identificação da EG'!$B$7=0,'Identificação da EG'!$B$7=""),"",'Identificação da EG'!$E$7))</f>
        <v/>
      </c>
      <c r="I4" s="8" t="str">
        <f>IF(J4="","",IF(Acompanhamento!$C$33="","",Acompanhamento!$C$33))</f>
        <v/>
      </c>
      <c r="J4" s="8"/>
      <c r="K4" s="8"/>
      <c r="L4" s="8"/>
      <c r="M4" s="8"/>
      <c r="N4" s="8"/>
      <c r="O4" s="8"/>
      <c r="P4" s="17" t="str">
        <f>IF(OR(J4="",Acompanhamento!$C$68="",Acompanhamento!$C$68="(máximo 300 carateres)"),"",Acompanhamento!$C$68)</f>
        <v/>
      </c>
    </row>
    <row r="5" spans="1:16" x14ac:dyDescent="0.15">
      <c r="A5" s="14" t="str">
        <f>IF(I5="","",IF(OR('Identificação da EG'!$B$7=0,'Identificação da EG'!$B$7=""),"",Capa!$C$10))</f>
        <v/>
      </c>
      <c r="B5" s="14" t="str">
        <f>IF(I5="","",IF((OR('Identificação da EG'!$B$7=0,'Identificação da EG'!$B$7="")),"",'Identificação da EG'!$B$7))</f>
        <v/>
      </c>
      <c r="C5" s="14" t="str">
        <f>IF(I5="","",IF(B5="","",VLOOKUP(B5,Auxiliar!$BW$23:$BX$3130,2,0)))</f>
        <v/>
      </c>
      <c r="D5" s="14" t="str">
        <f>IF(I5="","",IF(OR('Identificação da EG'!$B$7=0,'Identificação da EG'!$B$7=""),"","Portugal"))</f>
        <v/>
      </c>
      <c r="E5" s="14" t="str">
        <f>IF(I5="","",IF(OR('Identificação da EG'!$B$7=0,'Identificação da EG'!$B$7=""),"",'Identificação da EG'!$C$7))</f>
        <v/>
      </c>
      <c r="F5" s="14" t="str">
        <f>IF(I5="","",IF(OR('Identificação da EG'!$B$7=0,'Identificação da EG'!$B$7=""),"",'Identificação da EG'!$F$7))</f>
        <v/>
      </c>
      <c r="G5" s="14" t="str">
        <f>IF(I5="","",IF((OR('Identificação da EG'!$B$7=0,'Identificação da EG'!$B$7="")),"",'Identificação da EG'!$D$7))</f>
        <v/>
      </c>
      <c r="H5" s="25" t="str">
        <f>IF(I5="","",IF(OR('Identificação da EG'!$B$7=0,'Identificação da EG'!$B$7=""),"",'Identificação da EG'!$E$7))</f>
        <v/>
      </c>
      <c r="I5" s="8" t="str">
        <f>IF(J5="","",IF(Acompanhamento!$C$33="","",Acompanhamento!$C$33))</f>
        <v/>
      </c>
      <c r="J5" s="8"/>
      <c r="K5" s="8"/>
      <c r="L5" s="8"/>
      <c r="M5" s="8"/>
      <c r="N5" s="8"/>
      <c r="O5" s="8"/>
      <c r="P5" s="17" t="str">
        <f>IF(OR(J5="",Acompanhamento!$C$68="",Acompanhamento!$C$68="(máximo 300 carateres)"),"",Acompanhamento!$C$68)</f>
        <v/>
      </c>
    </row>
    <row r="6" spans="1:16" x14ac:dyDescent="0.15">
      <c r="A6" s="14" t="str">
        <f>IF(I6="","",IF(OR('Identificação da EG'!$B$7=0,'Identificação da EG'!$B$7=""),"",Capa!$C$10))</f>
        <v/>
      </c>
      <c r="B6" s="14" t="str">
        <f>IF(I6="","",IF((OR('Identificação da EG'!$B$7=0,'Identificação da EG'!$B$7="")),"",'Identificação da EG'!$B$7))</f>
        <v/>
      </c>
      <c r="C6" s="14" t="str">
        <f>IF(I6="","",IF(B6="","",VLOOKUP(B6,Auxiliar!$BW$23:$BX$3130,2,0)))</f>
        <v/>
      </c>
      <c r="D6" s="14" t="str">
        <f>IF(I6="","",IF(OR('Identificação da EG'!$B$7=0,'Identificação da EG'!$B$7=""),"","Portugal"))</f>
        <v/>
      </c>
      <c r="E6" s="14" t="str">
        <f>IF(I6="","",IF(OR('Identificação da EG'!$B$7=0,'Identificação da EG'!$B$7=""),"",'Identificação da EG'!$C$7))</f>
        <v/>
      </c>
      <c r="F6" s="14" t="str">
        <f>IF(I6="","",IF(OR('Identificação da EG'!$B$7=0,'Identificação da EG'!$B$7=""),"",'Identificação da EG'!$F$7))</f>
        <v/>
      </c>
      <c r="G6" s="14" t="str">
        <f>IF(I6="","",IF((OR('Identificação da EG'!$B$7=0,'Identificação da EG'!$B$7="")),"",'Identificação da EG'!$D$7))</f>
        <v/>
      </c>
      <c r="H6" s="25" t="str">
        <f>IF(I6="","",IF(OR('Identificação da EG'!$B$7=0,'Identificação da EG'!$B$7=""),"",'Identificação da EG'!$E$7))</f>
        <v/>
      </c>
      <c r="I6" s="8" t="str">
        <f>IF(J6="","",IF(Acompanhamento!$C$33="","",Acompanhamento!$C$33))</f>
        <v/>
      </c>
      <c r="J6" s="8"/>
      <c r="K6" s="8"/>
      <c r="L6" s="8"/>
      <c r="M6" s="8"/>
      <c r="N6" s="8"/>
      <c r="O6" s="8"/>
      <c r="P6" s="17" t="str">
        <f>IF(OR(J6="",Acompanhamento!$C$68="",Acompanhamento!$C$68="(máximo 300 carateres)"),"",Acompanhamento!$C$68)</f>
        <v/>
      </c>
    </row>
    <row r="7" spans="1:16" x14ac:dyDescent="0.15">
      <c r="A7" s="14" t="str">
        <f>IF(I7="","",IF(OR('Identificação da EG'!$B$7=0,'Identificação da EG'!$B$7=""),"",Capa!$C$10))</f>
        <v/>
      </c>
      <c r="B7" s="14" t="str">
        <f>IF(I7="","",IF((OR('Identificação da EG'!$B$7=0,'Identificação da EG'!$B$7="")),"",'Identificação da EG'!$B$7))</f>
        <v/>
      </c>
      <c r="C7" s="14" t="str">
        <f>IF(I7="","",IF(B7="","",VLOOKUP(B7,Auxiliar!$BW$23:$BX$3130,2,0)))</f>
        <v/>
      </c>
      <c r="D7" s="14" t="str">
        <f>IF(I7="","",IF(OR('Identificação da EG'!$B$7=0,'Identificação da EG'!$B$7=""),"","Portugal"))</f>
        <v/>
      </c>
      <c r="E7" s="14" t="str">
        <f>IF(I7="","",IF(OR('Identificação da EG'!$B$7=0,'Identificação da EG'!$B$7=""),"",'Identificação da EG'!$C$7))</f>
        <v/>
      </c>
      <c r="F7" s="14" t="str">
        <f>IF(I7="","",IF(OR('Identificação da EG'!$B$7=0,'Identificação da EG'!$B$7=""),"",'Identificação da EG'!$F$7))</f>
        <v/>
      </c>
      <c r="G7" s="14" t="str">
        <f>IF(I7="","",IF((OR('Identificação da EG'!$B$7=0,'Identificação da EG'!$B$7="")),"",'Identificação da EG'!$D$7))</f>
        <v/>
      </c>
      <c r="H7" s="25" t="str">
        <f>IF(I7="","",IF(OR('Identificação da EG'!$B$7=0,'Identificação da EG'!$B$7=""),"",'Identificação da EG'!$E$7))</f>
        <v/>
      </c>
      <c r="I7" s="8" t="str">
        <f>IF(J7="","",IF(Acompanhamento!$C$33="","",Acompanhamento!$C$33))</f>
        <v/>
      </c>
      <c r="J7" s="8"/>
      <c r="K7" s="8"/>
      <c r="L7" s="8"/>
      <c r="M7" s="8"/>
      <c r="N7" s="8"/>
      <c r="O7" s="8"/>
      <c r="P7" s="17" t="str">
        <f>IF(OR(J7="",Acompanhamento!$C$68="",Acompanhamento!$C$68="(máximo 300 carateres)"),"",Acompanhamento!$C$68)</f>
        <v/>
      </c>
    </row>
    <row r="8" spans="1:16" x14ac:dyDescent="0.15">
      <c r="A8" s="14" t="str">
        <f>IF(I8="","",IF(OR('Identificação da EG'!$B$7=0,'Identificação da EG'!$B$7=""),"",Capa!$C$10))</f>
        <v/>
      </c>
      <c r="B8" s="14" t="str">
        <f>IF(I8="","",IF((OR('Identificação da EG'!$B$7=0,'Identificação da EG'!$B$7="")),"",'Identificação da EG'!$B$7))</f>
        <v/>
      </c>
      <c r="C8" s="14" t="str">
        <f>IF(I8="","",IF(B8="","",VLOOKUP(B8,Auxiliar!$BW$23:$BX$3130,2,0)))</f>
        <v/>
      </c>
      <c r="D8" s="14" t="str">
        <f>IF(I8="","",IF(OR('Identificação da EG'!$B$7=0,'Identificação da EG'!$B$7=""),"","Portugal"))</f>
        <v/>
      </c>
      <c r="E8" s="14" t="str">
        <f>IF(I8="","",IF(OR('Identificação da EG'!$B$7=0,'Identificação da EG'!$B$7=""),"",'Identificação da EG'!$C$7))</f>
        <v/>
      </c>
      <c r="F8" s="14" t="str">
        <f>IF(I8="","",IF(OR('Identificação da EG'!$B$7=0,'Identificação da EG'!$B$7=""),"",'Identificação da EG'!$F$7))</f>
        <v/>
      </c>
      <c r="G8" s="14" t="str">
        <f>IF(I8="","",IF((OR('Identificação da EG'!$B$7=0,'Identificação da EG'!$B$7="")),"",'Identificação da EG'!$D$7))</f>
        <v/>
      </c>
      <c r="H8" s="25" t="str">
        <f>IF(I8="","",IF(OR('Identificação da EG'!$B$7=0,'Identificação da EG'!$B$7=""),"",'Identificação da EG'!$E$7))</f>
        <v/>
      </c>
      <c r="I8" s="8" t="str">
        <f>IF(J8="","",IF(Acompanhamento!$C$33="","",Acompanhamento!$C$33))</f>
        <v/>
      </c>
      <c r="J8" s="8"/>
      <c r="K8" s="8"/>
      <c r="L8" s="8"/>
      <c r="M8" s="8"/>
      <c r="N8" s="8"/>
      <c r="O8" s="8"/>
      <c r="P8" s="17" t="str">
        <f>IF(OR(J8="",Acompanhamento!$C$68="",Acompanhamento!$C$68="(máximo 300 carateres)"),"",Acompanhamento!$C$68)</f>
        <v/>
      </c>
    </row>
    <row r="9" spans="1:16" x14ac:dyDescent="0.15">
      <c r="A9" s="14" t="str">
        <f>IF(I9="","",IF(OR('Identificação da EG'!$B$7=0,'Identificação da EG'!$B$7=""),"",Capa!$C$10))</f>
        <v/>
      </c>
      <c r="B9" s="14" t="str">
        <f>IF(I9="","",IF((OR('Identificação da EG'!$B$7=0,'Identificação da EG'!$B$7="")),"",'Identificação da EG'!$B$7))</f>
        <v/>
      </c>
      <c r="C9" s="14" t="str">
        <f>IF(I9="","",IF(B9="","",VLOOKUP(B9,Auxiliar!$BW$23:$BX$3130,2,0)))</f>
        <v/>
      </c>
      <c r="D9" s="14" t="str">
        <f>IF(I9="","",IF(OR('Identificação da EG'!$B$7=0,'Identificação da EG'!$B$7=""),"","Portugal"))</f>
        <v/>
      </c>
      <c r="E9" s="14" t="str">
        <f>IF(I9="","",IF(OR('Identificação da EG'!$B$7=0,'Identificação da EG'!$B$7=""),"",'Identificação da EG'!$C$7))</f>
        <v/>
      </c>
      <c r="F9" s="14" t="str">
        <f>IF(I9="","",IF(OR('Identificação da EG'!$B$7=0,'Identificação da EG'!$B$7=""),"",'Identificação da EG'!$F$7))</f>
        <v/>
      </c>
      <c r="G9" s="14" t="str">
        <f>IF(I9="","",IF((OR('Identificação da EG'!$B$7=0,'Identificação da EG'!$B$7="")),"",'Identificação da EG'!$D$7))</f>
        <v/>
      </c>
      <c r="H9" s="25" t="str">
        <f>IF(I9="","",IF(OR('Identificação da EG'!$B$7=0,'Identificação da EG'!$B$7=""),"",'Identificação da EG'!$E$7))</f>
        <v/>
      </c>
      <c r="I9" s="8" t="str">
        <f>IF(J9="","",IF(Acompanhamento!$C$33="","",Acompanhamento!$C$33))</f>
        <v/>
      </c>
      <c r="J9" s="8"/>
      <c r="K9" s="8"/>
      <c r="L9" s="8"/>
      <c r="M9" s="8"/>
      <c r="N9" s="8"/>
      <c r="O9" s="8"/>
      <c r="P9" s="17" t="str">
        <f>IF(OR(J9="",Acompanhamento!$C$68="",Acompanhamento!$C$68="(máximo 300 carateres)"),"",Acompanhamento!$C$68)</f>
        <v/>
      </c>
    </row>
    <row r="10" spans="1:16" x14ac:dyDescent="0.15">
      <c r="A10" s="14" t="str">
        <f>IF(I10="","",IF(OR('Identificação da EG'!$B$7=0,'Identificação da EG'!$B$7=""),"",Capa!$C$10))</f>
        <v/>
      </c>
      <c r="B10" s="14" t="str">
        <f>IF(I10="","",IF((OR('Identificação da EG'!$B$7=0,'Identificação da EG'!$B$7="")),"",'Identificação da EG'!$B$7))</f>
        <v/>
      </c>
      <c r="C10" s="14" t="str">
        <f>IF(I10="","",IF(B10="","",VLOOKUP(B10,Auxiliar!$BW$23:$BX$3130,2,0)))</f>
        <v/>
      </c>
      <c r="D10" s="14" t="str">
        <f>IF(I10="","",IF(OR('Identificação da EG'!$B$7=0,'Identificação da EG'!$B$7=""),"","Portugal"))</f>
        <v/>
      </c>
      <c r="E10" s="14" t="str">
        <f>IF(I10="","",IF(OR('Identificação da EG'!$B$7=0,'Identificação da EG'!$B$7=""),"",'Identificação da EG'!$C$7))</f>
        <v/>
      </c>
      <c r="F10" s="14" t="str">
        <f>IF(I10="","",IF(OR('Identificação da EG'!$B$7=0,'Identificação da EG'!$B$7=""),"",'Identificação da EG'!$F$7))</f>
        <v/>
      </c>
      <c r="G10" s="14" t="str">
        <f>IF(I10="","",IF((OR('Identificação da EG'!$B$7=0,'Identificação da EG'!$B$7="")),"",'Identificação da EG'!$D$7))</f>
        <v/>
      </c>
      <c r="H10" s="25" t="str">
        <f>IF(I10="","",IF(OR('Identificação da EG'!$B$7=0,'Identificação da EG'!$B$7=""),"",'Identificação da EG'!$E$7))</f>
        <v/>
      </c>
      <c r="I10" s="8" t="str">
        <f>IF(J10="","",IF(Acompanhamento!$C$33="","",Acompanhamento!$C$33))</f>
        <v/>
      </c>
      <c r="J10" s="8"/>
      <c r="K10" s="8"/>
      <c r="L10" s="8"/>
      <c r="M10" s="8"/>
      <c r="N10" s="8"/>
      <c r="O10" s="8"/>
      <c r="P10" s="17" t="str">
        <f>IF(OR(J10="",Acompanhamento!$C$68="",Acompanhamento!$C$68="(máximo 300 carateres)"),"",Acompanhamento!$C$68)</f>
        <v/>
      </c>
    </row>
    <row r="11" spans="1:16" x14ac:dyDescent="0.15">
      <c r="A11" s="14" t="str">
        <f>IF(I11="","",IF(OR('Identificação da EG'!$B$7=0,'Identificação da EG'!$B$7=""),"",Capa!$C$10))</f>
        <v/>
      </c>
      <c r="B11" s="14" t="str">
        <f>IF(I11="","",IF((OR('Identificação da EG'!$B$7=0,'Identificação da EG'!$B$7="")),"",'Identificação da EG'!$B$7))</f>
        <v/>
      </c>
      <c r="C11" s="14" t="str">
        <f>IF(I11="","",IF(B11="","",VLOOKUP(B11,Auxiliar!$BW$23:$BX$3130,2,0)))</f>
        <v/>
      </c>
      <c r="D11" s="14" t="str">
        <f>IF(I11="","",IF(OR('Identificação da EG'!$B$7=0,'Identificação da EG'!$B$7=""),"","Portugal"))</f>
        <v/>
      </c>
      <c r="E11" s="14" t="str">
        <f>IF(I11="","",IF(OR('Identificação da EG'!$B$7=0,'Identificação da EG'!$B$7=""),"",'Identificação da EG'!$C$7))</f>
        <v/>
      </c>
      <c r="F11" s="14" t="str">
        <f>IF(I11="","",IF(OR('Identificação da EG'!$B$7=0,'Identificação da EG'!$B$7=""),"",'Identificação da EG'!$F$7))</f>
        <v/>
      </c>
      <c r="G11" s="14" t="str">
        <f>IF(I11="","",IF((OR('Identificação da EG'!$B$7=0,'Identificação da EG'!$B$7="")),"",'Identificação da EG'!$D$7))</f>
        <v/>
      </c>
      <c r="H11" s="25" t="str">
        <f>IF(I11="","",IF(OR('Identificação da EG'!$B$7=0,'Identificação da EG'!$B$7=""),"",'Identificação da EG'!$E$7))</f>
        <v/>
      </c>
      <c r="I11" s="8" t="str">
        <f>IF(J11="","",IF(Acompanhamento!$C$33="","",Acompanhamento!$C$33))</f>
        <v/>
      </c>
      <c r="J11" s="8"/>
      <c r="K11" s="8"/>
      <c r="L11" s="8"/>
      <c r="M11" s="8"/>
      <c r="N11" s="8"/>
      <c r="O11" s="8"/>
      <c r="P11" s="17" t="str">
        <f>IF(OR(J11="",Acompanhamento!$C$68="",Acompanhamento!$C$68="(máximo 300 carateres)"),"",Acompanhamento!$C$68)</f>
        <v/>
      </c>
    </row>
    <row r="12" spans="1:16" x14ac:dyDescent="0.15">
      <c r="A12" s="14" t="str">
        <f>IF(I12="","",IF(OR('Identificação da EG'!$B$7=0,'Identificação da EG'!$B$7=""),"",Capa!$C$10))</f>
        <v/>
      </c>
      <c r="B12" s="14" t="str">
        <f>IF(I12="","",IF((OR('Identificação da EG'!$B$7=0,'Identificação da EG'!$B$7="")),"",'Identificação da EG'!$B$7))</f>
        <v/>
      </c>
      <c r="C12" s="14" t="str">
        <f>IF(I12="","",IF(B12="","",VLOOKUP(B12,Auxiliar!$BW$23:$BX$3130,2,0)))</f>
        <v/>
      </c>
      <c r="D12" s="14" t="str">
        <f>IF(I12="","",IF(OR('Identificação da EG'!$B$7=0,'Identificação da EG'!$B$7=""),"","Portugal"))</f>
        <v/>
      </c>
      <c r="E12" s="14" t="str">
        <f>IF(I12="","",IF(OR('Identificação da EG'!$B$7=0,'Identificação da EG'!$B$7=""),"",'Identificação da EG'!$C$7))</f>
        <v/>
      </c>
      <c r="F12" s="14" t="str">
        <f>IF(I12="","",IF(OR('Identificação da EG'!$B$7=0,'Identificação da EG'!$B$7=""),"",'Identificação da EG'!$F$7))</f>
        <v/>
      </c>
      <c r="G12" s="14" t="str">
        <f>IF(I12="","",IF((OR('Identificação da EG'!$B$7=0,'Identificação da EG'!$B$7="")),"",'Identificação da EG'!$D$7))</f>
        <v/>
      </c>
      <c r="H12" s="25" t="str">
        <f>IF(I12="","",IF(OR('Identificação da EG'!$B$7=0,'Identificação da EG'!$B$7=""),"",'Identificação da EG'!$E$7))</f>
        <v/>
      </c>
      <c r="I12" s="8" t="str">
        <f>IF(J12="","",IF(Acompanhamento!$C$33="","",Acompanhamento!$C$33))</f>
        <v/>
      </c>
      <c r="J12" s="8"/>
      <c r="K12" s="8"/>
      <c r="L12" s="8"/>
      <c r="M12" s="8"/>
      <c r="N12" s="8"/>
      <c r="O12" s="8"/>
      <c r="P12" s="17" t="str">
        <f>IF(OR(J12="",Acompanhamento!$C$68="",Acompanhamento!$C$68="(máximo 300 carateres)"),"",Acompanhamento!$C$68)</f>
        <v/>
      </c>
    </row>
    <row r="13" spans="1:16" x14ac:dyDescent="0.15">
      <c r="A13" s="14" t="str">
        <f>IF(I13="","",IF(OR('Identificação da EG'!$B$7=0,'Identificação da EG'!$B$7=""),"",Capa!$C$10))</f>
        <v/>
      </c>
      <c r="B13" s="14" t="str">
        <f>IF(I13="","",IF((OR('Identificação da EG'!$B$7=0,'Identificação da EG'!$B$7="")),"",'Identificação da EG'!$B$7))</f>
        <v/>
      </c>
      <c r="C13" s="14" t="str">
        <f>IF(I13="","",IF(B13="","",VLOOKUP(B13,Auxiliar!$BW$23:$BX$3130,2,0)))</f>
        <v/>
      </c>
      <c r="D13" s="14" t="str">
        <f>IF(I13="","",IF(OR('Identificação da EG'!$B$7=0,'Identificação da EG'!$B$7=""),"","Portugal"))</f>
        <v/>
      </c>
      <c r="E13" s="14" t="str">
        <f>IF(I13="","",IF(OR('Identificação da EG'!$B$7=0,'Identificação da EG'!$B$7=""),"",'Identificação da EG'!$C$7))</f>
        <v/>
      </c>
      <c r="F13" s="14" t="str">
        <f>IF(I13="","",IF(OR('Identificação da EG'!$B$7=0,'Identificação da EG'!$B$7=""),"",'Identificação da EG'!$F$7))</f>
        <v/>
      </c>
      <c r="G13" s="14" t="str">
        <f>IF(I13="","",IF((OR('Identificação da EG'!$B$7=0,'Identificação da EG'!$B$7="")),"",'Identificação da EG'!$D$7))</f>
        <v/>
      </c>
      <c r="H13" s="25" t="str">
        <f>IF(I13="","",IF(OR('Identificação da EG'!$B$7=0,'Identificação da EG'!$B$7=""),"",'Identificação da EG'!$E$7))</f>
        <v/>
      </c>
      <c r="I13" s="8" t="str">
        <f>IF(J13="","",IF(Acompanhamento!$C$33="","",Acompanhamento!$C$33))</f>
        <v/>
      </c>
      <c r="J13" s="8"/>
      <c r="K13" s="8"/>
      <c r="L13" s="8"/>
      <c r="M13" s="8"/>
      <c r="N13" s="8"/>
      <c r="O13" s="8"/>
      <c r="P13" s="17" t="str">
        <f>IF(OR(J13="",Acompanhamento!$C$68="",Acompanhamento!$C$68="(máximo 300 carateres)"),"",Acompanhamento!$C$68)</f>
        <v/>
      </c>
    </row>
    <row r="14" spans="1:16" x14ac:dyDescent="0.15">
      <c r="A14" s="14" t="str">
        <f>IF(I14="","",IF(OR('Identificação da EG'!$B$7=0,'Identificação da EG'!$B$7=""),"",Capa!$C$10))</f>
        <v/>
      </c>
      <c r="B14" s="14" t="str">
        <f>IF(I14="","",IF((OR('Identificação da EG'!$B$7=0,'Identificação da EG'!$B$7="")),"",'Identificação da EG'!$B$7))</f>
        <v/>
      </c>
      <c r="C14" s="14" t="str">
        <f>IF(I14="","",IF(B14="","",VLOOKUP(B14,Auxiliar!$BW$23:$BX$3130,2,0)))</f>
        <v/>
      </c>
      <c r="D14" s="14" t="str">
        <f>IF(I14="","",IF(OR('Identificação da EG'!$B$7=0,'Identificação da EG'!$B$7=""),"","Portugal"))</f>
        <v/>
      </c>
      <c r="E14" s="14" t="str">
        <f>IF(I14="","",IF(OR('Identificação da EG'!$B$7=0,'Identificação da EG'!$B$7=""),"",'Identificação da EG'!$C$7))</f>
        <v/>
      </c>
      <c r="F14" s="14" t="str">
        <f>IF(I14="","",IF(OR('Identificação da EG'!$B$7=0,'Identificação da EG'!$B$7=""),"",'Identificação da EG'!$F$7))</f>
        <v/>
      </c>
      <c r="G14" s="14" t="str">
        <f>IF(I14="","",IF((OR('Identificação da EG'!$B$7=0,'Identificação da EG'!$B$7="")),"",'Identificação da EG'!$D$7))</f>
        <v/>
      </c>
      <c r="H14" s="25" t="str">
        <f>IF(I14="","",IF(OR('Identificação da EG'!$B$7=0,'Identificação da EG'!$B$7=""),"",'Identificação da EG'!$E$7))</f>
        <v/>
      </c>
      <c r="I14" s="8" t="str">
        <f>IF(J14="","",IF(Acompanhamento!$C$33="","",Acompanhamento!$C$33))</f>
        <v/>
      </c>
      <c r="J14" s="8"/>
      <c r="K14" s="8"/>
      <c r="L14" s="8"/>
      <c r="M14" s="8"/>
      <c r="N14" s="8"/>
      <c r="O14" s="8"/>
      <c r="P14" s="17" t="str">
        <f>IF(OR(J14="",Acompanhamento!$C$68="",Acompanhamento!$C$68="(máximo 300 carateres)"),"",Acompanhamento!$C$68)</f>
        <v/>
      </c>
    </row>
    <row r="15" spans="1:16" x14ac:dyDescent="0.15">
      <c r="A15" s="14" t="str">
        <f>IF(I15="","",IF(OR('Identificação da EG'!$B$7=0,'Identificação da EG'!$B$7=""),"",Capa!$C$10))</f>
        <v/>
      </c>
      <c r="B15" s="14" t="str">
        <f>IF(I15="","",IF((OR('Identificação da EG'!$B$7=0,'Identificação da EG'!$B$7="")),"",'Identificação da EG'!$B$7))</f>
        <v/>
      </c>
      <c r="C15" s="14" t="str">
        <f>IF(I15="","",IF(B15="","",VLOOKUP(B15,Auxiliar!$BW$23:$BX$3130,2,0)))</f>
        <v/>
      </c>
      <c r="D15" s="14" t="str">
        <f>IF(I15="","",IF(OR('Identificação da EG'!$B$7=0,'Identificação da EG'!$B$7=""),"","Portugal"))</f>
        <v/>
      </c>
      <c r="E15" s="14" t="str">
        <f>IF(I15="","",IF(OR('Identificação da EG'!$B$7=0,'Identificação da EG'!$B$7=""),"",'Identificação da EG'!$C$7))</f>
        <v/>
      </c>
      <c r="F15" s="14" t="str">
        <f>IF(I15="","",IF(OR('Identificação da EG'!$B$7=0,'Identificação da EG'!$B$7=""),"",'Identificação da EG'!$F$7))</f>
        <v/>
      </c>
      <c r="G15" s="14" t="str">
        <f>IF(I15="","",IF((OR('Identificação da EG'!$B$7=0,'Identificação da EG'!$B$7="")),"",'Identificação da EG'!$D$7))</f>
        <v/>
      </c>
      <c r="H15" s="25" t="str">
        <f>IF(I15="","",IF(OR('Identificação da EG'!$B$7=0,'Identificação da EG'!$B$7=""),"",'Identificação da EG'!$E$7))</f>
        <v/>
      </c>
      <c r="I15" s="8" t="str">
        <f>IF(J15="","",IF(Acompanhamento!$C$33="","",Acompanhamento!$C$33))</f>
        <v/>
      </c>
      <c r="J15" s="8"/>
      <c r="K15" s="8"/>
      <c r="L15" s="8"/>
      <c r="M15" s="8"/>
      <c r="N15" s="8"/>
      <c r="O15" s="8"/>
      <c r="P15" s="17" t="str">
        <f>IF(OR(J15="",Acompanhamento!$C$68="",Acompanhamento!$C$68="(máximo 300 carateres)"),"",Acompanhamento!$C$68)</f>
        <v/>
      </c>
    </row>
    <row r="16" spans="1:16" x14ac:dyDescent="0.15">
      <c r="A16" s="14" t="str">
        <f>IF(I16="","",IF(OR('Identificação da EG'!$B$7=0,'Identificação da EG'!$B$7=""),"",Capa!$C$10))</f>
        <v/>
      </c>
      <c r="B16" s="14" t="str">
        <f>IF(I16="","",IF((OR('Identificação da EG'!$B$7=0,'Identificação da EG'!$B$7="")),"",'Identificação da EG'!$B$7))</f>
        <v/>
      </c>
      <c r="C16" s="14" t="str">
        <f>IF(I16="","",IF(B16="","",VLOOKUP(B16,Auxiliar!$BW$23:$BX$3130,2,0)))</f>
        <v/>
      </c>
      <c r="D16" s="14" t="str">
        <f>IF(I16="","",IF(OR('Identificação da EG'!$B$7=0,'Identificação da EG'!$B$7=""),"","Portugal"))</f>
        <v/>
      </c>
      <c r="E16" s="14" t="str">
        <f>IF(I16="","",IF(OR('Identificação da EG'!$B$7=0,'Identificação da EG'!$B$7=""),"",'Identificação da EG'!$C$7))</f>
        <v/>
      </c>
      <c r="F16" s="14" t="str">
        <f>IF(I16="","",IF(OR('Identificação da EG'!$B$7=0,'Identificação da EG'!$B$7=""),"",'Identificação da EG'!$F$7))</f>
        <v/>
      </c>
      <c r="G16" s="14" t="str">
        <f>IF(I16="","",IF((OR('Identificação da EG'!$B$7=0,'Identificação da EG'!$B$7="")),"",'Identificação da EG'!$D$7))</f>
        <v/>
      </c>
      <c r="H16" s="25" t="str">
        <f>IF(I16="","",IF(OR('Identificação da EG'!$B$7=0,'Identificação da EG'!$B$7=""),"",'Identificação da EG'!$E$7))</f>
        <v/>
      </c>
      <c r="I16" s="8" t="str">
        <f>IF(J2="","",IF(Acompanhamento!$C$33="","",Acompanhamento!$C$33))</f>
        <v/>
      </c>
      <c r="J16" s="8"/>
      <c r="K16" s="8"/>
      <c r="L16" s="8"/>
      <c r="M16" s="8" t="str">
        <f>IF(I16="","","Duração do acompanhamento")</f>
        <v/>
      </c>
      <c r="N16" s="8" t="str">
        <f>IF(I16="","","dias")</f>
        <v/>
      </c>
      <c r="O16" s="8" t="str">
        <f>IF(Acompanhamento!$C$57="","",Acompanhamento!$C$57)</f>
        <v/>
      </c>
      <c r="P16" s="17" t="str">
        <f>IF(OR(O16="",Acompanhamento!$C$68="",Acompanhamento!$C$68="(máximo 300 carateres)"),"",Acompanhamento!$C$68)</f>
        <v/>
      </c>
    </row>
    <row r="17" spans="1:16" x14ac:dyDescent="0.15">
      <c r="A17" s="14" t="str">
        <f>IF(I17="","",IF(OR('Identificação da EG'!$B$7=0,'Identificação da EG'!$B$7=""),"",Capa!$C$10))</f>
        <v/>
      </c>
      <c r="B17" s="14" t="str">
        <f>IF(I17="","",IF((OR('Identificação da EG'!$B$7=0,'Identificação da EG'!$B$7="")),"",'Identificação da EG'!$B$7))</f>
        <v/>
      </c>
      <c r="C17" s="14" t="str">
        <f>IF(I17="","",IF(B17="","",VLOOKUP(B17,Auxiliar!$BW$23:$BX$3130,2,0)))</f>
        <v/>
      </c>
      <c r="D17" s="14" t="str">
        <f>IF(I17="","",IF(OR('Identificação da EG'!$B$7=0,'Identificação da EG'!$B$7=""),"","Portugal"))</f>
        <v/>
      </c>
      <c r="E17" s="14" t="str">
        <f>IF(I17="","",IF(OR('Identificação da EG'!$B$7=0,'Identificação da EG'!$B$7=""),"",'Identificação da EG'!$C$7))</f>
        <v/>
      </c>
      <c r="F17" s="14" t="str">
        <f>IF(I17="","",IF(OR('Identificação da EG'!$B$7=0,'Identificação da EG'!$B$7=""),"",'Identificação da EG'!$F$7))</f>
        <v/>
      </c>
      <c r="G17" s="14" t="str">
        <f>IF(I17="","",IF((OR('Identificação da EG'!$B$7=0,'Identificação da EG'!$B$7="")),"",'Identificação da EG'!$D$7))</f>
        <v/>
      </c>
      <c r="H17" s="25" t="str">
        <f>IF(I17="","",IF(OR('Identificação da EG'!$B$7=0,'Identificação da EG'!$B$7=""),"",'Identificação da EG'!$E$7))</f>
        <v/>
      </c>
      <c r="I17" s="8" t="str">
        <f>IF(J2="","",IF(Acompanhamento!$C$33="","",Acompanhamento!$C$33))</f>
        <v/>
      </c>
      <c r="J17" s="8"/>
      <c r="K17" s="8"/>
      <c r="L17" s="8"/>
      <c r="M17" s="8" t="str">
        <f>IF(I17="","","Técnicos envolvidos")</f>
        <v/>
      </c>
      <c r="N17" s="8" t="str">
        <f>IF(I17="","","nº")</f>
        <v/>
      </c>
      <c r="O17" s="8" t="str">
        <f>IF(Acompanhamento!$C$61="","",Acompanhamento!$C$61)</f>
        <v/>
      </c>
      <c r="P17" s="17" t="str">
        <f>IF(OR(O17="",Acompanhamento!$C$68="",Acompanhamento!$C$68="(máximo 300 carateres)"),"",Acompanhamento!$C$68)</f>
        <v/>
      </c>
    </row>
    <row r="18" spans="1:16" x14ac:dyDescent="0.15">
      <c r="A18" s="14" t="str">
        <f>IF(I18="","",IF(OR('Identificação da EG'!$B$7=0,'Identificação da EG'!$B$7=""),"",Capa!$C$10))</f>
        <v/>
      </c>
      <c r="B18" s="14" t="str">
        <f>IF(I18="","",IF((OR('Identificação da EG'!$B$7=0,'Identificação da EG'!$B$7="")),"",'Identificação da EG'!$B$7))</f>
        <v/>
      </c>
      <c r="C18" s="14" t="str">
        <f>IF(I18="","",IF(B18="","",VLOOKUP(B18,Auxiliar!$BW$23:$BX$3130,2,0)))</f>
        <v/>
      </c>
      <c r="D18" s="14" t="str">
        <f>IF(I18="","",IF(OR('Identificação da EG'!$B$7=0,'Identificação da EG'!$B$7=""),"","Portugal"))</f>
        <v/>
      </c>
      <c r="E18" s="14" t="str">
        <f>IF(I18="","",IF(OR('Identificação da EG'!$B$7=0,'Identificação da EG'!$B$7=""),"",'Identificação da EG'!$C$7))</f>
        <v/>
      </c>
      <c r="F18" s="14" t="str">
        <f>IF(I18="","",IF(OR('Identificação da EG'!$B$7=0,'Identificação da EG'!$B$7=""),"",'Identificação da EG'!$F$7))</f>
        <v/>
      </c>
      <c r="G18" s="14" t="str">
        <f>IF(I18="","",IF((OR('Identificação da EG'!$B$7=0,'Identificação da EG'!$B$7="")),"",'Identificação da EG'!$D$7))</f>
        <v/>
      </c>
      <c r="H18" s="25" t="str">
        <f>IF(I18="","",IF(OR('Identificação da EG'!$B$7=0,'Identificação da EG'!$B$7=""),"",'Identificação da EG'!$E$7))</f>
        <v/>
      </c>
      <c r="I18" s="8" t="str">
        <f>IF(J2="","",IF(Acompanhamento!$C$33="","",Acompanhamento!$C$33))</f>
        <v/>
      </c>
      <c r="J18" s="8"/>
      <c r="K18" s="8"/>
      <c r="L18" s="8"/>
      <c r="M18" s="8" t="str">
        <f>IF(I18="","","Técnicos formados")</f>
        <v/>
      </c>
      <c r="N18" s="8" t="str">
        <f>IF(I18="","","nº")</f>
        <v/>
      </c>
      <c r="O18" s="8" t="str">
        <f>IF(Acompanhamento!$C$65="","",Acompanhamento!$C$65)</f>
        <v/>
      </c>
      <c r="P18" s="17" t="str">
        <f>IF(OR(O18="",Acompanhamento!$C$68="",Acompanhamento!$C$68="(máximo 300 carateres)"),"",Acompanhamento!$C$68)</f>
        <v/>
      </c>
    </row>
    <row r="19" spans="1:16" x14ac:dyDescent="0.15">
      <c r="A19" s="14" t="str">
        <f>IF(I19="","",IF(OR('Identificação da EG'!$B$7=0,'Identificação da EG'!$B$7=""),"",Capa!$C$10))</f>
        <v/>
      </c>
      <c r="B19" s="14" t="str">
        <f>IF(I19="","",IF((OR('Identificação da EG'!$B$7=0,'Identificação da EG'!$B$7="")),"",'Identificação da EG'!$B$7))</f>
        <v/>
      </c>
      <c r="C19" s="14" t="str">
        <f>IF(I19="","",IF(B19="","",VLOOKUP(B19,Auxiliar!$BW$23:$BX$3130,2,0)))</f>
        <v/>
      </c>
      <c r="D19" s="14" t="str">
        <f>IF(I19="","",IF(OR('Identificação da EG'!$B$7=0,'Identificação da EG'!$B$7=""),"","Portugal"))</f>
        <v/>
      </c>
      <c r="E19" s="14" t="str">
        <f>IF(I19="","",IF(OR('Identificação da EG'!$B$7=0,'Identificação da EG'!$B$7=""),"",'Identificação da EG'!$C$7))</f>
        <v/>
      </c>
      <c r="F19" s="14" t="str">
        <f>IF(I19="","",IF(OR('Identificação da EG'!$B$7=0,'Identificação da EG'!$B$7=""),"",'Identificação da EG'!$F$7))</f>
        <v/>
      </c>
      <c r="G19" s="14" t="str">
        <f>IF(I19="","",IF((OR('Identificação da EG'!$B$7=0,'Identificação da EG'!$B$7="")),"",'Identificação da EG'!$D$7))</f>
        <v/>
      </c>
      <c r="H19" s="25" t="str">
        <f>IF(I19="","",IF(OR('Identificação da EG'!$B$7=0,'Identificação da EG'!$B$7=""),"",'Identificação da EG'!$E$7))</f>
        <v/>
      </c>
      <c r="I19" s="8" t="str">
        <f>IF(J19="","",IF(Acompanhamento!$H$33="","",Acompanhamento!$H$33))</f>
        <v/>
      </c>
      <c r="J19" s="8" t="str" cm="1">
        <f t="array" ref="J19">IFERROR(_xlfn._xlws.FILTER(Acompanhamento!G39:G52,Acompanhamento!G39:G52&lt;&gt;0),"")</f>
        <v/>
      </c>
      <c r="K19" s="8" t="str" cm="1">
        <f t="array" ref="K19">IFERROR(_xlfn._xlws.FILTER(Acompanhamento!H39:H52,Acompanhamento!H39:H52&lt;&gt;0),"")</f>
        <v/>
      </c>
      <c r="L19" s="8" t="str" cm="1">
        <f t="array" ref="L19">IFERROR(_xlfn._xlws.FILTER(Acompanhamento!I39:I52,Acompanhamento!I39:I52&lt;&gt;0),"")</f>
        <v/>
      </c>
      <c r="M19" s="8"/>
      <c r="N19" s="8"/>
      <c r="O19" s="8"/>
      <c r="P19" s="17" t="str">
        <f>IF(OR(I19="",Acompanhamento!$H$68="",Acompanhamento!$H$68="(máximo 300 carateres)"),"",Acompanhamento!$H$68)</f>
        <v/>
      </c>
    </row>
    <row r="20" spans="1:16" x14ac:dyDescent="0.15">
      <c r="A20" s="14" t="str">
        <f>IF(I20="","",IF(OR('Identificação da EG'!$B$7=0,'Identificação da EG'!$B$7=""),"",Capa!$C$10))</f>
        <v/>
      </c>
      <c r="B20" s="14" t="str">
        <f>IF(I20="","",IF((OR('Identificação da EG'!$B$7=0,'Identificação da EG'!$B$7="")),"",'Identificação da EG'!$B$7))</f>
        <v/>
      </c>
      <c r="C20" s="14" t="str">
        <f>IF(I20="","",IF(B20="","",VLOOKUP(B20,Auxiliar!$BW$23:$BX$3130,2,0)))</f>
        <v/>
      </c>
      <c r="D20" s="14" t="str">
        <f>IF(I20="","",IF(OR('Identificação da EG'!$B$7=0,'Identificação da EG'!$B$7=""),"","Portugal"))</f>
        <v/>
      </c>
      <c r="E20" s="14" t="str">
        <f>IF(I20="","",IF(OR('Identificação da EG'!$B$7=0,'Identificação da EG'!$B$7=""),"",'Identificação da EG'!$C$7))</f>
        <v/>
      </c>
      <c r="F20" s="14" t="str">
        <f>IF(I20="","",IF(OR('Identificação da EG'!$B$7=0,'Identificação da EG'!$B$7=""),"",'Identificação da EG'!$F$7))</f>
        <v/>
      </c>
      <c r="G20" s="14" t="str">
        <f>IF(I20="","",IF((OR('Identificação da EG'!$B$7=0,'Identificação da EG'!$B$7="")),"",'Identificação da EG'!$D$7))</f>
        <v/>
      </c>
      <c r="H20" s="25" t="str">
        <f>IF(I20="","",IF(OR('Identificação da EG'!$B$7=0,'Identificação da EG'!$B$7=""),"",'Identificação da EG'!$E$7))</f>
        <v/>
      </c>
      <c r="I20" s="8" t="str">
        <f>IF(J20="","",IF(Acompanhamento!$H$33="","",Acompanhamento!$H$33))</f>
        <v/>
      </c>
      <c r="J20" s="8"/>
      <c r="K20" s="8"/>
      <c r="L20" s="8"/>
      <c r="M20" s="8"/>
      <c r="N20" s="8"/>
      <c r="O20" s="8"/>
      <c r="P20" s="17" t="str">
        <f>IF(OR(I20="",Acompanhamento!$H$68="",Acompanhamento!$H$68="(máximo 300 carateres)"),"",Acompanhamento!$H$68)</f>
        <v/>
      </c>
    </row>
    <row r="21" spans="1:16" x14ac:dyDescent="0.15">
      <c r="A21" s="14" t="str">
        <f>IF(I21="","",IF(OR('Identificação da EG'!$B$7=0,'Identificação da EG'!$B$7=""),"",Capa!$C$10))</f>
        <v/>
      </c>
      <c r="B21" s="14" t="str">
        <f>IF(I21="","",IF((OR('Identificação da EG'!$B$7=0,'Identificação da EG'!$B$7="")),"",'Identificação da EG'!$B$7))</f>
        <v/>
      </c>
      <c r="C21" s="14" t="str">
        <f>IF(I21="","",IF(B21="","",VLOOKUP(B21,Auxiliar!$BW$23:$BX$3130,2,0)))</f>
        <v/>
      </c>
      <c r="D21" s="14" t="str">
        <f>IF(I21="","",IF(OR('Identificação da EG'!$B$7=0,'Identificação da EG'!$B$7=""),"","Portugal"))</f>
        <v/>
      </c>
      <c r="E21" s="14" t="str">
        <f>IF(I21="","",IF(OR('Identificação da EG'!$B$7=0,'Identificação da EG'!$B$7=""),"",'Identificação da EG'!$C$7))</f>
        <v/>
      </c>
      <c r="F21" s="14" t="str">
        <f>IF(I21="","",IF(OR('Identificação da EG'!$B$7=0,'Identificação da EG'!$B$7=""),"",'Identificação da EG'!$F$7))</f>
        <v/>
      </c>
      <c r="G21" s="14" t="str">
        <f>IF(I21="","",IF((OR('Identificação da EG'!$B$7=0,'Identificação da EG'!$B$7="")),"",'Identificação da EG'!$D$7))</f>
        <v/>
      </c>
      <c r="H21" s="25" t="str">
        <f>IF(I21="","",IF(OR('Identificação da EG'!$B$7=0,'Identificação da EG'!$B$7=""),"",'Identificação da EG'!$E$7))</f>
        <v/>
      </c>
      <c r="I21" s="8" t="str">
        <f>IF(J21="","",IF(Acompanhamento!$H$33="","",Acompanhamento!$H$33))</f>
        <v/>
      </c>
      <c r="J21" s="8"/>
      <c r="K21" s="8"/>
      <c r="L21" s="8"/>
      <c r="M21" s="8"/>
      <c r="N21" s="8"/>
      <c r="O21" s="8"/>
      <c r="P21" s="17" t="str">
        <f>IF(OR(I21="",Acompanhamento!$H$68="",Acompanhamento!$H$68="(máximo 300 carateres)"),"",Acompanhamento!$H$68)</f>
        <v/>
      </c>
    </row>
    <row r="22" spans="1:16" x14ac:dyDescent="0.15">
      <c r="A22" s="14" t="str">
        <f>IF(I22="","",IF(OR('Identificação da EG'!$B$7=0,'Identificação da EG'!$B$7=""),"",Capa!$C$10))</f>
        <v/>
      </c>
      <c r="B22" s="14" t="str">
        <f>IF(I22="","",IF((OR('Identificação da EG'!$B$7=0,'Identificação da EG'!$B$7="")),"",'Identificação da EG'!$B$7))</f>
        <v/>
      </c>
      <c r="C22" s="14" t="str">
        <f>IF(I22="","",IF(B22="","",VLOOKUP(B22,Auxiliar!$BW$23:$BX$3130,2,0)))</f>
        <v/>
      </c>
      <c r="D22" s="14" t="str">
        <f>IF(I22="","",IF(OR('Identificação da EG'!$B$7=0,'Identificação da EG'!$B$7=""),"","Portugal"))</f>
        <v/>
      </c>
      <c r="E22" s="14" t="str">
        <f>IF(I22="","",IF(OR('Identificação da EG'!$B$7=0,'Identificação da EG'!$B$7=""),"",'Identificação da EG'!$C$7))</f>
        <v/>
      </c>
      <c r="F22" s="14" t="str">
        <f>IF(I22="","",IF(OR('Identificação da EG'!$B$7=0,'Identificação da EG'!$B$7=""),"",'Identificação da EG'!$F$7))</f>
        <v/>
      </c>
      <c r="G22" s="14" t="str">
        <f>IF(I22="","",IF((OR('Identificação da EG'!$B$7=0,'Identificação da EG'!$B$7="")),"",'Identificação da EG'!$D$7))</f>
        <v/>
      </c>
      <c r="H22" s="25" t="str">
        <f>IF(I22="","",IF(OR('Identificação da EG'!$B$7=0,'Identificação da EG'!$B$7=""),"",'Identificação da EG'!$E$7))</f>
        <v/>
      </c>
      <c r="I22" s="8" t="str">
        <f>IF(J22="","",IF(Acompanhamento!$H$33="","",Acompanhamento!$H$33))</f>
        <v/>
      </c>
      <c r="J22" s="8"/>
      <c r="K22" s="8"/>
      <c r="L22" s="8"/>
      <c r="M22" s="8"/>
      <c r="N22" s="8"/>
      <c r="O22" s="8"/>
      <c r="P22" s="17" t="str">
        <f>IF(OR(I22="",Acompanhamento!$H$68="",Acompanhamento!$H$68="(máximo 300 carateres)"),"",Acompanhamento!$H$68)</f>
        <v/>
      </c>
    </row>
    <row r="23" spans="1:16" x14ac:dyDescent="0.15">
      <c r="A23" s="14" t="str">
        <f>IF(I23="","",IF(OR('Identificação da EG'!$B$7=0,'Identificação da EG'!$B$7=""),"",Capa!$C$10))</f>
        <v/>
      </c>
      <c r="B23" s="14" t="str">
        <f>IF(I23="","",IF((OR('Identificação da EG'!$B$7=0,'Identificação da EG'!$B$7="")),"",'Identificação da EG'!$B$7))</f>
        <v/>
      </c>
      <c r="C23" s="14" t="str">
        <f>IF(I23="","",IF(B23="","",VLOOKUP(B23,Auxiliar!$BW$23:$BX$3130,2,0)))</f>
        <v/>
      </c>
      <c r="D23" s="14" t="str">
        <f>IF(I23="","",IF(OR('Identificação da EG'!$B$7=0,'Identificação da EG'!$B$7=""),"","Portugal"))</f>
        <v/>
      </c>
      <c r="E23" s="14" t="str">
        <f>IF(I23="","",IF(OR('Identificação da EG'!$B$7=0,'Identificação da EG'!$B$7=""),"",'Identificação da EG'!$C$7))</f>
        <v/>
      </c>
      <c r="F23" s="14" t="str">
        <f>IF(I23="","",IF(OR('Identificação da EG'!$B$7=0,'Identificação da EG'!$B$7=""),"",'Identificação da EG'!$F$7))</f>
        <v/>
      </c>
      <c r="G23" s="14" t="str">
        <f>IF(I23="","",IF((OR('Identificação da EG'!$B$7=0,'Identificação da EG'!$B$7="")),"",'Identificação da EG'!$D$7))</f>
        <v/>
      </c>
      <c r="H23" s="25" t="str">
        <f>IF(I23="","",IF(OR('Identificação da EG'!$B$7=0,'Identificação da EG'!$B$7=""),"",'Identificação da EG'!$E$7))</f>
        <v/>
      </c>
      <c r="I23" s="8" t="str">
        <f>IF(J23="","",IF(Acompanhamento!$H$33="","",Acompanhamento!$H$33))</f>
        <v/>
      </c>
      <c r="J23" s="8"/>
      <c r="K23" s="8"/>
      <c r="L23" s="8"/>
      <c r="M23" s="8"/>
      <c r="N23" s="8"/>
      <c r="O23" s="8"/>
      <c r="P23" s="17" t="str">
        <f>IF(OR(I23="",Acompanhamento!$H$68="",Acompanhamento!$H$68="(máximo 300 carateres)"),"",Acompanhamento!$H$68)</f>
        <v/>
      </c>
    </row>
    <row r="24" spans="1:16" x14ac:dyDescent="0.15">
      <c r="A24" s="14" t="str">
        <f>IF(I24="","",IF(OR('Identificação da EG'!$B$7=0,'Identificação da EG'!$B$7=""),"",Capa!$C$10))</f>
        <v/>
      </c>
      <c r="B24" s="14" t="str">
        <f>IF(I24="","",IF((OR('Identificação da EG'!$B$7=0,'Identificação da EG'!$B$7="")),"",'Identificação da EG'!$B$7))</f>
        <v/>
      </c>
      <c r="C24" s="14" t="str">
        <f>IF(I24="","",IF(B24="","",VLOOKUP(B24,Auxiliar!$BW$23:$BX$3130,2,0)))</f>
        <v/>
      </c>
      <c r="D24" s="14" t="str">
        <f>IF(I24="","",IF(OR('Identificação da EG'!$B$7=0,'Identificação da EG'!$B$7=""),"","Portugal"))</f>
        <v/>
      </c>
      <c r="E24" s="14" t="str">
        <f>IF(I24="","",IF(OR('Identificação da EG'!$B$7=0,'Identificação da EG'!$B$7=""),"",'Identificação da EG'!$C$7))</f>
        <v/>
      </c>
      <c r="F24" s="14" t="str">
        <f>IF(I24="","",IF(OR('Identificação da EG'!$B$7=0,'Identificação da EG'!$B$7=""),"",'Identificação da EG'!$F$7))</f>
        <v/>
      </c>
      <c r="G24" s="14" t="str">
        <f>IF(I24="","",IF((OR('Identificação da EG'!$B$7=0,'Identificação da EG'!$B$7="")),"",'Identificação da EG'!$D$7))</f>
        <v/>
      </c>
      <c r="H24" s="25" t="str">
        <f>IF(I24="","",IF(OR('Identificação da EG'!$B$7=0,'Identificação da EG'!$B$7=""),"",'Identificação da EG'!$E$7))</f>
        <v/>
      </c>
      <c r="I24" s="8" t="str">
        <f>IF(J24="","",IF(Acompanhamento!$H$33="","",Acompanhamento!$H$33))</f>
        <v/>
      </c>
      <c r="J24" s="8"/>
      <c r="K24" s="8"/>
      <c r="L24" s="8"/>
      <c r="M24" s="8"/>
      <c r="N24" s="8"/>
      <c r="O24" s="8"/>
      <c r="P24" s="17" t="str">
        <f>IF(OR(I24="",Acompanhamento!$H$68="",Acompanhamento!$H$68="(máximo 300 carateres)"),"",Acompanhamento!$H$68)</f>
        <v/>
      </c>
    </row>
    <row r="25" spans="1:16" x14ac:dyDescent="0.15">
      <c r="A25" s="14" t="str">
        <f>IF(I25="","",IF(OR('Identificação da EG'!$B$7=0,'Identificação da EG'!$B$7=""),"",Capa!$C$10))</f>
        <v/>
      </c>
      <c r="B25" s="14" t="str">
        <f>IF(I25="","",IF((OR('Identificação da EG'!$B$7=0,'Identificação da EG'!$B$7="")),"",'Identificação da EG'!$B$7))</f>
        <v/>
      </c>
      <c r="C25" s="14" t="str">
        <f>IF(I25="","",IF(B25="","",VLOOKUP(B25,Auxiliar!$BW$23:$BX$3130,2,0)))</f>
        <v/>
      </c>
      <c r="D25" s="14" t="str">
        <f>IF(I25="","",IF(OR('Identificação da EG'!$B$7=0,'Identificação da EG'!$B$7=""),"","Portugal"))</f>
        <v/>
      </c>
      <c r="E25" s="14" t="str">
        <f>IF(I25="","",IF(OR('Identificação da EG'!$B$7=0,'Identificação da EG'!$B$7=""),"",'Identificação da EG'!$C$7))</f>
        <v/>
      </c>
      <c r="F25" s="14" t="str">
        <f>IF(I25="","",IF(OR('Identificação da EG'!$B$7=0,'Identificação da EG'!$B$7=""),"",'Identificação da EG'!$F$7))</f>
        <v/>
      </c>
      <c r="G25" s="14" t="str">
        <f>IF(I25="","",IF((OR('Identificação da EG'!$B$7=0,'Identificação da EG'!$B$7="")),"",'Identificação da EG'!$D$7))</f>
        <v/>
      </c>
      <c r="H25" s="25" t="str">
        <f>IF(I25="","",IF(OR('Identificação da EG'!$B$7=0,'Identificação da EG'!$B$7=""),"",'Identificação da EG'!$E$7))</f>
        <v/>
      </c>
      <c r="I25" s="8" t="str">
        <f>IF(J25="","",IF(Acompanhamento!$H$33="","",Acompanhamento!$H$33))</f>
        <v/>
      </c>
      <c r="J25" s="8"/>
      <c r="K25" s="8"/>
      <c r="L25" s="8"/>
      <c r="M25" s="8"/>
      <c r="N25" s="8"/>
      <c r="O25" s="8"/>
      <c r="P25" s="17" t="str">
        <f>IF(OR(I25="",Acompanhamento!$H$68="",Acompanhamento!$H$68="(máximo 300 carateres)"),"",Acompanhamento!$H$68)</f>
        <v/>
      </c>
    </row>
    <row r="26" spans="1:16" x14ac:dyDescent="0.15">
      <c r="A26" s="14" t="str">
        <f>IF(I26="","",IF(OR('Identificação da EG'!$B$7=0,'Identificação da EG'!$B$7=""),"",Capa!$C$10))</f>
        <v/>
      </c>
      <c r="B26" s="14" t="str">
        <f>IF(I26="","",IF((OR('Identificação da EG'!$B$7=0,'Identificação da EG'!$B$7="")),"",'Identificação da EG'!$B$7))</f>
        <v/>
      </c>
      <c r="C26" s="14" t="str">
        <f>IF(I26="","",IF(B26="","",VLOOKUP(B26,Auxiliar!$BW$23:$BX$3130,2,0)))</f>
        <v/>
      </c>
      <c r="D26" s="14" t="str">
        <f>IF(I26="","",IF(OR('Identificação da EG'!$B$7=0,'Identificação da EG'!$B$7=""),"","Portugal"))</f>
        <v/>
      </c>
      <c r="E26" s="14" t="str">
        <f>IF(I26="","",IF(OR('Identificação da EG'!$B$7=0,'Identificação da EG'!$B$7=""),"",'Identificação da EG'!$C$7))</f>
        <v/>
      </c>
      <c r="F26" s="14" t="str">
        <f>IF(I26="","",IF(OR('Identificação da EG'!$B$7=0,'Identificação da EG'!$B$7=""),"",'Identificação da EG'!$F$7))</f>
        <v/>
      </c>
      <c r="G26" s="14" t="str">
        <f>IF(I26="","",IF((OR('Identificação da EG'!$B$7=0,'Identificação da EG'!$B$7="")),"",'Identificação da EG'!$D$7))</f>
        <v/>
      </c>
      <c r="H26" s="25" t="str">
        <f>IF(I26="","",IF(OR('Identificação da EG'!$B$7=0,'Identificação da EG'!$B$7=""),"",'Identificação da EG'!$E$7))</f>
        <v/>
      </c>
      <c r="I26" s="8" t="str">
        <f>IF(J26="","",IF(Acompanhamento!$H$33="","",Acompanhamento!$H$33))</f>
        <v/>
      </c>
      <c r="J26" s="8"/>
      <c r="K26" s="8"/>
      <c r="L26" s="8"/>
      <c r="M26" s="8"/>
      <c r="N26" s="8"/>
      <c r="O26" s="8"/>
      <c r="P26" s="17" t="str">
        <f>IF(OR(I26="",Acompanhamento!$H$68="",Acompanhamento!$H$68="(máximo 300 carateres)"),"",Acompanhamento!$H$68)</f>
        <v/>
      </c>
    </row>
    <row r="27" spans="1:16" x14ac:dyDescent="0.15">
      <c r="A27" s="14" t="str">
        <f>IF(I27="","",IF(OR('Identificação da EG'!$B$7=0,'Identificação da EG'!$B$7=""),"",Capa!$C$10))</f>
        <v/>
      </c>
      <c r="B27" s="14" t="str">
        <f>IF(I27="","",IF((OR('Identificação da EG'!$B$7=0,'Identificação da EG'!$B$7="")),"",'Identificação da EG'!$B$7))</f>
        <v/>
      </c>
      <c r="C27" s="14" t="str">
        <f>IF(I27="","",IF(B27="","",VLOOKUP(B27,Auxiliar!$BW$23:$BX$3130,2,0)))</f>
        <v/>
      </c>
      <c r="D27" s="14" t="str">
        <f>IF(I27="","",IF(OR('Identificação da EG'!$B$7=0,'Identificação da EG'!$B$7=""),"","Portugal"))</f>
        <v/>
      </c>
      <c r="E27" s="14" t="str">
        <f>IF(I27="","",IF(OR('Identificação da EG'!$B$7=0,'Identificação da EG'!$B$7=""),"",'Identificação da EG'!$C$7))</f>
        <v/>
      </c>
      <c r="F27" s="14" t="str">
        <f>IF(I27="","",IF(OR('Identificação da EG'!$B$7=0,'Identificação da EG'!$B$7=""),"",'Identificação da EG'!$F$7))</f>
        <v/>
      </c>
      <c r="G27" s="14" t="str">
        <f>IF(I27="","",IF((OR('Identificação da EG'!$B$7=0,'Identificação da EG'!$B$7="")),"",'Identificação da EG'!$D$7))</f>
        <v/>
      </c>
      <c r="H27" s="25" t="str">
        <f>IF(I27="","",IF(OR('Identificação da EG'!$B$7=0,'Identificação da EG'!$B$7=""),"",'Identificação da EG'!$E$7))</f>
        <v/>
      </c>
      <c r="I27" s="8" t="str">
        <f>IF(J27="","",IF(Acompanhamento!$H$33="","",Acompanhamento!$H$33))</f>
        <v/>
      </c>
      <c r="J27" s="8"/>
      <c r="K27" s="8"/>
      <c r="L27" s="8"/>
      <c r="M27" s="8"/>
      <c r="N27" s="8"/>
      <c r="O27" s="8"/>
      <c r="P27" s="17" t="str">
        <f>IF(OR(I27="",Acompanhamento!$H$68="",Acompanhamento!$H$68="(máximo 300 carateres)"),"",Acompanhamento!$H$68)</f>
        <v/>
      </c>
    </row>
    <row r="28" spans="1:16" x14ac:dyDescent="0.15">
      <c r="A28" s="14" t="str">
        <f>IF(I28="","",IF(OR('Identificação da EG'!$B$7=0,'Identificação da EG'!$B$7=""),"",Capa!$C$10))</f>
        <v/>
      </c>
      <c r="B28" s="14" t="str">
        <f>IF(I28="","",IF((OR('Identificação da EG'!$B$7=0,'Identificação da EG'!$B$7="")),"",'Identificação da EG'!$B$7))</f>
        <v/>
      </c>
      <c r="C28" s="14" t="str">
        <f>IF(I28="","",IF(B28="","",VLOOKUP(B28,Auxiliar!$BW$23:$BX$3130,2,0)))</f>
        <v/>
      </c>
      <c r="D28" s="14" t="str">
        <f>IF(I28="","",IF(OR('Identificação da EG'!$B$7=0,'Identificação da EG'!$B$7=""),"","Portugal"))</f>
        <v/>
      </c>
      <c r="E28" s="14" t="str">
        <f>IF(I28="","",IF(OR('Identificação da EG'!$B$7=0,'Identificação da EG'!$B$7=""),"",'Identificação da EG'!$C$7))</f>
        <v/>
      </c>
      <c r="F28" s="14" t="str">
        <f>IF(I28="","",IF(OR('Identificação da EG'!$B$7=0,'Identificação da EG'!$B$7=""),"",'Identificação da EG'!$F$7))</f>
        <v/>
      </c>
      <c r="G28" s="14" t="str">
        <f>IF(I28="","",IF((OR('Identificação da EG'!$B$7=0,'Identificação da EG'!$B$7="")),"",'Identificação da EG'!$D$7))</f>
        <v/>
      </c>
      <c r="H28" s="25" t="str">
        <f>IF(I28="","",IF(OR('Identificação da EG'!$B$7=0,'Identificação da EG'!$B$7=""),"",'Identificação da EG'!$E$7))</f>
        <v/>
      </c>
      <c r="I28" s="8" t="str">
        <f>IF(J28="","",IF(Acompanhamento!$H$33="","",Acompanhamento!$H$33))</f>
        <v/>
      </c>
      <c r="J28" s="8"/>
      <c r="K28" s="8"/>
      <c r="L28" s="8"/>
      <c r="M28" s="8"/>
      <c r="N28" s="8"/>
      <c r="O28" s="8"/>
      <c r="P28" s="17" t="str">
        <f>IF(OR(I28="",Acompanhamento!$H$68="",Acompanhamento!$H$68="(máximo 300 carateres)"),"",Acompanhamento!$H$68)</f>
        <v/>
      </c>
    </row>
    <row r="29" spans="1:16" x14ac:dyDescent="0.15">
      <c r="A29" s="14" t="str">
        <f>IF(I29="","",IF(OR('Identificação da EG'!$B$7=0,'Identificação da EG'!$B$7=""),"",Capa!$C$10))</f>
        <v/>
      </c>
      <c r="B29" s="14" t="str">
        <f>IF(I29="","",IF((OR('Identificação da EG'!$B$7=0,'Identificação da EG'!$B$7="")),"",'Identificação da EG'!$B$7))</f>
        <v/>
      </c>
      <c r="C29" s="14" t="str">
        <f>IF(I29="","",IF(B29="","",VLOOKUP(B29,Auxiliar!$BW$23:$BX$3130,2,0)))</f>
        <v/>
      </c>
      <c r="D29" s="14" t="str">
        <f>IF(I29="","",IF(OR('Identificação da EG'!$B$7=0,'Identificação da EG'!$B$7=""),"","Portugal"))</f>
        <v/>
      </c>
      <c r="E29" s="14" t="str">
        <f>IF(I29="","",IF(OR('Identificação da EG'!$B$7=0,'Identificação da EG'!$B$7=""),"",'Identificação da EG'!$C$7))</f>
        <v/>
      </c>
      <c r="F29" s="14" t="str">
        <f>IF(I29="","",IF(OR('Identificação da EG'!$B$7=0,'Identificação da EG'!$B$7=""),"",'Identificação da EG'!$F$7))</f>
        <v/>
      </c>
      <c r="G29" s="14" t="str">
        <f>IF(I29="","",IF((OR('Identificação da EG'!$B$7=0,'Identificação da EG'!$B$7="")),"",'Identificação da EG'!$D$7))</f>
        <v/>
      </c>
      <c r="H29" s="25" t="str">
        <f>IF(I29="","",IF(OR('Identificação da EG'!$B$7=0,'Identificação da EG'!$B$7=""),"",'Identificação da EG'!$E$7))</f>
        <v/>
      </c>
      <c r="I29" s="8" t="str">
        <f>IF(J29="","",IF(Acompanhamento!$H$33="","",Acompanhamento!$H$33))</f>
        <v/>
      </c>
      <c r="J29" s="8"/>
      <c r="K29" s="8"/>
      <c r="L29" s="8"/>
      <c r="M29" s="8"/>
      <c r="N29" s="8"/>
      <c r="O29" s="8"/>
      <c r="P29" s="17" t="str">
        <f>IF(OR(I29="",Acompanhamento!$H$68="",Acompanhamento!$H$68="(máximo 300 carateres)"),"",Acompanhamento!$H$68)</f>
        <v/>
      </c>
    </row>
    <row r="30" spans="1:16" x14ac:dyDescent="0.15">
      <c r="A30" s="14" t="str">
        <f>IF(I30="","",IF(OR('Identificação da EG'!$B$7=0,'Identificação da EG'!$B$7=""),"",Capa!$C$10))</f>
        <v/>
      </c>
      <c r="B30" s="14" t="str">
        <f>IF(I30="","",IF((OR('Identificação da EG'!$B$7=0,'Identificação da EG'!$B$7="")),"",'Identificação da EG'!$B$7))</f>
        <v/>
      </c>
      <c r="C30" s="14" t="str">
        <f>IF(I30="","",IF(B30="","",VLOOKUP(B30,Auxiliar!$BW$23:$BX$3130,2,0)))</f>
        <v/>
      </c>
      <c r="D30" s="14" t="str">
        <f>IF(I30="","",IF(OR('Identificação da EG'!$B$7=0,'Identificação da EG'!$B$7=""),"","Portugal"))</f>
        <v/>
      </c>
      <c r="E30" s="14" t="str">
        <f>IF(I30="","",IF(OR('Identificação da EG'!$B$7=0,'Identificação da EG'!$B$7=""),"",'Identificação da EG'!$C$7))</f>
        <v/>
      </c>
      <c r="F30" s="14" t="str">
        <f>IF(I30="","",IF(OR('Identificação da EG'!$B$7=0,'Identificação da EG'!$B$7=""),"",'Identificação da EG'!$F$7))</f>
        <v/>
      </c>
      <c r="G30" s="14" t="str">
        <f>IF(I30="","",IF((OR('Identificação da EG'!$B$7=0,'Identificação da EG'!$B$7="")),"",'Identificação da EG'!$D$7))</f>
        <v/>
      </c>
      <c r="H30" s="25" t="str">
        <f>IF(I30="","",IF(OR('Identificação da EG'!$B$7=0,'Identificação da EG'!$B$7=""),"",'Identificação da EG'!$E$7))</f>
        <v/>
      </c>
      <c r="I30" s="8" t="str">
        <f>IF(J30="","",IF(Acompanhamento!$H$33="","",Acompanhamento!$H$33))</f>
        <v/>
      </c>
      <c r="J30" s="8"/>
      <c r="K30" s="8"/>
      <c r="L30" s="8"/>
      <c r="M30" s="8"/>
      <c r="N30" s="8"/>
      <c r="O30" s="8"/>
      <c r="P30" s="17" t="str">
        <f>IF(OR(I30="",Acompanhamento!$H$68="",Acompanhamento!$H$68="(máximo 300 carateres)"),"",Acompanhamento!$H$68)</f>
        <v/>
      </c>
    </row>
    <row r="31" spans="1:16" x14ac:dyDescent="0.15">
      <c r="A31" s="14" t="str">
        <f>IF(I31="","",IF(OR('Identificação da EG'!$B$7=0,'Identificação da EG'!$B$7=""),"",Capa!$C$10))</f>
        <v/>
      </c>
      <c r="B31" s="14" t="str">
        <f>IF(I31="","",IF((OR('Identificação da EG'!$B$7=0,'Identificação da EG'!$B$7="")),"",'Identificação da EG'!$B$7))</f>
        <v/>
      </c>
      <c r="C31" s="14" t="str">
        <f>IF(I31="","",IF(B31="","",VLOOKUP(B31,Auxiliar!$BW$23:$BX$3130,2,0)))</f>
        <v/>
      </c>
      <c r="D31" s="14" t="str">
        <f>IF(I31="","",IF(OR('Identificação da EG'!$B$7=0,'Identificação da EG'!$B$7=""),"","Portugal"))</f>
        <v/>
      </c>
      <c r="E31" s="14" t="str">
        <f>IF(I31="","",IF(OR('Identificação da EG'!$B$7=0,'Identificação da EG'!$B$7=""),"",'Identificação da EG'!$C$7))</f>
        <v/>
      </c>
      <c r="F31" s="14" t="str">
        <f>IF(I31="","",IF(OR('Identificação da EG'!$B$7=0,'Identificação da EG'!$B$7=""),"",'Identificação da EG'!$F$7))</f>
        <v/>
      </c>
      <c r="G31" s="14" t="str">
        <f>IF(I31="","",IF((OR('Identificação da EG'!$B$7=0,'Identificação da EG'!$B$7="")),"",'Identificação da EG'!$D$7))</f>
        <v/>
      </c>
      <c r="H31" s="25" t="str">
        <f>IF(I31="","",IF(OR('Identificação da EG'!$B$7=0,'Identificação da EG'!$B$7=""),"",'Identificação da EG'!$E$7))</f>
        <v/>
      </c>
      <c r="I31" s="8" t="str">
        <f>IF(J31="","",IF(Acompanhamento!$H$33="","",Acompanhamento!$H$33))</f>
        <v/>
      </c>
      <c r="J31" s="8"/>
      <c r="K31" s="8"/>
      <c r="L31" s="8"/>
      <c r="M31" s="8"/>
      <c r="N31" s="8"/>
      <c r="O31" s="8"/>
      <c r="P31" s="17" t="str">
        <f>IF(OR(I31="",Acompanhamento!$H$68="",Acompanhamento!$H$68="(máximo 300 carateres)"),"",Acompanhamento!$H$68)</f>
        <v/>
      </c>
    </row>
    <row r="32" spans="1:16" x14ac:dyDescent="0.15">
      <c r="A32" s="14" t="str">
        <f>IF(I32="","",IF(OR('Identificação da EG'!$B$7=0,'Identificação da EG'!$B$7=""),"",Capa!$C$10))</f>
        <v/>
      </c>
      <c r="B32" s="14" t="str">
        <f>IF(I32="","",IF((OR('Identificação da EG'!$B$7=0,'Identificação da EG'!$B$7="")),"",'Identificação da EG'!$B$7))</f>
        <v/>
      </c>
      <c r="C32" s="14" t="str">
        <f>IF(I32="","",IF(B32="","",VLOOKUP(B32,Auxiliar!$BW$23:$BX$3130,2,0)))</f>
        <v/>
      </c>
      <c r="D32" s="14" t="str">
        <f>IF(I32="","",IF(OR('Identificação da EG'!$B$7=0,'Identificação da EG'!$B$7=""),"","Portugal"))</f>
        <v/>
      </c>
      <c r="E32" s="14" t="str">
        <f>IF(I32="","",IF(OR('Identificação da EG'!$B$7=0,'Identificação da EG'!$B$7=""),"",'Identificação da EG'!$C$7))</f>
        <v/>
      </c>
      <c r="F32" s="14" t="str">
        <f>IF(I32="","",IF(OR('Identificação da EG'!$B$7=0,'Identificação da EG'!$B$7=""),"",'Identificação da EG'!$F$7))</f>
        <v/>
      </c>
      <c r="G32" s="14" t="str">
        <f>IF(I32="","",IF((OR('Identificação da EG'!$B$7=0,'Identificação da EG'!$B$7="")),"",'Identificação da EG'!$D$7))</f>
        <v/>
      </c>
      <c r="H32" s="25" t="str">
        <f>IF(I32="","",IF(OR('Identificação da EG'!$B$7=0,'Identificação da EG'!$B$7=""),"",'Identificação da EG'!$E$7))</f>
        <v/>
      </c>
      <c r="I32" s="8" t="str">
        <f>IF(J32="","",IF(Acompanhamento!$H$33="","",Acompanhamento!$H$33))</f>
        <v/>
      </c>
      <c r="J32" s="8"/>
      <c r="K32" s="8"/>
      <c r="L32" s="8"/>
      <c r="M32" s="8"/>
      <c r="N32" s="8"/>
      <c r="O32" s="8"/>
      <c r="P32" s="17" t="str">
        <f>IF(OR(I32="",Acompanhamento!$H$68="",Acompanhamento!$H$68="(máximo 300 carateres)"),"",Acompanhamento!$H$68)</f>
        <v/>
      </c>
    </row>
    <row r="33" spans="1:16" x14ac:dyDescent="0.15">
      <c r="A33" s="14" t="str">
        <f>IF(I33="","",IF(OR('Identificação da EG'!$B$7=0,'Identificação da EG'!$B$7=""),"",Capa!$C$10))</f>
        <v/>
      </c>
      <c r="B33" s="14" t="str">
        <f>IF(I33="","",IF((OR('Identificação da EG'!$B$7=0,'Identificação da EG'!$B$7="")),"",'Identificação da EG'!$B$7))</f>
        <v/>
      </c>
      <c r="C33" s="14" t="str">
        <f>IF(I33="","",IF(B33="","",VLOOKUP(B33,Auxiliar!$BW$23:$BX$3130,2,0)))</f>
        <v/>
      </c>
      <c r="D33" s="14" t="str">
        <f>IF(I33="","",IF(OR('Identificação da EG'!$B$7=0,'Identificação da EG'!$B$7=""),"","Portugal"))</f>
        <v/>
      </c>
      <c r="E33" s="14" t="str">
        <f>IF(I33="","",IF(OR('Identificação da EG'!$B$7=0,'Identificação da EG'!$B$7=""),"",'Identificação da EG'!$C$7))</f>
        <v/>
      </c>
      <c r="F33" s="14" t="str">
        <f>IF(I33="","",IF(OR('Identificação da EG'!$B$7=0,'Identificação da EG'!$B$7=""),"",'Identificação da EG'!$F$7))</f>
        <v/>
      </c>
      <c r="G33" s="14" t="str">
        <f>IF(I33="","",IF((OR('Identificação da EG'!$B$7=0,'Identificação da EG'!$B$7="")),"",'Identificação da EG'!$D$7))</f>
        <v/>
      </c>
      <c r="H33" s="25" t="str">
        <f>IF(I33="","",IF(OR('Identificação da EG'!$B$7=0,'Identificação da EG'!$B$7=""),"",'Identificação da EG'!$E$7))</f>
        <v/>
      </c>
      <c r="I33" s="8" t="str">
        <f>IF(J19="","",IF(Acompanhamento!$H$33="","",Acompanhamento!$H$33))</f>
        <v/>
      </c>
      <c r="J33" s="8"/>
      <c r="K33" s="8"/>
      <c r="L33" s="8"/>
      <c r="M33" s="8" t="str">
        <f>IF(I33="","","Duração do acompanhamento")</f>
        <v/>
      </c>
      <c r="N33" s="8" t="str">
        <f>IF(I33="","","dias")</f>
        <v/>
      </c>
      <c r="O33" s="8" t="str">
        <f>IF(Acompanhamento!$H$57="","",Acompanhamento!$H$57)</f>
        <v/>
      </c>
      <c r="P33" s="17" t="str">
        <f>IF(OR(O33="",Acompanhamento!$H$68="",Acompanhamento!$H$68="(máximo 300 carateres)"),"",Acompanhamento!$H$68)</f>
        <v/>
      </c>
    </row>
    <row r="34" spans="1:16" x14ac:dyDescent="0.15">
      <c r="A34" s="14" t="str">
        <f>IF(I34="","",IF(OR('Identificação da EG'!$B$7=0,'Identificação da EG'!$B$7=""),"",Capa!$C$10))</f>
        <v/>
      </c>
      <c r="B34" s="14" t="str">
        <f>IF(I34="","",IF((OR('Identificação da EG'!$B$7=0,'Identificação da EG'!$B$7="")),"",'Identificação da EG'!$B$7))</f>
        <v/>
      </c>
      <c r="C34" s="14" t="str">
        <f>IF(I34="","",IF(B34="","",VLOOKUP(B34,Auxiliar!$BW$23:$BX$3130,2,0)))</f>
        <v/>
      </c>
      <c r="D34" s="14" t="str">
        <f>IF(I34="","",IF(OR('Identificação da EG'!$B$7=0,'Identificação da EG'!$B$7=""),"","Portugal"))</f>
        <v/>
      </c>
      <c r="E34" s="14" t="str">
        <f>IF(I34="","",IF(OR('Identificação da EG'!$B$7=0,'Identificação da EG'!$B$7=""),"",'Identificação da EG'!$C$7))</f>
        <v/>
      </c>
      <c r="F34" s="14" t="str">
        <f>IF(I34="","",IF(OR('Identificação da EG'!$B$7=0,'Identificação da EG'!$B$7=""),"",'Identificação da EG'!$F$7))</f>
        <v/>
      </c>
      <c r="G34" s="14" t="str">
        <f>IF(I34="","",IF((OR('Identificação da EG'!$B$7=0,'Identificação da EG'!$B$7="")),"",'Identificação da EG'!$D$7))</f>
        <v/>
      </c>
      <c r="H34" s="25" t="str">
        <f>IF(I34="","",IF(OR('Identificação da EG'!$B$7=0,'Identificação da EG'!$B$7=""),"",'Identificação da EG'!$E$7))</f>
        <v/>
      </c>
      <c r="I34" s="8" t="str">
        <f>IF(J19="","",IF(Acompanhamento!$H$33="","",Acompanhamento!$H$33))</f>
        <v/>
      </c>
      <c r="J34" s="8"/>
      <c r="K34" s="8"/>
      <c r="L34" s="8"/>
      <c r="M34" s="8" t="str">
        <f>IF(I34="","","Técnicos envolvidos")</f>
        <v/>
      </c>
      <c r="N34" s="8" t="str">
        <f>IF(I34="","","nº")</f>
        <v/>
      </c>
      <c r="O34" s="8" t="str">
        <f>IF(Acompanhamento!$H$61="","",Acompanhamento!$H$61)</f>
        <v/>
      </c>
      <c r="P34" s="17" t="str">
        <f>IF(OR(O34="",Acompanhamento!$H$68="",Acompanhamento!$H$68="(máximo 300 carateres)"),"",Acompanhamento!$H$68)</f>
        <v/>
      </c>
    </row>
    <row r="35" spans="1:16" x14ac:dyDescent="0.15">
      <c r="A35" s="14" t="str">
        <f>IF(I35="","",IF(OR('Identificação da EG'!$B$7=0,'Identificação da EG'!$B$7=""),"",Capa!$C$10))</f>
        <v/>
      </c>
      <c r="B35" s="14" t="str">
        <f>IF(I35="","",IF((OR('Identificação da EG'!$B$7=0,'Identificação da EG'!$B$7="")),"",'Identificação da EG'!$B$7))</f>
        <v/>
      </c>
      <c r="C35" s="14" t="str">
        <f>IF(I35="","",IF(B35="","",VLOOKUP(B35,Auxiliar!$BW$23:$BX$3130,2,0)))</f>
        <v/>
      </c>
      <c r="D35" s="14" t="str">
        <f>IF(I35="","",IF(OR('Identificação da EG'!$B$7=0,'Identificação da EG'!$B$7=""),"","Portugal"))</f>
        <v/>
      </c>
      <c r="E35" s="14" t="str">
        <f>IF(I35="","",IF(OR('Identificação da EG'!$B$7=0,'Identificação da EG'!$B$7=""),"",'Identificação da EG'!$C$7))</f>
        <v/>
      </c>
      <c r="F35" s="14" t="str">
        <f>IF(I35="","",IF(OR('Identificação da EG'!$B$7=0,'Identificação da EG'!$B$7=""),"",'Identificação da EG'!$F$7))</f>
        <v/>
      </c>
      <c r="G35" s="14" t="str">
        <f>IF(I35="","",IF((OR('Identificação da EG'!$B$7=0,'Identificação da EG'!$B$7="")),"",'Identificação da EG'!$D$7))</f>
        <v/>
      </c>
      <c r="H35" s="25" t="str">
        <f>IF(I35="","",IF(OR('Identificação da EG'!$B$7=0,'Identificação da EG'!$B$7=""),"",'Identificação da EG'!$E$7))</f>
        <v/>
      </c>
      <c r="I35" s="8" t="str">
        <f>IF(J19="","",IF(Acompanhamento!$H$33="","",Acompanhamento!$H$33))</f>
        <v/>
      </c>
      <c r="J35" s="8"/>
      <c r="K35" s="8"/>
      <c r="L35" s="8"/>
      <c r="M35" s="8" t="str">
        <f>IF(I35="","","Técnicos formados")</f>
        <v/>
      </c>
      <c r="N35" s="8" t="str">
        <f>IF(I35="","","nº")</f>
        <v/>
      </c>
      <c r="O35" s="8" t="str">
        <f>IF(Acompanhamento!$H$65="","",Acompanhamento!$H$65)</f>
        <v/>
      </c>
      <c r="P35" s="17" t="str">
        <f>IF(OR(O35="",Acompanhamento!$H$68="",Acompanhamento!$H$68="(máximo 300 carateres)"),"",Acompanhamento!$H$68)</f>
        <v/>
      </c>
    </row>
    <row r="36" spans="1:16" x14ac:dyDescent="0.15">
      <c r="A36" s="14" t="str">
        <f>IF(I36="","",IF(OR('Identificação da EG'!$B$7=0,'Identificação da EG'!$B$7=""),"",Capa!$C$10))</f>
        <v/>
      </c>
      <c r="B36" s="14" t="str">
        <f>IF(I36="","",IF((OR('Identificação da EG'!$B$7=0,'Identificação da EG'!$B$7="")),"",'Identificação da EG'!$B$7))</f>
        <v/>
      </c>
      <c r="C36" s="14" t="str">
        <f>IF(I36="","",IF(B36="","",VLOOKUP(B36,Auxiliar!$BW$23:$BX$3130,2,0)))</f>
        <v/>
      </c>
      <c r="D36" s="14" t="str">
        <f>IF(I36="","",IF(OR('Identificação da EG'!$B$7=0,'Identificação da EG'!$B$7=""),"","Portugal"))</f>
        <v/>
      </c>
      <c r="E36" s="14" t="str">
        <f>IF(I36="","",IF(OR('Identificação da EG'!$B$7=0,'Identificação da EG'!$B$7=""),"",'Identificação da EG'!$C$7))</f>
        <v/>
      </c>
      <c r="F36" s="14" t="str">
        <f>IF(I36="","",IF(OR('Identificação da EG'!$B$7=0,'Identificação da EG'!$B$7=""),"",'Identificação da EG'!$F$7))</f>
        <v/>
      </c>
      <c r="G36" s="14" t="str">
        <f>IF(I36="","",IF((OR('Identificação da EG'!$B$7=0,'Identificação da EG'!$B$7="")),"",'Identificação da EG'!$D$7))</f>
        <v/>
      </c>
      <c r="H36" s="25" t="str">
        <f>IF(I36="","",IF(OR('Identificação da EG'!$B$7=0,'Identificação da EG'!$B$7=""),"",'Identificação da EG'!$E$7))</f>
        <v/>
      </c>
      <c r="I36" s="8" t="str">
        <f>IF(J36="","",IF(Acompanhamento!$M$33="","",Acompanhamento!$M$33))</f>
        <v/>
      </c>
      <c r="J36" s="8" t="str" cm="1">
        <f t="array" ref="J36">IFERROR(_xlfn._xlws.FILTER(Acompanhamento!L39:L52,Acompanhamento!L39:L52&lt;&gt;0),"")</f>
        <v/>
      </c>
      <c r="K36" s="8" t="str" cm="1">
        <f t="array" ref="K36">IFERROR(_xlfn._xlws.FILTER(Acompanhamento!M39:M52,Acompanhamento!M39:M52&lt;&gt;0),"")</f>
        <v/>
      </c>
      <c r="L36" s="8" t="str" cm="1">
        <f t="array" ref="L36">IFERROR(_xlfn._xlws.FILTER(Acompanhamento!N39:N52,Acompanhamento!N39:N52&lt;&gt;0),"")</f>
        <v/>
      </c>
      <c r="M36" s="8"/>
      <c r="N36" s="8"/>
      <c r="O36" s="8"/>
      <c r="P36" s="17" t="str">
        <f>IF(OR(I36="",Acompanhamento!$M$68="",Acompanhamento!$M$68="(máximo 300 carateres)"),"",Acompanhamento!$M$68)</f>
        <v/>
      </c>
    </row>
    <row r="37" spans="1:16" x14ac:dyDescent="0.15">
      <c r="A37" s="14" t="str">
        <f>IF(I37="","",IF(OR('Identificação da EG'!$B$7=0,'Identificação da EG'!$B$7=""),"",Capa!$C$10))</f>
        <v/>
      </c>
      <c r="B37" s="14" t="str">
        <f>IF(I37="","",IF((OR('Identificação da EG'!$B$7=0,'Identificação da EG'!$B$7="")),"",'Identificação da EG'!$B$7))</f>
        <v/>
      </c>
      <c r="C37" s="14" t="str">
        <f>IF(I37="","",IF(B37="","",VLOOKUP(B37,Auxiliar!$BW$23:$BX$3130,2,0)))</f>
        <v/>
      </c>
      <c r="D37" s="14" t="str">
        <f>IF(I37="","",IF(OR('Identificação da EG'!$B$7=0,'Identificação da EG'!$B$7=""),"","Portugal"))</f>
        <v/>
      </c>
      <c r="E37" s="14" t="str">
        <f>IF(I37="","",IF(OR('Identificação da EG'!$B$7=0,'Identificação da EG'!$B$7=""),"",'Identificação da EG'!$C$7))</f>
        <v/>
      </c>
      <c r="F37" s="14" t="str">
        <f>IF(I37="","",IF(OR('Identificação da EG'!$B$7=0,'Identificação da EG'!$B$7=""),"",'Identificação da EG'!$F$7))</f>
        <v/>
      </c>
      <c r="G37" s="14" t="str">
        <f>IF(I37="","",IF((OR('Identificação da EG'!$B$7=0,'Identificação da EG'!$B$7="")),"",'Identificação da EG'!$D$7))</f>
        <v/>
      </c>
      <c r="H37" s="25" t="str">
        <f>IF(I37="","",IF(OR('Identificação da EG'!$B$7=0,'Identificação da EG'!$B$7=""),"",'Identificação da EG'!$E$7))</f>
        <v/>
      </c>
      <c r="I37" s="8" t="str">
        <f>IF(J37="","",IF(Acompanhamento!$M$33="","",Acompanhamento!$M$33))</f>
        <v/>
      </c>
      <c r="J37" s="8"/>
      <c r="K37" s="8"/>
      <c r="L37" s="8"/>
      <c r="M37" s="8"/>
      <c r="N37" s="8"/>
      <c r="O37" s="8"/>
      <c r="P37" s="17" t="str">
        <f>IF(OR(I37="",Acompanhamento!$M$68="",Acompanhamento!$M$68="(máximo 300 carateres)"),"",Acompanhamento!$M$68)</f>
        <v/>
      </c>
    </row>
    <row r="38" spans="1:16" x14ac:dyDescent="0.15">
      <c r="A38" s="14" t="str">
        <f>IF(I38="","",IF(OR('Identificação da EG'!$B$7=0,'Identificação da EG'!$B$7=""),"",Capa!$C$10))</f>
        <v/>
      </c>
      <c r="B38" s="14" t="str">
        <f>IF(I38="","",IF((OR('Identificação da EG'!$B$7=0,'Identificação da EG'!$B$7="")),"",'Identificação da EG'!$B$7))</f>
        <v/>
      </c>
      <c r="C38" s="14" t="str">
        <f>IF(I38="","",IF(B38="","",VLOOKUP(B38,Auxiliar!$BW$23:$BX$3130,2,0)))</f>
        <v/>
      </c>
      <c r="D38" s="14" t="str">
        <f>IF(I38="","",IF(OR('Identificação da EG'!$B$7=0,'Identificação da EG'!$B$7=""),"","Portugal"))</f>
        <v/>
      </c>
      <c r="E38" s="14" t="str">
        <f>IF(I38="","",IF(OR('Identificação da EG'!$B$7=0,'Identificação da EG'!$B$7=""),"",'Identificação da EG'!$C$7))</f>
        <v/>
      </c>
      <c r="F38" s="14" t="str">
        <f>IF(I38="","",IF(OR('Identificação da EG'!$B$7=0,'Identificação da EG'!$B$7=""),"",'Identificação da EG'!$F$7))</f>
        <v/>
      </c>
      <c r="G38" s="14" t="str">
        <f>IF(I38="","",IF((OR('Identificação da EG'!$B$7=0,'Identificação da EG'!$B$7="")),"",'Identificação da EG'!$D$7))</f>
        <v/>
      </c>
      <c r="H38" s="25" t="str">
        <f>IF(I38="","",IF(OR('Identificação da EG'!$B$7=0,'Identificação da EG'!$B$7=""),"",'Identificação da EG'!$E$7))</f>
        <v/>
      </c>
      <c r="I38" s="8" t="str">
        <f>IF(J38="","",IF(Acompanhamento!$M$33="","",Acompanhamento!$M$33))</f>
        <v/>
      </c>
      <c r="J38" s="8"/>
      <c r="K38" s="8"/>
      <c r="L38" s="8"/>
      <c r="M38" s="8"/>
      <c r="N38" s="8"/>
      <c r="O38" s="8"/>
      <c r="P38" s="17" t="str">
        <f>IF(OR(I38="",Acompanhamento!$M$68="",Acompanhamento!$M$68="(máximo 300 carateres)"),"",Acompanhamento!$M$68)</f>
        <v/>
      </c>
    </row>
    <row r="39" spans="1:16" x14ac:dyDescent="0.15">
      <c r="A39" s="14" t="str">
        <f>IF(I39="","",IF(OR('Identificação da EG'!$B$7=0,'Identificação da EG'!$B$7=""),"",Capa!$C$10))</f>
        <v/>
      </c>
      <c r="B39" s="14" t="str">
        <f>IF(I39="","",IF((OR('Identificação da EG'!$B$7=0,'Identificação da EG'!$B$7="")),"",'Identificação da EG'!$B$7))</f>
        <v/>
      </c>
      <c r="C39" s="14" t="str">
        <f>IF(I39="","",IF(B39="","",VLOOKUP(B39,Auxiliar!$BW$23:$BX$3130,2,0)))</f>
        <v/>
      </c>
      <c r="D39" s="14" t="str">
        <f>IF(I39="","",IF(OR('Identificação da EG'!$B$7=0,'Identificação da EG'!$B$7=""),"","Portugal"))</f>
        <v/>
      </c>
      <c r="E39" s="14" t="str">
        <f>IF(I39="","",IF(OR('Identificação da EG'!$B$7=0,'Identificação da EG'!$B$7=""),"",'Identificação da EG'!$C$7))</f>
        <v/>
      </c>
      <c r="F39" s="14" t="str">
        <f>IF(I39="","",IF(OR('Identificação da EG'!$B$7=0,'Identificação da EG'!$B$7=""),"",'Identificação da EG'!$F$7))</f>
        <v/>
      </c>
      <c r="G39" s="14" t="str">
        <f>IF(I39="","",IF((OR('Identificação da EG'!$B$7=0,'Identificação da EG'!$B$7="")),"",'Identificação da EG'!$D$7))</f>
        <v/>
      </c>
      <c r="H39" s="25" t="str">
        <f>IF(I39="","",IF(OR('Identificação da EG'!$B$7=0,'Identificação da EG'!$B$7=""),"",'Identificação da EG'!$E$7))</f>
        <v/>
      </c>
      <c r="I39" s="8" t="str">
        <f>IF(J39="","",IF(Acompanhamento!$M$33="","",Acompanhamento!$M$33))</f>
        <v/>
      </c>
      <c r="J39" s="8"/>
      <c r="K39" s="8"/>
      <c r="L39" s="8"/>
      <c r="M39" s="8"/>
      <c r="N39" s="8"/>
      <c r="O39" s="8"/>
      <c r="P39" s="17" t="str">
        <f>IF(OR(I39="",Acompanhamento!$M$68="",Acompanhamento!$M$68="(máximo 300 carateres)"),"",Acompanhamento!$M$68)</f>
        <v/>
      </c>
    </row>
    <row r="40" spans="1:16" x14ac:dyDescent="0.15">
      <c r="A40" s="14" t="str">
        <f>IF(I40="","",IF(OR('Identificação da EG'!$B$7=0,'Identificação da EG'!$B$7=""),"",Capa!$C$10))</f>
        <v/>
      </c>
      <c r="B40" s="14" t="str">
        <f>IF(I40="","",IF((OR('Identificação da EG'!$B$7=0,'Identificação da EG'!$B$7="")),"",'Identificação da EG'!$B$7))</f>
        <v/>
      </c>
      <c r="C40" s="14" t="str">
        <f>IF(I40="","",IF(B40="","",VLOOKUP(B40,Auxiliar!$BW$23:$BX$3130,2,0)))</f>
        <v/>
      </c>
      <c r="D40" s="14" t="str">
        <f>IF(I40="","",IF(OR('Identificação da EG'!$B$7=0,'Identificação da EG'!$B$7=""),"","Portugal"))</f>
        <v/>
      </c>
      <c r="E40" s="14" t="str">
        <f>IF(I40="","",IF(OR('Identificação da EG'!$B$7=0,'Identificação da EG'!$B$7=""),"",'Identificação da EG'!$C$7))</f>
        <v/>
      </c>
      <c r="F40" s="14" t="str">
        <f>IF(I40="","",IF(OR('Identificação da EG'!$B$7=0,'Identificação da EG'!$B$7=""),"",'Identificação da EG'!$F$7))</f>
        <v/>
      </c>
      <c r="G40" s="14" t="str">
        <f>IF(I40="","",IF((OR('Identificação da EG'!$B$7=0,'Identificação da EG'!$B$7="")),"",'Identificação da EG'!$D$7))</f>
        <v/>
      </c>
      <c r="H40" s="25" t="str">
        <f>IF(I40="","",IF(OR('Identificação da EG'!$B$7=0,'Identificação da EG'!$B$7=""),"",'Identificação da EG'!$E$7))</f>
        <v/>
      </c>
      <c r="I40" s="8" t="str">
        <f>IF(J40="","",IF(Acompanhamento!$M$33="","",Acompanhamento!$M$33))</f>
        <v/>
      </c>
      <c r="J40" s="8"/>
      <c r="K40" s="8"/>
      <c r="L40" s="8"/>
      <c r="M40" s="8"/>
      <c r="N40" s="8"/>
      <c r="O40" s="8"/>
      <c r="P40" s="17" t="str">
        <f>IF(OR(I40="",Acompanhamento!$M$68="",Acompanhamento!$M$68="(máximo 300 carateres)"),"",Acompanhamento!$M$68)</f>
        <v/>
      </c>
    </row>
    <row r="41" spans="1:16" x14ac:dyDescent="0.15">
      <c r="A41" s="14" t="str">
        <f>IF(I41="","",IF(OR('Identificação da EG'!$B$7=0,'Identificação da EG'!$B$7=""),"",Capa!$C$10))</f>
        <v/>
      </c>
      <c r="B41" s="14" t="str">
        <f>IF(I41="","",IF((OR('Identificação da EG'!$B$7=0,'Identificação da EG'!$B$7="")),"",'Identificação da EG'!$B$7))</f>
        <v/>
      </c>
      <c r="C41" s="14" t="str">
        <f>IF(I41="","",IF(B41="","",VLOOKUP(B41,Auxiliar!$BW$23:$BX$3130,2,0)))</f>
        <v/>
      </c>
      <c r="D41" s="14" t="str">
        <f>IF(I41="","",IF(OR('Identificação da EG'!$B$7=0,'Identificação da EG'!$B$7=""),"","Portugal"))</f>
        <v/>
      </c>
      <c r="E41" s="14" t="str">
        <f>IF(I41="","",IF(OR('Identificação da EG'!$B$7=0,'Identificação da EG'!$B$7=""),"",'Identificação da EG'!$C$7))</f>
        <v/>
      </c>
      <c r="F41" s="14" t="str">
        <f>IF(I41="","",IF(OR('Identificação da EG'!$B$7=0,'Identificação da EG'!$B$7=""),"",'Identificação da EG'!$F$7))</f>
        <v/>
      </c>
      <c r="G41" s="14" t="str">
        <f>IF(I41="","",IF((OR('Identificação da EG'!$B$7=0,'Identificação da EG'!$B$7="")),"",'Identificação da EG'!$D$7))</f>
        <v/>
      </c>
      <c r="H41" s="25" t="str">
        <f>IF(I41="","",IF(OR('Identificação da EG'!$B$7=0,'Identificação da EG'!$B$7=""),"",'Identificação da EG'!$E$7))</f>
        <v/>
      </c>
      <c r="I41" s="8" t="str">
        <f>IF(J41="","",IF(Acompanhamento!$M$33="","",Acompanhamento!$M$33))</f>
        <v/>
      </c>
      <c r="J41" s="8"/>
      <c r="K41" s="8"/>
      <c r="L41" s="8"/>
      <c r="M41" s="8"/>
      <c r="N41" s="8"/>
      <c r="O41" s="8"/>
      <c r="P41" s="17" t="str">
        <f>IF(OR(I41="",Acompanhamento!$M$68="",Acompanhamento!$M$68="(máximo 300 carateres)"),"",Acompanhamento!$M$68)</f>
        <v/>
      </c>
    </row>
    <row r="42" spans="1:16" x14ac:dyDescent="0.15">
      <c r="A42" s="14" t="str">
        <f>IF(I42="","",IF(OR('Identificação da EG'!$B$7=0,'Identificação da EG'!$B$7=""),"",Capa!$C$10))</f>
        <v/>
      </c>
      <c r="B42" s="14" t="str">
        <f>IF(I42="","",IF((OR('Identificação da EG'!$B$7=0,'Identificação da EG'!$B$7="")),"",'Identificação da EG'!$B$7))</f>
        <v/>
      </c>
      <c r="C42" s="14" t="str">
        <f>IF(I42="","",IF(B42="","",VLOOKUP(B42,Auxiliar!$BW$23:$BX$3130,2,0)))</f>
        <v/>
      </c>
      <c r="D42" s="14" t="str">
        <f>IF(I42="","",IF(OR('Identificação da EG'!$B$7=0,'Identificação da EG'!$B$7=""),"","Portugal"))</f>
        <v/>
      </c>
      <c r="E42" s="14" t="str">
        <f>IF(I42="","",IF(OR('Identificação da EG'!$B$7=0,'Identificação da EG'!$B$7=""),"",'Identificação da EG'!$C$7))</f>
        <v/>
      </c>
      <c r="F42" s="14" t="str">
        <f>IF(I42="","",IF(OR('Identificação da EG'!$B$7=0,'Identificação da EG'!$B$7=""),"",'Identificação da EG'!$F$7))</f>
        <v/>
      </c>
      <c r="G42" s="14" t="str">
        <f>IF(I42="","",IF((OR('Identificação da EG'!$B$7=0,'Identificação da EG'!$B$7="")),"",'Identificação da EG'!$D$7))</f>
        <v/>
      </c>
      <c r="H42" s="25" t="str">
        <f>IF(I42="","",IF(OR('Identificação da EG'!$B$7=0,'Identificação da EG'!$B$7=""),"",'Identificação da EG'!$E$7))</f>
        <v/>
      </c>
      <c r="I42" s="8" t="str">
        <f>IF(J42="","",IF(Acompanhamento!$M$33="","",Acompanhamento!$M$33))</f>
        <v/>
      </c>
      <c r="J42" s="8"/>
      <c r="K42" s="8"/>
      <c r="L42" s="8"/>
      <c r="M42" s="8"/>
      <c r="N42" s="8"/>
      <c r="O42" s="8"/>
      <c r="P42" s="17" t="str">
        <f>IF(OR(I42="",Acompanhamento!$M$68="",Acompanhamento!$M$68="(máximo 300 carateres)"),"",Acompanhamento!$M$68)</f>
        <v/>
      </c>
    </row>
    <row r="43" spans="1:16" x14ac:dyDescent="0.15">
      <c r="A43" s="14" t="str">
        <f>IF(I43="","",IF(OR('Identificação da EG'!$B$7=0,'Identificação da EG'!$B$7=""),"",Capa!$C$10))</f>
        <v/>
      </c>
      <c r="B43" s="14" t="str">
        <f>IF(I43="","",IF((OR('Identificação da EG'!$B$7=0,'Identificação da EG'!$B$7="")),"",'Identificação da EG'!$B$7))</f>
        <v/>
      </c>
      <c r="C43" s="14" t="str">
        <f>IF(I43="","",IF(B43="","",VLOOKUP(B43,Auxiliar!$BW$23:$BX$3130,2,0)))</f>
        <v/>
      </c>
      <c r="D43" s="14" t="str">
        <f>IF(I43="","",IF(OR('Identificação da EG'!$B$7=0,'Identificação da EG'!$B$7=""),"","Portugal"))</f>
        <v/>
      </c>
      <c r="E43" s="14" t="str">
        <f>IF(I43="","",IF(OR('Identificação da EG'!$B$7=0,'Identificação da EG'!$B$7=""),"",'Identificação da EG'!$C$7))</f>
        <v/>
      </c>
      <c r="F43" s="14" t="str">
        <f>IF(I43="","",IF(OR('Identificação da EG'!$B$7=0,'Identificação da EG'!$B$7=""),"",'Identificação da EG'!$F$7))</f>
        <v/>
      </c>
      <c r="G43" s="14" t="str">
        <f>IF(I43="","",IF((OR('Identificação da EG'!$B$7=0,'Identificação da EG'!$B$7="")),"",'Identificação da EG'!$D$7))</f>
        <v/>
      </c>
      <c r="H43" s="25" t="str">
        <f>IF(I43="","",IF(OR('Identificação da EG'!$B$7=0,'Identificação da EG'!$B$7=""),"",'Identificação da EG'!$E$7))</f>
        <v/>
      </c>
      <c r="I43" s="8" t="str">
        <f>IF(J43="","",IF(Acompanhamento!$M$33="","",Acompanhamento!$M$33))</f>
        <v/>
      </c>
      <c r="J43" s="8"/>
      <c r="K43" s="8"/>
      <c r="L43" s="8"/>
      <c r="M43" s="8"/>
      <c r="N43" s="8"/>
      <c r="O43" s="8"/>
      <c r="P43" s="17" t="str">
        <f>IF(OR(I43="",Acompanhamento!$M$68="",Acompanhamento!$M$68="(máximo 300 carateres)"),"",Acompanhamento!$M$68)</f>
        <v/>
      </c>
    </row>
    <row r="44" spans="1:16" x14ac:dyDescent="0.15">
      <c r="A44" s="14" t="str">
        <f>IF(I44="","",IF(OR('Identificação da EG'!$B$7=0,'Identificação da EG'!$B$7=""),"",Capa!$C$10))</f>
        <v/>
      </c>
      <c r="B44" s="14" t="str">
        <f>IF(I44="","",IF((OR('Identificação da EG'!$B$7=0,'Identificação da EG'!$B$7="")),"",'Identificação da EG'!$B$7))</f>
        <v/>
      </c>
      <c r="C44" s="14" t="str">
        <f>IF(I44="","",IF(B44="","",VLOOKUP(B44,Auxiliar!$BW$23:$BX$3130,2,0)))</f>
        <v/>
      </c>
      <c r="D44" s="14" t="str">
        <f>IF(I44="","",IF(OR('Identificação da EG'!$B$7=0,'Identificação da EG'!$B$7=""),"","Portugal"))</f>
        <v/>
      </c>
      <c r="E44" s="14" t="str">
        <f>IF(I44="","",IF(OR('Identificação da EG'!$B$7=0,'Identificação da EG'!$B$7=""),"",'Identificação da EG'!$C$7))</f>
        <v/>
      </c>
      <c r="F44" s="14" t="str">
        <f>IF(I44="","",IF(OR('Identificação da EG'!$B$7=0,'Identificação da EG'!$B$7=""),"",'Identificação da EG'!$F$7))</f>
        <v/>
      </c>
      <c r="G44" s="14" t="str">
        <f>IF(I44="","",IF((OR('Identificação da EG'!$B$7=0,'Identificação da EG'!$B$7="")),"",'Identificação da EG'!$D$7))</f>
        <v/>
      </c>
      <c r="H44" s="25" t="str">
        <f>IF(I44="","",IF(OR('Identificação da EG'!$B$7=0,'Identificação da EG'!$B$7=""),"",'Identificação da EG'!$E$7))</f>
        <v/>
      </c>
      <c r="I44" s="8" t="str">
        <f>IF(J44="","",IF(Acompanhamento!$M$33="","",Acompanhamento!$M$33))</f>
        <v/>
      </c>
      <c r="J44" s="8"/>
      <c r="K44" s="8"/>
      <c r="L44" s="8"/>
      <c r="M44" s="8"/>
      <c r="N44" s="8"/>
      <c r="O44" s="8"/>
      <c r="P44" s="17" t="str">
        <f>IF(OR(I44="",Acompanhamento!$M$68="",Acompanhamento!$M$68="(máximo 300 carateres)"),"",Acompanhamento!$M$68)</f>
        <v/>
      </c>
    </row>
    <row r="45" spans="1:16" x14ac:dyDescent="0.15">
      <c r="A45" s="14" t="str">
        <f>IF(I45="","",IF(OR('Identificação da EG'!$B$7=0,'Identificação da EG'!$B$7=""),"",Capa!$C$10))</f>
        <v/>
      </c>
      <c r="B45" s="14" t="str">
        <f>IF(I45="","",IF((OR('Identificação da EG'!$B$7=0,'Identificação da EG'!$B$7="")),"",'Identificação da EG'!$B$7))</f>
        <v/>
      </c>
      <c r="C45" s="14" t="str">
        <f>IF(I45="","",IF(B45="","",VLOOKUP(B45,Auxiliar!$BW$23:$BX$3130,2,0)))</f>
        <v/>
      </c>
      <c r="D45" s="14" t="str">
        <f>IF(I45="","",IF(OR('Identificação da EG'!$B$7=0,'Identificação da EG'!$B$7=""),"","Portugal"))</f>
        <v/>
      </c>
      <c r="E45" s="14" t="str">
        <f>IF(I45="","",IF(OR('Identificação da EG'!$B$7=0,'Identificação da EG'!$B$7=""),"",'Identificação da EG'!$C$7))</f>
        <v/>
      </c>
      <c r="F45" s="14" t="str">
        <f>IF(I45="","",IF(OR('Identificação da EG'!$B$7=0,'Identificação da EG'!$B$7=""),"",'Identificação da EG'!$F$7))</f>
        <v/>
      </c>
      <c r="G45" s="14" t="str">
        <f>IF(I45="","",IF((OR('Identificação da EG'!$B$7=0,'Identificação da EG'!$B$7="")),"",'Identificação da EG'!$D$7))</f>
        <v/>
      </c>
      <c r="H45" s="25" t="str">
        <f>IF(I45="","",IF(OR('Identificação da EG'!$B$7=0,'Identificação da EG'!$B$7=""),"",'Identificação da EG'!$E$7))</f>
        <v/>
      </c>
      <c r="I45" s="8" t="str">
        <f>IF(J45="","",IF(Acompanhamento!$M$33="","",Acompanhamento!$M$33))</f>
        <v/>
      </c>
      <c r="J45" s="8"/>
      <c r="K45" s="8"/>
      <c r="L45" s="8"/>
      <c r="M45" s="8"/>
      <c r="N45" s="8"/>
      <c r="O45" s="8"/>
      <c r="P45" s="17" t="str">
        <f>IF(OR(I45="",Acompanhamento!$M$68="",Acompanhamento!$M$68="(máximo 300 carateres)"),"",Acompanhamento!$M$68)</f>
        <v/>
      </c>
    </row>
    <row r="46" spans="1:16" x14ac:dyDescent="0.15">
      <c r="A46" s="14" t="str">
        <f>IF(I46="","",IF(OR('Identificação da EG'!$B$7=0,'Identificação da EG'!$B$7=""),"",Capa!$C$10))</f>
        <v/>
      </c>
      <c r="B46" s="14" t="str">
        <f>IF(I46="","",IF((OR('Identificação da EG'!$B$7=0,'Identificação da EG'!$B$7="")),"",'Identificação da EG'!$B$7))</f>
        <v/>
      </c>
      <c r="C46" s="14" t="str">
        <f>IF(I46="","",IF(B46="","",VLOOKUP(B46,Auxiliar!$BW$23:$BX$3130,2,0)))</f>
        <v/>
      </c>
      <c r="D46" s="14" t="str">
        <f>IF(I46="","",IF(OR('Identificação da EG'!$B$7=0,'Identificação da EG'!$B$7=""),"","Portugal"))</f>
        <v/>
      </c>
      <c r="E46" s="14" t="str">
        <f>IF(I46="","",IF(OR('Identificação da EG'!$B$7=0,'Identificação da EG'!$B$7=""),"",'Identificação da EG'!$C$7))</f>
        <v/>
      </c>
      <c r="F46" s="14" t="str">
        <f>IF(I46="","",IF(OR('Identificação da EG'!$B$7=0,'Identificação da EG'!$B$7=""),"",'Identificação da EG'!$F$7))</f>
        <v/>
      </c>
      <c r="G46" s="14" t="str">
        <f>IF(I46="","",IF((OR('Identificação da EG'!$B$7=0,'Identificação da EG'!$B$7="")),"",'Identificação da EG'!$D$7))</f>
        <v/>
      </c>
      <c r="H46" s="25" t="str">
        <f>IF(I46="","",IF(OR('Identificação da EG'!$B$7=0,'Identificação da EG'!$B$7=""),"",'Identificação da EG'!$E$7))</f>
        <v/>
      </c>
      <c r="I46" s="8" t="str">
        <f>IF(J46="","",IF(Acompanhamento!$M$33="","",Acompanhamento!$M$33))</f>
        <v/>
      </c>
      <c r="J46" s="8"/>
      <c r="K46" s="8"/>
      <c r="L46" s="8"/>
      <c r="M46" s="8"/>
      <c r="N46" s="8"/>
      <c r="O46" s="8"/>
      <c r="P46" s="17" t="str">
        <f>IF(OR(I46="",Acompanhamento!$M$68="",Acompanhamento!$M$68="(máximo 300 carateres)"),"",Acompanhamento!$M$68)</f>
        <v/>
      </c>
    </row>
    <row r="47" spans="1:16" x14ac:dyDescent="0.15">
      <c r="A47" s="14" t="str">
        <f>IF(I47="","",IF(OR('Identificação da EG'!$B$7=0,'Identificação da EG'!$B$7=""),"",Capa!$C$10))</f>
        <v/>
      </c>
      <c r="B47" s="14" t="str">
        <f>IF(I47="","",IF((OR('Identificação da EG'!$B$7=0,'Identificação da EG'!$B$7="")),"",'Identificação da EG'!$B$7))</f>
        <v/>
      </c>
      <c r="C47" s="14" t="str">
        <f>IF(I47="","",IF(B47="","",VLOOKUP(B47,Auxiliar!$BW$23:$BX$3130,2,0)))</f>
        <v/>
      </c>
      <c r="D47" s="14" t="str">
        <f>IF(I47="","",IF(OR('Identificação da EG'!$B$7=0,'Identificação da EG'!$B$7=""),"","Portugal"))</f>
        <v/>
      </c>
      <c r="E47" s="14" t="str">
        <f>IF(I47="","",IF(OR('Identificação da EG'!$B$7=0,'Identificação da EG'!$B$7=""),"",'Identificação da EG'!$C$7))</f>
        <v/>
      </c>
      <c r="F47" s="14" t="str">
        <f>IF(I47="","",IF(OR('Identificação da EG'!$B$7=0,'Identificação da EG'!$B$7=""),"",'Identificação da EG'!$F$7))</f>
        <v/>
      </c>
      <c r="G47" s="14" t="str">
        <f>IF(I47="","",IF((OR('Identificação da EG'!$B$7=0,'Identificação da EG'!$B$7="")),"",'Identificação da EG'!$D$7))</f>
        <v/>
      </c>
      <c r="H47" s="25" t="str">
        <f>IF(I47="","",IF(OR('Identificação da EG'!$B$7=0,'Identificação da EG'!$B$7=""),"",'Identificação da EG'!$E$7))</f>
        <v/>
      </c>
      <c r="I47" s="8" t="str">
        <f>IF(J47="","",IF(Acompanhamento!$M$33="","",Acompanhamento!$M$33))</f>
        <v/>
      </c>
      <c r="J47" s="8"/>
      <c r="K47" s="8"/>
      <c r="L47" s="8"/>
      <c r="M47" s="8"/>
      <c r="N47" s="8"/>
      <c r="O47" s="8"/>
      <c r="P47" s="17" t="str">
        <f>IF(OR(I47="",Acompanhamento!$M$68="",Acompanhamento!$M$68="(máximo 300 carateres)"),"",Acompanhamento!$M$68)</f>
        <v/>
      </c>
    </row>
    <row r="48" spans="1:16" x14ac:dyDescent="0.15">
      <c r="A48" s="14" t="str">
        <f>IF(I48="","",IF(OR('Identificação da EG'!$B$7=0,'Identificação da EG'!$B$7=""),"",Capa!$C$10))</f>
        <v/>
      </c>
      <c r="B48" s="14" t="str">
        <f>IF(I48="","",IF((OR('Identificação da EG'!$B$7=0,'Identificação da EG'!$B$7="")),"",'Identificação da EG'!$B$7))</f>
        <v/>
      </c>
      <c r="C48" s="14" t="str">
        <f>IF(I48="","",IF(B48="","",VLOOKUP(B48,Auxiliar!$BW$23:$BX$3130,2,0)))</f>
        <v/>
      </c>
      <c r="D48" s="14" t="str">
        <f>IF(I48="","",IF(OR('Identificação da EG'!$B$7=0,'Identificação da EG'!$B$7=""),"","Portugal"))</f>
        <v/>
      </c>
      <c r="E48" s="14" t="str">
        <f>IF(I48="","",IF(OR('Identificação da EG'!$B$7=0,'Identificação da EG'!$B$7=""),"",'Identificação da EG'!$C$7))</f>
        <v/>
      </c>
      <c r="F48" s="14" t="str">
        <f>IF(I48="","",IF(OR('Identificação da EG'!$B$7=0,'Identificação da EG'!$B$7=""),"",'Identificação da EG'!$F$7))</f>
        <v/>
      </c>
      <c r="G48" s="14" t="str">
        <f>IF(I48="","",IF((OR('Identificação da EG'!$B$7=0,'Identificação da EG'!$B$7="")),"",'Identificação da EG'!$D$7))</f>
        <v/>
      </c>
      <c r="H48" s="25" t="str">
        <f>IF(I48="","",IF(OR('Identificação da EG'!$B$7=0,'Identificação da EG'!$B$7=""),"",'Identificação da EG'!$E$7))</f>
        <v/>
      </c>
      <c r="I48" s="8" t="str">
        <f>IF(J48="","",IF(Acompanhamento!$M$33="","",Acompanhamento!$M$33))</f>
        <v/>
      </c>
      <c r="J48" s="8"/>
      <c r="K48" s="8"/>
      <c r="L48" s="8"/>
      <c r="M48" s="8"/>
      <c r="N48" s="8"/>
      <c r="O48" s="8"/>
      <c r="P48" s="17" t="str">
        <f>IF(OR(I48="",Acompanhamento!$M$68="",Acompanhamento!$M$68="(máximo 300 carateres)"),"",Acompanhamento!$M$68)</f>
        <v/>
      </c>
    </row>
    <row r="49" spans="1:16" x14ac:dyDescent="0.15">
      <c r="A49" s="14" t="str">
        <f>IF(I49="","",IF(OR('Identificação da EG'!$B$7=0,'Identificação da EG'!$B$7=""),"",Capa!$C$10))</f>
        <v/>
      </c>
      <c r="B49" s="14" t="str">
        <f>IF(I49="","",IF((OR('Identificação da EG'!$B$7=0,'Identificação da EG'!$B$7="")),"",'Identificação da EG'!$B$7))</f>
        <v/>
      </c>
      <c r="C49" s="14" t="str">
        <f>IF(I49="","",IF(B49="","",VLOOKUP(B49,Auxiliar!$BW$23:$BX$3130,2,0)))</f>
        <v/>
      </c>
      <c r="D49" s="14" t="str">
        <f>IF(I49="","",IF(OR('Identificação da EG'!$B$7=0,'Identificação da EG'!$B$7=""),"","Portugal"))</f>
        <v/>
      </c>
      <c r="E49" s="14" t="str">
        <f>IF(I49="","",IF(OR('Identificação da EG'!$B$7=0,'Identificação da EG'!$B$7=""),"",'Identificação da EG'!$C$7))</f>
        <v/>
      </c>
      <c r="F49" s="14" t="str">
        <f>IF(I49="","",IF(OR('Identificação da EG'!$B$7=0,'Identificação da EG'!$B$7=""),"",'Identificação da EG'!$F$7))</f>
        <v/>
      </c>
      <c r="G49" s="14" t="str">
        <f>IF(I49="","",IF((OR('Identificação da EG'!$B$7=0,'Identificação da EG'!$B$7="")),"",'Identificação da EG'!$D$7))</f>
        <v/>
      </c>
      <c r="H49" s="25" t="str">
        <f>IF(I49="","",IF(OR('Identificação da EG'!$B$7=0,'Identificação da EG'!$B$7=""),"",'Identificação da EG'!$E$7))</f>
        <v/>
      </c>
      <c r="I49" s="8" t="str">
        <f>IF(J49="","",IF(Acompanhamento!$M$33="","",Acompanhamento!$M$33))</f>
        <v/>
      </c>
      <c r="J49" s="8"/>
      <c r="K49" s="8"/>
      <c r="L49" s="8"/>
      <c r="M49" s="8"/>
      <c r="N49" s="8"/>
      <c r="O49" s="8"/>
      <c r="P49" s="17" t="str">
        <f>IF(OR(I49="",Acompanhamento!$M$68="",Acompanhamento!$M$68="(máximo 300 carateres)"),"",Acompanhamento!$M$68)</f>
        <v/>
      </c>
    </row>
    <row r="50" spans="1:16" x14ac:dyDescent="0.15">
      <c r="A50" s="14" t="str">
        <f>IF(I50="","",IF(OR('Identificação da EG'!$B$7=0,'Identificação da EG'!$B$7=""),"",Capa!$C$10))</f>
        <v/>
      </c>
      <c r="B50" s="14" t="str">
        <f>IF(I50="","",IF((OR('Identificação da EG'!$B$7=0,'Identificação da EG'!$B$7="")),"",'Identificação da EG'!$B$7))</f>
        <v/>
      </c>
      <c r="C50" s="14" t="str">
        <f>IF(I50="","",IF(B50="","",VLOOKUP(B50,Auxiliar!$BW$23:$BX$3130,2,0)))</f>
        <v/>
      </c>
      <c r="D50" s="14" t="str">
        <f>IF(I50="","",IF(OR('Identificação da EG'!$B$7=0,'Identificação da EG'!$B$7=""),"","Portugal"))</f>
        <v/>
      </c>
      <c r="E50" s="14" t="str">
        <f>IF(I50="","",IF(OR('Identificação da EG'!$B$7=0,'Identificação da EG'!$B$7=""),"",'Identificação da EG'!$C$7))</f>
        <v/>
      </c>
      <c r="F50" s="14" t="str">
        <f>IF(I50="","",IF(OR('Identificação da EG'!$B$7=0,'Identificação da EG'!$B$7=""),"",'Identificação da EG'!$F$7))</f>
        <v/>
      </c>
      <c r="G50" s="14" t="str">
        <f>IF(I50="","",IF((OR('Identificação da EG'!$B$7=0,'Identificação da EG'!$B$7="")),"",'Identificação da EG'!$D$7))</f>
        <v/>
      </c>
      <c r="H50" s="25" t="str">
        <f>IF(I50="","",IF(OR('Identificação da EG'!$B$7=0,'Identificação da EG'!$B$7=""),"",'Identificação da EG'!$E$7))</f>
        <v/>
      </c>
      <c r="I50" s="8" t="str">
        <f>IF(J36="","",IF(Acompanhamento!$M$33="","",Acompanhamento!$M$33))</f>
        <v/>
      </c>
      <c r="J50" s="8"/>
      <c r="K50" s="8"/>
      <c r="L50" s="8"/>
      <c r="M50" s="8" t="str">
        <f>IF(I50="","","Duração do acompanhamento")</f>
        <v/>
      </c>
      <c r="N50" s="8" t="str">
        <f>IF(I50="","","dias")</f>
        <v/>
      </c>
      <c r="O50" s="8" t="str">
        <f>IF(Acompanhamento!$M$57="","",Acompanhamento!$M$57)</f>
        <v/>
      </c>
      <c r="P50" s="17" t="str">
        <f>IF(OR(O50="",Acompanhamento!$M$68="",Acompanhamento!$M$68="(máximo 300 carateres)"),"",Acompanhamento!$M$68)</f>
        <v/>
      </c>
    </row>
    <row r="51" spans="1:16" x14ac:dyDescent="0.15">
      <c r="A51" s="14" t="str">
        <f>IF(I51="","",IF(OR('Identificação da EG'!$B$7=0,'Identificação da EG'!$B$7=""),"",Capa!$C$10))</f>
        <v/>
      </c>
      <c r="B51" s="14" t="str">
        <f>IF(I51="","",IF((OR('Identificação da EG'!$B$7=0,'Identificação da EG'!$B$7="")),"",'Identificação da EG'!$B$7))</f>
        <v/>
      </c>
      <c r="C51" s="14" t="str">
        <f>IF(I51="","",IF(B51="","",VLOOKUP(B51,Auxiliar!$BW$23:$BX$3130,2,0)))</f>
        <v/>
      </c>
      <c r="D51" s="14" t="str">
        <f>IF(I51="","",IF(OR('Identificação da EG'!$B$7=0,'Identificação da EG'!$B$7=""),"","Portugal"))</f>
        <v/>
      </c>
      <c r="E51" s="14" t="str">
        <f>IF(I51="","",IF(OR('Identificação da EG'!$B$7=0,'Identificação da EG'!$B$7=""),"",'Identificação da EG'!$C$7))</f>
        <v/>
      </c>
      <c r="F51" s="14" t="str">
        <f>IF(I51="","",IF(OR('Identificação da EG'!$B$7=0,'Identificação da EG'!$B$7=""),"",'Identificação da EG'!$F$7))</f>
        <v/>
      </c>
      <c r="G51" s="14" t="str">
        <f>IF(I51="","",IF((OR('Identificação da EG'!$B$7=0,'Identificação da EG'!$B$7="")),"",'Identificação da EG'!$D$7))</f>
        <v/>
      </c>
      <c r="H51" s="25" t="str">
        <f>IF(I51="","",IF(OR('Identificação da EG'!$B$7=0,'Identificação da EG'!$B$7=""),"",'Identificação da EG'!$E$7))</f>
        <v/>
      </c>
      <c r="I51" s="8" t="str">
        <f>IF(J36="","",IF(Acompanhamento!$M$33="","",Acompanhamento!$M$33))</f>
        <v/>
      </c>
      <c r="J51" s="8"/>
      <c r="K51" s="8"/>
      <c r="L51" s="8"/>
      <c r="M51" s="8" t="str">
        <f>IF(I51="","","Técnicos envolvidos")</f>
        <v/>
      </c>
      <c r="N51" s="8" t="str">
        <f>IF(I51="","","nº")</f>
        <v/>
      </c>
      <c r="O51" s="8" t="str">
        <f>IF(Acompanhamento!$M$61="","",Acompanhamento!$M$61)</f>
        <v/>
      </c>
      <c r="P51" s="17" t="str">
        <f>IF(OR(O51="",Acompanhamento!$M$68="",Acompanhamento!$M$68="(máximo 300 carateres)"),"",Acompanhamento!$M$68)</f>
        <v/>
      </c>
    </row>
    <row r="52" spans="1:16" x14ac:dyDescent="0.15">
      <c r="A52" s="14" t="str">
        <f>IF(I52="","",IF(OR('Identificação da EG'!$B$7=0,'Identificação da EG'!$B$7=""),"",Capa!$C$10))</f>
        <v/>
      </c>
      <c r="B52" s="14" t="str">
        <f>IF(I52="","",IF((OR('Identificação da EG'!$B$7=0,'Identificação da EG'!$B$7="")),"",'Identificação da EG'!$B$7))</f>
        <v/>
      </c>
      <c r="C52" s="14" t="str">
        <f>IF(I52="","",IF(B52="","",VLOOKUP(B52,Auxiliar!$BW$23:$BX$3130,2,0)))</f>
        <v/>
      </c>
      <c r="D52" s="14" t="str">
        <f>IF(I52="","",IF(OR('Identificação da EG'!$B$7=0,'Identificação da EG'!$B$7=""),"","Portugal"))</f>
        <v/>
      </c>
      <c r="E52" s="14" t="str">
        <f>IF(I52="","",IF(OR('Identificação da EG'!$B$7=0,'Identificação da EG'!$B$7=""),"",'Identificação da EG'!$C$7))</f>
        <v/>
      </c>
      <c r="F52" s="14" t="str">
        <f>IF(I52="","",IF(OR('Identificação da EG'!$B$7=0,'Identificação da EG'!$B$7=""),"",'Identificação da EG'!$F$7))</f>
        <v/>
      </c>
      <c r="G52" s="14" t="str">
        <f>IF(I52="","",IF((OR('Identificação da EG'!$B$7=0,'Identificação da EG'!$B$7="")),"",'Identificação da EG'!$D$7))</f>
        <v/>
      </c>
      <c r="H52" s="25" t="str">
        <f>IF(I52="","",IF(OR('Identificação da EG'!$B$7=0,'Identificação da EG'!$B$7=""),"",'Identificação da EG'!$E$7))</f>
        <v/>
      </c>
      <c r="I52" s="8" t="str">
        <f>IF(J36="","",IF(Acompanhamento!$M$33="","",Acompanhamento!$M$33))</f>
        <v/>
      </c>
      <c r="J52" s="8"/>
      <c r="K52" s="8"/>
      <c r="L52" s="8"/>
      <c r="M52" s="8" t="str">
        <f>IF(I52="","","Técnicos formados")</f>
        <v/>
      </c>
      <c r="N52" s="8" t="str">
        <f>IF(I52="","","nº")</f>
        <v/>
      </c>
      <c r="O52" s="8" t="str">
        <f>IF(Acompanhamento!$M$65="","",Acompanhamento!$M$65)</f>
        <v/>
      </c>
      <c r="P52" s="17" t="str">
        <f>IF(OR(O52="",Acompanhamento!$M$68="",Acompanhamento!$M$68="(máximo 300 carateres)"),"",Acompanhamento!$M$68)</f>
        <v/>
      </c>
    </row>
    <row r="53" spans="1:16" x14ac:dyDescent="0.15">
      <c r="A53" s="14" t="str">
        <f>IF(I53="","",IF(OR('Identificação da EG'!$B$7=0,'Identificação da EG'!$B$7=""),"",Capa!$C$10))</f>
        <v/>
      </c>
      <c r="B53" s="14" t="str">
        <f>IF(I53="","",IF((OR('Identificação da EG'!$B$7=0,'Identificação da EG'!$B$7="")),"",'Identificação da EG'!$B$7))</f>
        <v/>
      </c>
      <c r="C53" s="14" t="str">
        <f>IF(I53="","",IF(B53="","",VLOOKUP(B53,Auxiliar!$BW$23:$BX$3130,2,0)))</f>
        <v/>
      </c>
      <c r="D53" s="14" t="str">
        <f>IF(I53="","",IF(OR('Identificação da EG'!$B$7=0,'Identificação da EG'!$B$7=""),"","Portugal"))</f>
        <v/>
      </c>
      <c r="E53" s="14" t="str">
        <f>IF(I53="","",IF(OR('Identificação da EG'!$B$7=0,'Identificação da EG'!$B$7=""),"",'Identificação da EG'!$C$7))</f>
        <v/>
      </c>
      <c r="F53" s="14" t="str">
        <f>IF(I53="","",IF(OR('Identificação da EG'!$B$7=0,'Identificação da EG'!$B$7=""),"",'Identificação da EG'!$F$7))</f>
        <v/>
      </c>
      <c r="G53" s="14" t="str">
        <f>IF(I53="","",IF((OR('Identificação da EG'!$B$7=0,'Identificação da EG'!$B$7="")),"",'Identificação da EG'!$D$7))</f>
        <v/>
      </c>
      <c r="H53" s="25" t="str">
        <f>IF(I53="","",IF(OR('Identificação da EG'!$B$7=0,'Identificação da EG'!$B$7=""),"",'Identificação da EG'!$E$7))</f>
        <v/>
      </c>
      <c r="I53" s="8" t="str">
        <f>IF(J53="","",IF(Acompanhamento!$R$33="","",Acompanhamento!$R$33))</f>
        <v/>
      </c>
      <c r="J53" s="8" t="str" cm="1">
        <f t="array" ref="J53">IFERROR(_xlfn._xlws.FILTER(Acompanhamento!Q39:Q52,Acompanhamento!Q39:Q52&lt;&gt;0),"")</f>
        <v/>
      </c>
      <c r="K53" s="8" t="str" cm="1">
        <f t="array" ref="K53">IFERROR(_xlfn._xlws.FILTER(Acompanhamento!R39:R52,Acompanhamento!R39:R52&lt;&gt;0),"")</f>
        <v/>
      </c>
      <c r="L53" s="8" t="str" cm="1">
        <f t="array" ref="L53">IFERROR(_xlfn._xlws.FILTER(Acompanhamento!S39:S52,Acompanhamento!S39:S52&lt;&gt;0),"")</f>
        <v/>
      </c>
      <c r="M53" s="8"/>
      <c r="N53" s="8"/>
      <c r="O53" s="8"/>
      <c r="P53" s="17" t="str">
        <f>IF(OR(I53="",Acompanhamento!$R$68="",Acompanhamento!$R$68="(máximo 300 carateres)"),"",Acompanhamento!$R$68)</f>
        <v/>
      </c>
    </row>
    <row r="54" spans="1:16" x14ac:dyDescent="0.15">
      <c r="A54" s="14" t="str">
        <f>IF(I54="","",IF(OR('Identificação da EG'!$B$7=0,'Identificação da EG'!$B$7=""),"",Capa!$C$10))</f>
        <v/>
      </c>
      <c r="B54" s="14" t="str">
        <f>IF(I54="","",IF((OR('Identificação da EG'!$B$7=0,'Identificação da EG'!$B$7="")),"",'Identificação da EG'!$B$7))</f>
        <v/>
      </c>
      <c r="C54" s="14" t="str">
        <f>IF(I54="","",IF(B54="","",VLOOKUP(B54,Auxiliar!$BW$23:$BX$3130,2,0)))</f>
        <v/>
      </c>
      <c r="D54" s="14" t="str">
        <f>IF(I54="","",IF(OR('Identificação da EG'!$B$7=0,'Identificação da EG'!$B$7=""),"","Portugal"))</f>
        <v/>
      </c>
      <c r="E54" s="14" t="str">
        <f>IF(I54="","",IF(OR('Identificação da EG'!$B$7=0,'Identificação da EG'!$B$7=""),"",'Identificação da EG'!$C$7))</f>
        <v/>
      </c>
      <c r="F54" s="14" t="str">
        <f>IF(I54="","",IF(OR('Identificação da EG'!$B$7=0,'Identificação da EG'!$B$7=""),"",'Identificação da EG'!$F$7))</f>
        <v/>
      </c>
      <c r="G54" s="14" t="str">
        <f>IF(I54="","",IF((OR('Identificação da EG'!$B$7=0,'Identificação da EG'!$B$7="")),"",'Identificação da EG'!$D$7))</f>
        <v/>
      </c>
      <c r="H54" s="25" t="str">
        <f>IF(I54="","",IF(OR('Identificação da EG'!$B$7=0,'Identificação da EG'!$B$7=""),"",'Identificação da EG'!$E$7))</f>
        <v/>
      </c>
      <c r="I54" s="8" t="str">
        <f>IF(J54="","",IF(Acompanhamento!$R$33="","",Acompanhamento!$R$33))</f>
        <v/>
      </c>
      <c r="J54" s="8"/>
      <c r="K54" s="8"/>
      <c r="L54" s="8"/>
      <c r="M54" s="8"/>
      <c r="N54" s="8"/>
      <c r="O54" s="8"/>
      <c r="P54" s="17" t="str">
        <f>IF(OR(I54="",Acompanhamento!$R$68="",Acompanhamento!$R$68="(máximo 300 carateres)"),"",Acompanhamento!$R$68)</f>
        <v/>
      </c>
    </row>
    <row r="55" spans="1:16" x14ac:dyDescent="0.15">
      <c r="A55" s="14" t="str">
        <f>IF(I55="","",IF(OR('Identificação da EG'!$B$7=0,'Identificação da EG'!$B$7=""),"",Capa!$C$10))</f>
        <v/>
      </c>
      <c r="B55" s="14" t="str">
        <f>IF(I55="","",IF((OR('Identificação da EG'!$B$7=0,'Identificação da EG'!$B$7="")),"",'Identificação da EG'!$B$7))</f>
        <v/>
      </c>
      <c r="C55" s="14" t="str">
        <f>IF(I55="","",IF(B55="","",VLOOKUP(B55,Auxiliar!$BW$23:$BX$3130,2,0)))</f>
        <v/>
      </c>
      <c r="D55" s="14" t="str">
        <f>IF(I55="","",IF(OR('Identificação da EG'!$B$7=0,'Identificação da EG'!$B$7=""),"","Portugal"))</f>
        <v/>
      </c>
      <c r="E55" s="14" t="str">
        <f>IF(I55="","",IF(OR('Identificação da EG'!$B$7=0,'Identificação da EG'!$B$7=""),"",'Identificação da EG'!$C$7))</f>
        <v/>
      </c>
      <c r="F55" s="14" t="str">
        <f>IF(I55="","",IF(OR('Identificação da EG'!$B$7=0,'Identificação da EG'!$B$7=""),"",'Identificação da EG'!$F$7))</f>
        <v/>
      </c>
      <c r="G55" s="14" t="str">
        <f>IF(I55="","",IF((OR('Identificação da EG'!$B$7=0,'Identificação da EG'!$B$7="")),"",'Identificação da EG'!$D$7))</f>
        <v/>
      </c>
      <c r="H55" s="25" t="str">
        <f>IF(I55="","",IF(OR('Identificação da EG'!$B$7=0,'Identificação da EG'!$B$7=""),"",'Identificação da EG'!$E$7))</f>
        <v/>
      </c>
      <c r="I55" s="8" t="str">
        <f>IF(J55="","",IF(Acompanhamento!$R$33="","",Acompanhamento!$R$33))</f>
        <v/>
      </c>
      <c r="J55" s="8"/>
      <c r="K55" s="8"/>
      <c r="L55" s="8"/>
      <c r="M55" s="8"/>
      <c r="N55" s="8"/>
      <c r="O55" s="8"/>
      <c r="P55" s="17" t="str">
        <f>IF(OR(I55="",Acompanhamento!$R$68="",Acompanhamento!$R$68="(máximo 300 carateres)"),"",Acompanhamento!$R$68)</f>
        <v/>
      </c>
    </row>
    <row r="56" spans="1:16" x14ac:dyDescent="0.15">
      <c r="A56" s="14" t="str">
        <f>IF(I56="","",IF(OR('Identificação da EG'!$B$7=0,'Identificação da EG'!$B$7=""),"",Capa!$C$10))</f>
        <v/>
      </c>
      <c r="B56" s="14" t="str">
        <f>IF(I56="","",IF((OR('Identificação da EG'!$B$7=0,'Identificação da EG'!$B$7="")),"",'Identificação da EG'!$B$7))</f>
        <v/>
      </c>
      <c r="C56" s="14" t="str">
        <f>IF(I56="","",IF(B56="","",VLOOKUP(B56,Auxiliar!$BW$23:$BX$3130,2,0)))</f>
        <v/>
      </c>
      <c r="D56" s="14" t="str">
        <f>IF(I56="","",IF(OR('Identificação da EG'!$B$7=0,'Identificação da EG'!$B$7=""),"","Portugal"))</f>
        <v/>
      </c>
      <c r="E56" s="14" t="str">
        <f>IF(I56="","",IF(OR('Identificação da EG'!$B$7=0,'Identificação da EG'!$B$7=""),"",'Identificação da EG'!$C$7))</f>
        <v/>
      </c>
      <c r="F56" s="14" t="str">
        <f>IF(I56="","",IF(OR('Identificação da EG'!$B$7=0,'Identificação da EG'!$B$7=""),"",'Identificação da EG'!$F$7))</f>
        <v/>
      </c>
      <c r="G56" s="14" t="str">
        <f>IF(I56="","",IF((OR('Identificação da EG'!$B$7=0,'Identificação da EG'!$B$7="")),"",'Identificação da EG'!$D$7))</f>
        <v/>
      </c>
      <c r="H56" s="25" t="str">
        <f>IF(I56="","",IF(OR('Identificação da EG'!$B$7=0,'Identificação da EG'!$B$7=""),"",'Identificação da EG'!$E$7))</f>
        <v/>
      </c>
      <c r="I56" s="8" t="str">
        <f>IF(J56="","",IF(Acompanhamento!$R$33="","",Acompanhamento!$R$33))</f>
        <v/>
      </c>
      <c r="J56" s="8"/>
      <c r="K56" s="8"/>
      <c r="L56" s="8"/>
      <c r="M56" s="8"/>
      <c r="N56" s="8"/>
      <c r="O56" s="8"/>
      <c r="P56" s="17" t="str">
        <f>IF(OR(I56="",Acompanhamento!$R$68="",Acompanhamento!$R$68="(máximo 300 carateres)"),"",Acompanhamento!$R$68)</f>
        <v/>
      </c>
    </row>
    <row r="57" spans="1:16" x14ac:dyDescent="0.15">
      <c r="A57" s="14" t="str">
        <f>IF(I57="","",IF(OR('Identificação da EG'!$B$7=0,'Identificação da EG'!$B$7=""),"",Capa!$C$10))</f>
        <v/>
      </c>
      <c r="B57" s="14" t="str">
        <f>IF(I57="","",IF((OR('Identificação da EG'!$B$7=0,'Identificação da EG'!$B$7="")),"",'Identificação da EG'!$B$7))</f>
        <v/>
      </c>
      <c r="C57" s="14" t="str">
        <f>IF(I57="","",IF(B57="","",VLOOKUP(B57,Auxiliar!$BW$23:$BX$3130,2,0)))</f>
        <v/>
      </c>
      <c r="D57" s="14" t="str">
        <f>IF(I57="","",IF(OR('Identificação da EG'!$B$7=0,'Identificação da EG'!$B$7=""),"","Portugal"))</f>
        <v/>
      </c>
      <c r="E57" s="14" t="str">
        <f>IF(I57="","",IF(OR('Identificação da EG'!$B$7=0,'Identificação da EG'!$B$7=""),"",'Identificação da EG'!$C$7))</f>
        <v/>
      </c>
      <c r="F57" s="14" t="str">
        <f>IF(I57="","",IF(OR('Identificação da EG'!$B$7=0,'Identificação da EG'!$B$7=""),"",'Identificação da EG'!$F$7))</f>
        <v/>
      </c>
      <c r="G57" s="14" t="str">
        <f>IF(I57="","",IF((OR('Identificação da EG'!$B$7=0,'Identificação da EG'!$B$7="")),"",'Identificação da EG'!$D$7))</f>
        <v/>
      </c>
      <c r="H57" s="25" t="str">
        <f>IF(I57="","",IF(OR('Identificação da EG'!$B$7=0,'Identificação da EG'!$B$7=""),"",'Identificação da EG'!$E$7))</f>
        <v/>
      </c>
      <c r="I57" s="8" t="str">
        <f>IF(J57="","",IF(Acompanhamento!$R$33="","",Acompanhamento!$R$33))</f>
        <v/>
      </c>
      <c r="J57" s="8"/>
      <c r="K57" s="8"/>
      <c r="L57" s="8"/>
      <c r="M57" s="8"/>
      <c r="N57" s="8"/>
      <c r="O57" s="8"/>
      <c r="P57" s="17" t="str">
        <f>IF(OR(I57="",Acompanhamento!$R$68="",Acompanhamento!$R$68="(máximo 300 carateres)"),"",Acompanhamento!$R$68)</f>
        <v/>
      </c>
    </row>
    <row r="58" spans="1:16" x14ac:dyDescent="0.15">
      <c r="A58" s="14" t="str">
        <f>IF(I58="","",IF(OR('Identificação da EG'!$B$7=0,'Identificação da EG'!$B$7=""),"",Capa!$C$10))</f>
        <v/>
      </c>
      <c r="B58" s="14" t="str">
        <f>IF(I58="","",IF((OR('Identificação da EG'!$B$7=0,'Identificação da EG'!$B$7="")),"",'Identificação da EG'!$B$7))</f>
        <v/>
      </c>
      <c r="C58" s="14" t="str">
        <f>IF(I58="","",IF(B58="","",VLOOKUP(B58,Auxiliar!$BW$23:$BX$3130,2,0)))</f>
        <v/>
      </c>
      <c r="D58" s="14" t="str">
        <f>IF(I58="","",IF(OR('Identificação da EG'!$B$7=0,'Identificação da EG'!$B$7=""),"","Portugal"))</f>
        <v/>
      </c>
      <c r="E58" s="14" t="str">
        <f>IF(I58="","",IF(OR('Identificação da EG'!$B$7=0,'Identificação da EG'!$B$7=""),"",'Identificação da EG'!$C$7))</f>
        <v/>
      </c>
      <c r="F58" s="14" t="str">
        <f>IF(I58="","",IF(OR('Identificação da EG'!$B$7=0,'Identificação da EG'!$B$7=""),"",'Identificação da EG'!$F$7))</f>
        <v/>
      </c>
      <c r="G58" s="14" t="str">
        <f>IF(I58="","",IF((OR('Identificação da EG'!$B$7=0,'Identificação da EG'!$B$7="")),"",'Identificação da EG'!$D$7))</f>
        <v/>
      </c>
      <c r="H58" s="25" t="str">
        <f>IF(I58="","",IF(OR('Identificação da EG'!$B$7=0,'Identificação da EG'!$B$7=""),"",'Identificação da EG'!$E$7))</f>
        <v/>
      </c>
      <c r="I58" s="8" t="str">
        <f>IF(J58="","",IF(Acompanhamento!$R$33="","",Acompanhamento!$R$33))</f>
        <v/>
      </c>
      <c r="J58" s="8"/>
      <c r="K58" s="8"/>
      <c r="L58" s="8"/>
      <c r="M58" s="8"/>
      <c r="N58" s="8"/>
      <c r="O58" s="8"/>
      <c r="P58" s="17" t="str">
        <f>IF(OR(I58="",Acompanhamento!$R$68="",Acompanhamento!$R$68="(máximo 300 carateres)"),"",Acompanhamento!$R$68)</f>
        <v/>
      </c>
    </row>
    <row r="59" spans="1:16" x14ac:dyDescent="0.15">
      <c r="A59" s="14" t="str">
        <f>IF(I59="","",IF(OR('Identificação da EG'!$B$7=0,'Identificação da EG'!$B$7=""),"",Capa!$C$10))</f>
        <v/>
      </c>
      <c r="B59" s="14" t="str">
        <f>IF(I59="","",IF((OR('Identificação da EG'!$B$7=0,'Identificação da EG'!$B$7="")),"",'Identificação da EG'!$B$7))</f>
        <v/>
      </c>
      <c r="C59" s="14" t="str">
        <f>IF(I59="","",IF(B59="","",VLOOKUP(B59,Auxiliar!$BW$23:$BX$3130,2,0)))</f>
        <v/>
      </c>
      <c r="D59" s="14" t="str">
        <f>IF(I59="","",IF(OR('Identificação da EG'!$B$7=0,'Identificação da EG'!$B$7=""),"","Portugal"))</f>
        <v/>
      </c>
      <c r="E59" s="14" t="str">
        <f>IF(I59="","",IF(OR('Identificação da EG'!$B$7=0,'Identificação da EG'!$B$7=""),"",'Identificação da EG'!$C$7))</f>
        <v/>
      </c>
      <c r="F59" s="14" t="str">
        <f>IF(I59="","",IF(OR('Identificação da EG'!$B$7=0,'Identificação da EG'!$B$7=""),"",'Identificação da EG'!$F$7))</f>
        <v/>
      </c>
      <c r="G59" s="14" t="str">
        <f>IF(I59="","",IF((OR('Identificação da EG'!$B$7=0,'Identificação da EG'!$B$7="")),"",'Identificação da EG'!$D$7))</f>
        <v/>
      </c>
      <c r="H59" s="25" t="str">
        <f>IF(I59="","",IF(OR('Identificação da EG'!$B$7=0,'Identificação da EG'!$B$7=""),"",'Identificação da EG'!$E$7))</f>
        <v/>
      </c>
      <c r="I59" s="8" t="str">
        <f>IF(J59="","",IF(Acompanhamento!$R$33="","",Acompanhamento!$R$33))</f>
        <v/>
      </c>
      <c r="J59" s="8"/>
      <c r="K59" s="8"/>
      <c r="L59" s="8"/>
      <c r="M59" s="8"/>
      <c r="N59" s="8"/>
      <c r="O59" s="8"/>
      <c r="P59" s="17" t="str">
        <f>IF(OR(I59="",Acompanhamento!$R$68="",Acompanhamento!$R$68="(máximo 300 carateres)"),"",Acompanhamento!$R$68)</f>
        <v/>
      </c>
    </row>
    <row r="60" spans="1:16" x14ac:dyDescent="0.15">
      <c r="A60" s="14" t="str">
        <f>IF(I60="","",IF(OR('Identificação da EG'!$B$7=0,'Identificação da EG'!$B$7=""),"",Capa!$C$10))</f>
        <v/>
      </c>
      <c r="B60" s="14" t="str">
        <f>IF(I60="","",IF((OR('Identificação da EG'!$B$7=0,'Identificação da EG'!$B$7="")),"",'Identificação da EG'!$B$7))</f>
        <v/>
      </c>
      <c r="C60" s="14" t="str">
        <f>IF(I60="","",IF(B60="","",VLOOKUP(B60,Auxiliar!$BW$23:$BX$3130,2,0)))</f>
        <v/>
      </c>
      <c r="D60" s="14" t="str">
        <f>IF(I60="","",IF(OR('Identificação da EG'!$B$7=0,'Identificação da EG'!$B$7=""),"","Portugal"))</f>
        <v/>
      </c>
      <c r="E60" s="14" t="str">
        <f>IF(I60="","",IF(OR('Identificação da EG'!$B$7=0,'Identificação da EG'!$B$7=""),"",'Identificação da EG'!$C$7))</f>
        <v/>
      </c>
      <c r="F60" s="14" t="str">
        <f>IF(I60="","",IF(OR('Identificação da EG'!$B$7=0,'Identificação da EG'!$B$7=""),"",'Identificação da EG'!$F$7))</f>
        <v/>
      </c>
      <c r="G60" s="14" t="str">
        <f>IF(I60="","",IF((OR('Identificação da EG'!$B$7=0,'Identificação da EG'!$B$7="")),"",'Identificação da EG'!$D$7))</f>
        <v/>
      </c>
      <c r="H60" s="25" t="str">
        <f>IF(I60="","",IF(OR('Identificação da EG'!$B$7=0,'Identificação da EG'!$B$7=""),"",'Identificação da EG'!$E$7))</f>
        <v/>
      </c>
      <c r="I60" s="8" t="str">
        <f>IF(J60="","",IF(Acompanhamento!$R$33="","",Acompanhamento!$R$33))</f>
        <v/>
      </c>
      <c r="J60" s="8"/>
      <c r="K60" s="8"/>
      <c r="L60" s="8"/>
      <c r="M60" s="8"/>
      <c r="N60" s="8"/>
      <c r="O60" s="8"/>
      <c r="P60" s="17" t="str">
        <f>IF(OR(I60="",Acompanhamento!$R$68="",Acompanhamento!$R$68="(máximo 300 carateres)"),"",Acompanhamento!$R$68)</f>
        <v/>
      </c>
    </row>
    <row r="61" spans="1:16" x14ac:dyDescent="0.15">
      <c r="A61" s="14" t="str">
        <f>IF(I61="","",IF(OR('Identificação da EG'!$B$7=0,'Identificação da EG'!$B$7=""),"",Capa!$C$10))</f>
        <v/>
      </c>
      <c r="B61" s="14" t="str">
        <f>IF(I61="","",IF((OR('Identificação da EG'!$B$7=0,'Identificação da EG'!$B$7="")),"",'Identificação da EG'!$B$7))</f>
        <v/>
      </c>
      <c r="C61" s="14" t="str">
        <f>IF(I61="","",IF(B61="","",VLOOKUP(B61,Auxiliar!$BW$23:$BX$3130,2,0)))</f>
        <v/>
      </c>
      <c r="D61" s="14" t="str">
        <f>IF(I61="","",IF(OR('Identificação da EG'!$B$7=0,'Identificação da EG'!$B$7=""),"","Portugal"))</f>
        <v/>
      </c>
      <c r="E61" s="14" t="str">
        <f>IF(I61="","",IF(OR('Identificação da EG'!$B$7=0,'Identificação da EG'!$B$7=""),"",'Identificação da EG'!$C$7))</f>
        <v/>
      </c>
      <c r="F61" s="14" t="str">
        <f>IF(I61="","",IF(OR('Identificação da EG'!$B$7=0,'Identificação da EG'!$B$7=""),"",'Identificação da EG'!$F$7))</f>
        <v/>
      </c>
      <c r="G61" s="14" t="str">
        <f>IF(I61="","",IF((OR('Identificação da EG'!$B$7=0,'Identificação da EG'!$B$7="")),"",'Identificação da EG'!$D$7))</f>
        <v/>
      </c>
      <c r="H61" s="25" t="str">
        <f>IF(I61="","",IF(OR('Identificação da EG'!$B$7=0,'Identificação da EG'!$B$7=""),"",'Identificação da EG'!$E$7))</f>
        <v/>
      </c>
      <c r="I61" s="8" t="str">
        <f>IF(J61="","",IF(Acompanhamento!$R$33="","",Acompanhamento!$R$33))</f>
        <v/>
      </c>
      <c r="J61" s="8"/>
      <c r="K61" s="8"/>
      <c r="L61" s="8"/>
      <c r="M61" s="8"/>
      <c r="N61" s="8"/>
      <c r="O61" s="8"/>
      <c r="P61" s="17" t="str">
        <f>IF(OR(I61="",Acompanhamento!$R$68="",Acompanhamento!$R$68="(máximo 300 carateres)"),"",Acompanhamento!$R$68)</f>
        <v/>
      </c>
    </row>
    <row r="62" spans="1:16" x14ac:dyDescent="0.15">
      <c r="A62" s="14" t="str">
        <f>IF(I62="","",IF(OR('Identificação da EG'!$B$7=0,'Identificação da EG'!$B$7=""),"",Capa!$C$10))</f>
        <v/>
      </c>
      <c r="B62" s="14" t="str">
        <f>IF(I62="","",IF((OR('Identificação da EG'!$B$7=0,'Identificação da EG'!$B$7="")),"",'Identificação da EG'!$B$7))</f>
        <v/>
      </c>
      <c r="C62" s="14" t="str">
        <f>IF(I62="","",IF(B62="","",VLOOKUP(B62,Auxiliar!$BW$23:$BX$3130,2,0)))</f>
        <v/>
      </c>
      <c r="D62" s="14" t="str">
        <f>IF(I62="","",IF(OR('Identificação da EG'!$B$7=0,'Identificação da EG'!$B$7=""),"","Portugal"))</f>
        <v/>
      </c>
      <c r="E62" s="14" t="str">
        <f>IF(I62="","",IF(OR('Identificação da EG'!$B$7=0,'Identificação da EG'!$B$7=""),"",'Identificação da EG'!$C$7))</f>
        <v/>
      </c>
      <c r="F62" s="14" t="str">
        <f>IF(I62="","",IF(OR('Identificação da EG'!$B$7=0,'Identificação da EG'!$B$7=""),"",'Identificação da EG'!$F$7))</f>
        <v/>
      </c>
      <c r="G62" s="14" t="str">
        <f>IF(I62="","",IF((OR('Identificação da EG'!$B$7=0,'Identificação da EG'!$B$7="")),"",'Identificação da EG'!$D$7))</f>
        <v/>
      </c>
      <c r="H62" s="25" t="str">
        <f>IF(I62="","",IF(OR('Identificação da EG'!$B$7=0,'Identificação da EG'!$B$7=""),"",'Identificação da EG'!$E$7))</f>
        <v/>
      </c>
      <c r="I62" s="8" t="str">
        <f>IF(J62="","",IF(Acompanhamento!$R$33="","",Acompanhamento!$R$33))</f>
        <v/>
      </c>
      <c r="J62" s="8"/>
      <c r="K62" s="8"/>
      <c r="L62" s="8"/>
      <c r="M62" s="8"/>
      <c r="N62" s="8"/>
      <c r="O62" s="8"/>
      <c r="P62" s="17" t="str">
        <f>IF(OR(I62="",Acompanhamento!$R$68="",Acompanhamento!$R$68="(máximo 300 carateres)"),"",Acompanhamento!$R$68)</f>
        <v/>
      </c>
    </row>
    <row r="63" spans="1:16" x14ac:dyDescent="0.15">
      <c r="A63" s="14" t="str">
        <f>IF(I63="","",IF(OR('Identificação da EG'!$B$7=0,'Identificação da EG'!$B$7=""),"",Capa!$C$10))</f>
        <v/>
      </c>
      <c r="B63" s="14" t="str">
        <f>IF(I63="","",IF((OR('Identificação da EG'!$B$7=0,'Identificação da EG'!$B$7="")),"",'Identificação da EG'!$B$7))</f>
        <v/>
      </c>
      <c r="C63" s="14" t="str">
        <f>IF(I63="","",IF(B63="","",VLOOKUP(B63,Auxiliar!$BW$23:$BX$3130,2,0)))</f>
        <v/>
      </c>
      <c r="D63" s="14" t="str">
        <f>IF(I63="","",IF(OR('Identificação da EG'!$B$7=0,'Identificação da EG'!$B$7=""),"","Portugal"))</f>
        <v/>
      </c>
      <c r="E63" s="14" t="str">
        <f>IF(I63="","",IF(OR('Identificação da EG'!$B$7=0,'Identificação da EG'!$B$7=""),"",'Identificação da EG'!$C$7))</f>
        <v/>
      </c>
      <c r="F63" s="14" t="str">
        <f>IF(I63="","",IF(OR('Identificação da EG'!$B$7=0,'Identificação da EG'!$B$7=""),"",'Identificação da EG'!$F$7))</f>
        <v/>
      </c>
      <c r="G63" s="14" t="str">
        <f>IF(I63="","",IF((OR('Identificação da EG'!$B$7=0,'Identificação da EG'!$B$7="")),"",'Identificação da EG'!$D$7))</f>
        <v/>
      </c>
      <c r="H63" s="25" t="str">
        <f>IF(I63="","",IF(OR('Identificação da EG'!$B$7=0,'Identificação da EG'!$B$7=""),"",'Identificação da EG'!$E$7))</f>
        <v/>
      </c>
      <c r="I63" s="8" t="str">
        <f>IF(J63="","",IF(Acompanhamento!$R$33="","",Acompanhamento!$R$33))</f>
        <v/>
      </c>
      <c r="J63" s="8"/>
      <c r="K63" s="8"/>
      <c r="L63" s="8"/>
      <c r="M63" s="8"/>
      <c r="N63" s="8"/>
      <c r="O63" s="8"/>
      <c r="P63" s="17" t="str">
        <f>IF(OR(I63="",Acompanhamento!$R$68="",Acompanhamento!$R$68="(máximo 300 carateres)"),"",Acompanhamento!$R$68)</f>
        <v/>
      </c>
    </row>
    <row r="64" spans="1:16" x14ac:dyDescent="0.15">
      <c r="A64" s="14" t="str">
        <f>IF(I64="","",IF(OR('Identificação da EG'!$B$7=0,'Identificação da EG'!$B$7=""),"",Capa!$C$10))</f>
        <v/>
      </c>
      <c r="B64" s="14" t="str">
        <f>IF(I64="","",IF((OR('Identificação da EG'!$B$7=0,'Identificação da EG'!$B$7="")),"",'Identificação da EG'!$B$7))</f>
        <v/>
      </c>
      <c r="C64" s="14" t="str">
        <f>IF(I64="","",IF(B64="","",VLOOKUP(B64,Auxiliar!$BW$23:$BX$3130,2,0)))</f>
        <v/>
      </c>
      <c r="D64" s="14" t="str">
        <f>IF(I64="","",IF(OR('Identificação da EG'!$B$7=0,'Identificação da EG'!$B$7=""),"","Portugal"))</f>
        <v/>
      </c>
      <c r="E64" s="14" t="str">
        <f>IF(I64="","",IF(OR('Identificação da EG'!$B$7=0,'Identificação da EG'!$B$7=""),"",'Identificação da EG'!$C$7))</f>
        <v/>
      </c>
      <c r="F64" s="14" t="str">
        <f>IF(I64="","",IF(OR('Identificação da EG'!$B$7=0,'Identificação da EG'!$B$7=""),"",'Identificação da EG'!$F$7))</f>
        <v/>
      </c>
      <c r="G64" s="14" t="str">
        <f>IF(I64="","",IF((OR('Identificação da EG'!$B$7=0,'Identificação da EG'!$B$7="")),"",'Identificação da EG'!$D$7))</f>
        <v/>
      </c>
      <c r="H64" s="25" t="str">
        <f>IF(I64="","",IF(OR('Identificação da EG'!$B$7=0,'Identificação da EG'!$B$7=""),"",'Identificação da EG'!$E$7))</f>
        <v/>
      </c>
      <c r="I64" s="8" t="str">
        <f>IF(J64="","",IF(Acompanhamento!$R$33="","",Acompanhamento!$R$33))</f>
        <v/>
      </c>
      <c r="J64" s="8"/>
      <c r="K64" s="8"/>
      <c r="L64" s="8"/>
      <c r="M64" s="8"/>
      <c r="N64" s="8"/>
      <c r="O64" s="8"/>
      <c r="P64" s="17" t="str">
        <f>IF(OR(I64="",Acompanhamento!$R$68="",Acompanhamento!$R$68="(máximo 300 carateres)"),"",Acompanhamento!$R$68)</f>
        <v/>
      </c>
    </row>
    <row r="65" spans="1:16" x14ac:dyDescent="0.15">
      <c r="A65" s="14" t="str">
        <f>IF(I65="","",IF(OR('Identificação da EG'!$B$7=0,'Identificação da EG'!$B$7=""),"",Capa!$C$10))</f>
        <v/>
      </c>
      <c r="B65" s="14" t="str">
        <f>IF(I65="","",IF((OR('Identificação da EG'!$B$7=0,'Identificação da EG'!$B$7="")),"",'Identificação da EG'!$B$7))</f>
        <v/>
      </c>
      <c r="C65" s="14" t="str">
        <f>IF(I65="","",IF(B65="","",VLOOKUP(B65,Auxiliar!$BW$23:$BX$3130,2,0)))</f>
        <v/>
      </c>
      <c r="D65" s="14" t="str">
        <f>IF(I65="","",IF(OR('Identificação da EG'!$B$7=0,'Identificação da EG'!$B$7=""),"","Portugal"))</f>
        <v/>
      </c>
      <c r="E65" s="14" t="str">
        <f>IF(I65="","",IF(OR('Identificação da EG'!$B$7=0,'Identificação da EG'!$B$7=""),"",'Identificação da EG'!$C$7))</f>
        <v/>
      </c>
      <c r="F65" s="14" t="str">
        <f>IF(I65="","",IF(OR('Identificação da EG'!$B$7=0,'Identificação da EG'!$B$7=""),"",'Identificação da EG'!$F$7))</f>
        <v/>
      </c>
      <c r="G65" s="14" t="str">
        <f>IF(I65="","",IF((OR('Identificação da EG'!$B$7=0,'Identificação da EG'!$B$7="")),"",'Identificação da EG'!$D$7))</f>
        <v/>
      </c>
      <c r="H65" s="25" t="str">
        <f>IF(I65="","",IF(OR('Identificação da EG'!$B$7=0,'Identificação da EG'!$B$7=""),"",'Identificação da EG'!$E$7))</f>
        <v/>
      </c>
      <c r="I65" s="8" t="str">
        <f>IF(J65="","",IF(Acompanhamento!$R$33="","",Acompanhamento!$R$33))</f>
        <v/>
      </c>
      <c r="J65" s="8"/>
      <c r="K65" s="8"/>
      <c r="L65" s="8"/>
      <c r="M65" s="8"/>
      <c r="N65" s="8"/>
      <c r="O65" s="8"/>
      <c r="P65" s="17" t="str">
        <f>IF(OR(I65="",Acompanhamento!$R$68="",Acompanhamento!$R$68="(máximo 300 carateres)"),"",Acompanhamento!$R$68)</f>
        <v/>
      </c>
    </row>
    <row r="66" spans="1:16" x14ac:dyDescent="0.15">
      <c r="A66" s="14" t="str">
        <f>IF(I66="","",IF(OR('Identificação da EG'!$B$7=0,'Identificação da EG'!$B$7=""),"",Capa!$C$10))</f>
        <v/>
      </c>
      <c r="B66" s="14" t="str">
        <f>IF(I66="","",IF((OR('Identificação da EG'!$B$7=0,'Identificação da EG'!$B$7="")),"",'Identificação da EG'!$B$7))</f>
        <v/>
      </c>
      <c r="C66" s="14" t="str">
        <f>IF(I66="","",IF(B66="","",VLOOKUP(B66,Auxiliar!$BW$23:$BX$3130,2,0)))</f>
        <v/>
      </c>
      <c r="D66" s="14" t="str">
        <f>IF(I66="","",IF(OR('Identificação da EG'!$B$7=0,'Identificação da EG'!$B$7=""),"","Portugal"))</f>
        <v/>
      </c>
      <c r="E66" s="14" t="str">
        <f>IF(I66="","",IF(OR('Identificação da EG'!$B$7=0,'Identificação da EG'!$B$7=""),"",'Identificação da EG'!$C$7))</f>
        <v/>
      </c>
      <c r="F66" s="14" t="str">
        <f>IF(I66="","",IF(OR('Identificação da EG'!$B$7=0,'Identificação da EG'!$B$7=""),"",'Identificação da EG'!$F$7))</f>
        <v/>
      </c>
      <c r="G66" s="14" t="str">
        <f>IF(I66="","",IF((OR('Identificação da EG'!$B$7=0,'Identificação da EG'!$B$7="")),"",'Identificação da EG'!$D$7))</f>
        <v/>
      </c>
      <c r="H66" s="25" t="str">
        <f>IF(I66="","",IF(OR('Identificação da EG'!$B$7=0,'Identificação da EG'!$B$7=""),"",'Identificação da EG'!$E$7))</f>
        <v/>
      </c>
      <c r="I66" s="8" t="str">
        <f>IF(J66="","",IF(Acompanhamento!$R$33="","",Acompanhamento!$R$33))</f>
        <v/>
      </c>
      <c r="J66" s="8"/>
      <c r="K66" s="8"/>
      <c r="L66" s="8"/>
      <c r="M66" s="8"/>
      <c r="N66" s="8"/>
      <c r="O66" s="8"/>
      <c r="P66" s="17" t="str">
        <f>IF(OR(I66="",Acompanhamento!$R$68="",Acompanhamento!$R$68="(máximo 300 carateres)"),"",Acompanhamento!$R$68)</f>
        <v/>
      </c>
    </row>
    <row r="67" spans="1:16" x14ac:dyDescent="0.15">
      <c r="A67" s="14" t="str">
        <f>IF(I67="","",IF(OR('Identificação da EG'!$B$7=0,'Identificação da EG'!$B$7=""),"",Capa!$C$10))</f>
        <v/>
      </c>
      <c r="B67" s="14" t="str">
        <f>IF(I67="","",IF((OR('Identificação da EG'!$B$7=0,'Identificação da EG'!$B$7="")),"",'Identificação da EG'!$B$7))</f>
        <v/>
      </c>
      <c r="C67" s="14" t="str">
        <f>IF(I67="","",IF(B67="","",VLOOKUP(B67,Auxiliar!$BW$23:$BX$3130,2,0)))</f>
        <v/>
      </c>
      <c r="D67" s="14" t="str">
        <f>IF(I67="","",IF(OR('Identificação da EG'!$B$7=0,'Identificação da EG'!$B$7=""),"","Portugal"))</f>
        <v/>
      </c>
      <c r="E67" s="14" t="str">
        <f>IF(I67="","",IF(OR('Identificação da EG'!$B$7=0,'Identificação da EG'!$B$7=""),"",'Identificação da EG'!$C$7))</f>
        <v/>
      </c>
      <c r="F67" s="14" t="str">
        <f>IF(I67="","",IF(OR('Identificação da EG'!$B$7=0,'Identificação da EG'!$B$7=""),"",'Identificação da EG'!$F$7))</f>
        <v/>
      </c>
      <c r="G67" s="14" t="str">
        <f>IF(I67="","",IF((OR('Identificação da EG'!$B$7=0,'Identificação da EG'!$B$7="")),"",'Identificação da EG'!$D$7))</f>
        <v/>
      </c>
      <c r="H67" s="25" t="str">
        <f>IF(I67="","",IF(OR('Identificação da EG'!$B$7=0,'Identificação da EG'!$B$7=""),"",'Identificação da EG'!$E$7))</f>
        <v/>
      </c>
      <c r="I67" s="8" t="str">
        <f>IF(J53="","",IF(Acompanhamento!$R$33="","",Acompanhamento!$R$33))</f>
        <v/>
      </c>
      <c r="J67" s="8"/>
      <c r="K67" s="8"/>
      <c r="L67" s="8"/>
      <c r="M67" s="8" t="str">
        <f>IF(I67="","","Duração do acompanhamento")</f>
        <v/>
      </c>
      <c r="N67" s="8" t="str">
        <f>IF(I67="","","dias")</f>
        <v/>
      </c>
      <c r="O67" s="8" t="str">
        <f>IF(Acompanhamento!$R$57="","",Acompanhamento!$R$57)</f>
        <v/>
      </c>
      <c r="P67" s="17" t="str">
        <f>IF(OR(O67="",Acompanhamento!$R$68="",Acompanhamento!$R$68="(máximo 300 carateres)"),"",Acompanhamento!$R$68)</f>
        <v/>
      </c>
    </row>
    <row r="68" spans="1:16" x14ac:dyDescent="0.15">
      <c r="A68" s="14" t="str">
        <f>IF(I68="","",IF(OR('Identificação da EG'!$B$7=0,'Identificação da EG'!$B$7=""),"",Capa!$C$10))</f>
        <v/>
      </c>
      <c r="B68" s="14" t="str">
        <f>IF(I68="","",IF((OR('Identificação da EG'!$B$7=0,'Identificação da EG'!$B$7="")),"",'Identificação da EG'!$B$7))</f>
        <v/>
      </c>
      <c r="C68" s="14" t="str">
        <f>IF(I68="","",IF(B68="","",VLOOKUP(B68,Auxiliar!$BW$23:$BX$3130,2,0)))</f>
        <v/>
      </c>
      <c r="D68" s="14" t="str">
        <f>IF(I68="","",IF(OR('Identificação da EG'!$B$7=0,'Identificação da EG'!$B$7=""),"","Portugal"))</f>
        <v/>
      </c>
      <c r="E68" s="14" t="str">
        <f>IF(I68="","",IF(OR('Identificação da EG'!$B$7=0,'Identificação da EG'!$B$7=""),"",'Identificação da EG'!$C$7))</f>
        <v/>
      </c>
      <c r="F68" s="14" t="str">
        <f>IF(I68="","",IF(OR('Identificação da EG'!$B$7=0,'Identificação da EG'!$B$7=""),"",'Identificação da EG'!$F$7))</f>
        <v/>
      </c>
      <c r="G68" s="14" t="str">
        <f>IF(I68="","",IF((OR('Identificação da EG'!$B$7=0,'Identificação da EG'!$B$7="")),"",'Identificação da EG'!$D$7))</f>
        <v/>
      </c>
      <c r="H68" s="25" t="str">
        <f>IF(I68="","",IF(OR('Identificação da EG'!$B$7=0,'Identificação da EG'!$B$7=""),"",'Identificação da EG'!$E$7))</f>
        <v/>
      </c>
      <c r="I68" s="8" t="str">
        <f>IF(J53="","",IF(Acompanhamento!$R$33="","",Acompanhamento!$R$33))</f>
        <v/>
      </c>
      <c r="J68" s="8"/>
      <c r="K68" s="8"/>
      <c r="L68" s="8"/>
      <c r="M68" s="8" t="str">
        <f>IF(I68="","","Técnicos envolvidos")</f>
        <v/>
      </c>
      <c r="N68" s="8" t="str">
        <f>IF(I68="","","nº")</f>
        <v/>
      </c>
      <c r="O68" s="8" t="str">
        <f>IF(Acompanhamento!$R$61="","",Acompanhamento!$R$61)</f>
        <v/>
      </c>
      <c r="P68" s="17" t="str">
        <f>IF(OR(O68="",Acompanhamento!$R$68="",Acompanhamento!$R$68="(máximo 300 carateres)"),"",Acompanhamento!$R$68)</f>
        <v/>
      </c>
    </row>
    <row r="69" spans="1:16" x14ac:dyDescent="0.15">
      <c r="A69" s="14" t="str">
        <f>IF(I69="","",IF(OR('Identificação da EG'!$B$7=0,'Identificação da EG'!$B$7=""),"",Capa!$C$10))</f>
        <v/>
      </c>
      <c r="B69" s="14" t="str">
        <f>IF(I69="","",IF((OR('Identificação da EG'!$B$7=0,'Identificação da EG'!$B$7="")),"",'Identificação da EG'!$B$7))</f>
        <v/>
      </c>
      <c r="C69" s="14" t="str">
        <f>IF(I69="","",IF(B69="","",VLOOKUP(B69,Auxiliar!$BW$23:$BX$3130,2,0)))</f>
        <v/>
      </c>
      <c r="D69" s="14" t="str">
        <f>IF(I69="","",IF(OR('Identificação da EG'!$B$7=0,'Identificação da EG'!$B$7=""),"","Portugal"))</f>
        <v/>
      </c>
      <c r="E69" s="14" t="str">
        <f>IF(I69="","",IF(OR('Identificação da EG'!$B$7=0,'Identificação da EG'!$B$7=""),"",'Identificação da EG'!$C$7))</f>
        <v/>
      </c>
      <c r="F69" s="14" t="str">
        <f>IF(I69="","",IF(OR('Identificação da EG'!$B$7=0,'Identificação da EG'!$B$7=""),"",'Identificação da EG'!$F$7))</f>
        <v/>
      </c>
      <c r="G69" s="14" t="str">
        <f>IF(I69="","",IF((OR('Identificação da EG'!$B$7=0,'Identificação da EG'!$B$7="")),"",'Identificação da EG'!$D$7))</f>
        <v/>
      </c>
      <c r="H69" s="25" t="str">
        <f>IF(I69="","",IF(OR('Identificação da EG'!$B$7=0,'Identificação da EG'!$B$7=""),"",'Identificação da EG'!$E$7))</f>
        <v/>
      </c>
      <c r="I69" s="8" t="str">
        <f>IF(J53="","",IF(Acompanhamento!$R$33="","",Acompanhamento!$R$33))</f>
        <v/>
      </c>
      <c r="J69" s="8"/>
      <c r="K69" s="8"/>
      <c r="L69" s="8"/>
      <c r="M69" s="8" t="str">
        <f>IF(I69="","","Técnicos formados")</f>
        <v/>
      </c>
      <c r="N69" s="8" t="str">
        <f>IF(I69="","","nº")</f>
        <v/>
      </c>
      <c r="O69" s="8" t="str">
        <f>IF(Acompanhamento!$R$65="","",Acompanhamento!$R$65)</f>
        <v/>
      </c>
      <c r="P69" s="17" t="str">
        <f>IF(OR(O69="",Acompanhamento!$R$68="",Acompanhamento!$R$68="(máximo 300 carateres)"),"",Acompanhamento!$R$68)</f>
        <v/>
      </c>
    </row>
    <row r="70" spans="1:16" x14ac:dyDescent="0.15">
      <c r="A70" s="14" t="str">
        <f>IF(I70="","",IF(OR('Identificação da EG'!$B$7=0,'Identificação da EG'!$B$7=""),"",Capa!$C$10))</f>
        <v/>
      </c>
      <c r="B70" s="14" t="str">
        <f>IF(I70="","",IF((OR('Identificação da EG'!$B$7=0,'Identificação da EG'!$B$7="")),"",'Identificação da EG'!$B$7))</f>
        <v/>
      </c>
      <c r="C70" s="14" t="str">
        <f>IF(I70="","",IF(B70="","",VLOOKUP(B70,Auxiliar!$BW$23:$BX$3130,2,0)))</f>
        <v/>
      </c>
      <c r="D70" s="14" t="str">
        <f>IF(I70="","",IF(OR('Identificação da EG'!$B$7=0,'Identificação da EG'!$B$7=""),"","Portugal"))</f>
        <v/>
      </c>
      <c r="E70" s="14" t="str">
        <f>IF(I70="","",IF(OR('Identificação da EG'!$B$7=0,'Identificação da EG'!$B$7=""),"",'Identificação da EG'!$C$7))</f>
        <v/>
      </c>
      <c r="F70" s="14" t="str">
        <f>IF(I70="","",IF(OR('Identificação da EG'!$B$7=0,'Identificação da EG'!$B$7=""),"",'Identificação da EG'!$F$7))</f>
        <v/>
      </c>
      <c r="G70" s="14" t="str">
        <f>IF(I70="","",IF((OR('Identificação da EG'!$B$7=0,'Identificação da EG'!$B$7="")),"",'Identificação da EG'!$D$7))</f>
        <v/>
      </c>
      <c r="H70" s="25" t="str">
        <f>IF(I70="","",IF(OR('Identificação da EG'!$B$7=0,'Identificação da EG'!$B$7=""),"",'Identificação da EG'!$E$7))</f>
        <v/>
      </c>
      <c r="I70" s="8" t="str">
        <f>IF(J70="","",IF(Acompanhamento!$W$33="","",Acompanhamento!$W$33))</f>
        <v/>
      </c>
      <c r="J70" s="8" t="str" cm="1">
        <f t="array" ref="J70">IFERROR(_xlfn._xlws.FILTER(Acompanhamento!V39:V52,Acompanhamento!V39:V52&lt;&gt;0),"")</f>
        <v/>
      </c>
      <c r="K70" s="8" t="str" cm="1">
        <f t="array" ref="K70">IFERROR(_xlfn._xlws.FILTER(Acompanhamento!W39:W52,Acompanhamento!W39:W52&lt;&gt;0),"")</f>
        <v/>
      </c>
      <c r="L70" s="8" t="str" cm="1">
        <f t="array" ref="L70">IFERROR(_xlfn._xlws.FILTER(Acompanhamento!X39:X52,Acompanhamento!X39:X52&lt;&gt;0),"")</f>
        <v/>
      </c>
      <c r="M70" s="8"/>
      <c r="N70" s="8"/>
      <c r="O70" s="8"/>
      <c r="P70" s="17" t="str">
        <f>IF(OR(I70="",Acompanhamento!$W$68="",Acompanhamento!$W$68="(máximo 300 carateres)"),"",Acompanhamento!$W$68)</f>
        <v/>
      </c>
    </row>
    <row r="71" spans="1:16" x14ac:dyDescent="0.15">
      <c r="A71" s="14" t="str">
        <f>IF(I71="","",IF(OR('Identificação da EG'!$B$7=0,'Identificação da EG'!$B$7=""),"",Capa!$C$10))</f>
        <v/>
      </c>
      <c r="B71" s="14" t="str">
        <f>IF(I71="","",IF((OR('Identificação da EG'!$B$7=0,'Identificação da EG'!$B$7="")),"",'Identificação da EG'!$B$7))</f>
        <v/>
      </c>
      <c r="C71" s="14" t="str">
        <f>IF(I71="","",IF(B71="","",VLOOKUP(B71,Auxiliar!$BW$23:$BX$3130,2,0)))</f>
        <v/>
      </c>
      <c r="D71" s="14" t="str">
        <f>IF(I71="","",IF(OR('Identificação da EG'!$B$7=0,'Identificação da EG'!$B$7=""),"","Portugal"))</f>
        <v/>
      </c>
      <c r="E71" s="14" t="str">
        <f>IF(I71="","",IF(OR('Identificação da EG'!$B$7=0,'Identificação da EG'!$B$7=""),"",'Identificação da EG'!$C$7))</f>
        <v/>
      </c>
      <c r="F71" s="14" t="str">
        <f>IF(I71="","",IF(OR('Identificação da EG'!$B$7=0,'Identificação da EG'!$B$7=""),"",'Identificação da EG'!$F$7))</f>
        <v/>
      </c>
      <c r="G71" s="14" t="str">
        <f>IF(I71="","",IF((OR('Identificação da EG'!$B$7=0,'Identificação da EG'!$B$7="")),"",'Identificação da EG'!$D$7))</f>
        <v/>
      </c>
      <c r="H71" s="25" t="str">
        <f>IF(I71="","",IF(OR('Identificação da EG'!$B$7=0,'Identificação da EG'!$B$7=""),"",'Identificação da EG'!$E$7))</f>
        <v/>
      </c>
      <c r="I71" s="8" t="str">
        <f>IF(J71="","",IF(Acompanhamento!$W$33="","",Acompanhamento!$W$33))</f>
        <v/>
      </c>
      <c r="J71" s="8"/>
      <c r="K71" s="8"/>
      <c r="L71" s="8"/>
      <c r="M71" s="8"/>
      <c r="N71" s="8"/>
      <c r="O71" s="8"/>
      <c r="P71" s="17" t="str">
        <f>IF(OR(O71="",Acompanhamento!$W$68="",Acompanhamento!$W$68="(máximo 300 carateres)"),"",Acompanhamento!$W$68)</f>
        <v/>
      </c>
    </row>
    <row r="72" spans="1:16" x14ac:dyDescent="0.15">
      <c r="A72" s="14" t="str">
        <f>IF(I72="","",IF(OR('Identificação da EG'!$B$7=0,'Identificação da EG'!$B$7=""),"",Capa!$C$10))</f>
        <v/>
      </c>
      <c r="B72" s="14" t="str">
        <f>IF(I72="","",IF((OR('Identificação da EG'!$B$7=0,'Identificação da EG'!$B$7="")),"",'Identificação da EG'!$B$7))</f>
        <v/>
      </c>
      <c r="C72" s="14" t="str">
        <f>IF(I72="","",IF(B72="","",VLOOKUP(B72,Auxiliar!$BW$23:$BX$3130,2,0)))</f>
        <v/>
      </c>
      <c r="D72" s="14" t="str">
        <f>IF(I72="","",IF(OR('Identificação da EG'!$B$7=0,'Identificação da EG'!$B$7=""),"","Portugal"))</f>
        <v/>
      </c>
      <c r="E72" s="14" t="str">
        <f>IF(I72="","",IF(OR('Identificação da EG'!$B$7=0,'Identificação da EG'!$B$7=""),"",'Identificação da EG'!$C$7))</f>
        <v/>
      </c>
      <c r="F72" s="14" t="str">
        <f>IF(I72="","",IF(OR('Identificação da EG'!$B$7=0,'Identificação da EG'!$B$7=""),"",'Identificação da EG'!$F$7))</f>
        <v/>
      </c>
      <c r="G72" s="14" t="str">
        <f>IF(I72="","",IF((OR('Identificação da EG'!$B$7=0,'Identificação da EG'!$B$7="")),"",'Identificação da EG'!$D$7))</f>
        <v/>
      </c>
      <c r="H72" s="25" t="str">
        <f>IF(I72="","",IF(OR('Identificação da EG'!$B$7=0,'Identificação da EG'!$B$7=""),"",'Identificação da EG'!$E$7))</f>
        <v/>
      </c>
      <c r="I72" s="8" t="str">
        <f>IF(J72="","",IF(Acompanhamento!$W$33="","",Acompanhamento!$W$33))</f>
        <v/>
      </c>
      <c r="J72" s="8"/>
      <c r="K72" s="8"/>
      <c r="L72" s="8"/>
      <c r="M72" s="8"/>
      <c r="N72" s="8"/>
      <c r="O72" s="8"/>
      <c r="P72" s="17" t="str">
        <f>IF(OR(O72="",Acompanhamento!$W$68="",Acompanhamento!$W$68="(máximo 300 carateres)"),"",Acompanhamento!$W$68)</f>
        <v/>
      </c>
    </row>
    <row r="73" spans="1:16" x14ac:dyDescent="0.15">
      <c r="A73" s="14" t="str">
        <f>IF(I73="","",IF(OR('Identificação da EG'!$B$7=0,'Identificação da EG'!$B$7=""),"",Capa!$C$10))</f>
        <v/>
      </c>
      <c r="B73" s="14" t="str">
        <f>IF(I73="","",IF((OR('Identificação da EG'!$B$7=0,'Identificação da EG'!$B$7="")),"",'Identificação da EG'!$B$7))</f>
        <v/>
      </c>
      <c r="C73" s="14" t="str">
        <f>IF(I73="","",IF(B73="","",VLOOKUP(B73,Auxiliar!$BW$23:$BX$3130,2,0)))</f>
        <v/>
      </c>
      <c r="D73" s="14" t="str">
        <f>IF(I73="","",IF(OR('Identificação da EG'!$B$7=0,'Identificação da EG'!$B$7=""),"","Portugal"))</f>
        <v/>
      </c>
      <c r="E73" s="14" t="str">
        <f>IF(I73="","",IF(OR('Identificação da EG'!$B$7=0,'Identificação da EG'!$B$7=""),"",'Identificação da EG'!$C$7))</f>
        <v/>
      </c>
      <c r="F73" s="14" t="str">
        <f>IF(I73="","",IF(OR('Identificação da EG'!$B$7=0,'Identificação da EG'!$B$7=""),"",'Identificação da EG'!$F$7))</f>
        <v/>
      </c>
      <c r="G73" s="14" t="str">
        <f>IF(I73="","",IF((OR('Identificação da EG'!$B$7=0,'Identificação da EG'!$B$7="")),"",'Identificação da EG'!$D$7))</f>
        <v/>
      </c>
      <c r="H73" s="25" t="str">
        <f>IF(I73="","",IF(OR('Identificação da EG'!$B$7=0,'Identificação da EG'!$B$7=""),"",'Identificação da EG'!$E$7))</f>
        <v/>
      </c>
      <c r="I73" s="8" t="str">
        <f>IF(J73="","",IF(Acompanhamento!$W$33="","",Acompanhamento!$W$33))</f>
        <v/>
      </c>
      <c r="J73" s="8"/>
      <c r="K73" s="8"/>
      <c r="L73" s="8"/>
      <c r="M73" s="8"/>
      <c r="N73" s="8"/>
      <c r="O73" s="8"/>
      <c r="P73" s="17" t="str">
        <f>IF(OR(O73="",Acompanhamento!$W$68="",Acompanhamento!$W$68="(máximo 300 carateres)"),"",Acompanhamento!$W$68)</f>
        <v/>
      </c>
    </row>
    <row r="74" spans="1:16" x14ac:dyDescent="0.15">
      <c r="A74" s="14" t="str">
        <f>IF(I74="","",IF(OR('Identificação da EG'!$B$7=0,'Identificação da EG'!$B$7=""),"",Capa!$C$10))</f>
        <v/>
      </c>
      <c r="B74" s="14" t="str">
        <f>IF(I74="","",IF((OR('Identificação da EG'!$B$7=0,'Identificação da EG'!$B$7="")),"",'Identificação da EG'!$B$7))</f>
        <v/>
      </c>
      <c r="C74" s="14" t="str">
        <f>IF(I74="","",IF(B74="","",VLOOKUP(B74,Auxiliar!$BW$23:$BX$3130,2,0)))</f>
        <v/>
      </c>
      <c r="D74" s="14" t="str">
        <f>IF(I74="","",IF(OR('Identificação da EG'!$B$7=0,'Identificação da EG'!$B$7=""),"","Portugal"))</f>
        <v/>
      </c>
      <c r="E74" s="14" t="str">
        <f>IF(I74="","",IF(OR('Identificação da EG'!$B$7=0,'Identificação da EG'!$B$7=""),"",'Identificação da EG'!$C$7))</f>
        <v/>
      </c>
      <c r="F74" s="14" t="str">
        <f>IF(I74="","",IF(OR('Identificação da EG'!$B$7=0,'Identificação da EG'!$B$7=""),"",'Identificação da EG'!$F$7))</f>
        <v/>
      </c>
      <c r="G74" s="14" t="str">
        <f>IF(I74="","",IF((OR('Identificação da EG'!$B$7=0,'Identificação da EG'!$B$7="")),"",'Identificação da EG'!$D$7))</f>
        <v/>
      </c>
      <c r="H74" s="25" t="str">
        <f>IF(I74="","",IF(OR('Identificação da EG'!$B$7=0,'Identificação da EG'!$B$7=""),"",'Identificação da EG'!$E$7))</f>
        <v/>
      </c>
      <c r="I74" s="8" t="str">
        <f>IF(J74="","",IF(Acompanhamento!$W$33="","",Acompanhamento!$W$33))</f>
        <v/>
      </c>
      <c r="J74" s="8"/>
      <c r="K74" s="8"/>
      <c r="L74" s="8"/>
      <c r="M74" s="8"/>
      <c r="N74" s="8"/>
      <c r="O74" s="8"/>
      <c r="P74" s="17" t="str">
        <f>IF(OR(O74="",Acompanhamento!$W$68="",Acompanhamento!$W$68="(máximo 300 carateres)"),"",Acompanhamento!$W$68)</f>
        <v/>
      </c>
    </row>
    <row r="75" spans="1:16" x14ac:dyDescent="0.15">
      <c r="A75" s="14" t="str">
        <f>IF(I75="","",IF(OR('Identificação da EG'!$B$7=0,'Identificação da EG'!$B$7=""),"",Capa!$C$10))</f>
        <v/>
      </c>
      <c r="B75" s="14" t="str">
        <f>IF(I75="","",IF((OR('Identificação da EG'!$B$7=0,'Identificação da EG'!$B$7="")),"",'Identificação da EG'!$B$7))</f>
        <v/>
      </c>
      <c r="C75" s="14" t="str">
        <f>IF(I75="","",IF(B75="","",VLOOKUP(B75,Auxiliar!$BW$23:$BX$3130,2,0)))</f>
        <v/>
      </c>
      <c r="D75" s="14" t="str">
        <f>IF(I75="","",IF(OR('Identificação da EG'!$B$7=0,'Identificação da EG'!$B$7=""),"","Portugal"))</f>
        <v/>
      </c>
      <c r="E75" s="14" t="str">
        <f>IF(I75="","",IF(OR('Identificação da EG'!$B$7=0,'Identificação da EG'!$B$7=""),"",'Identificação da EG'!$C$7))</f>
        <v/>
      </c>
      <c r="F75" s="14" t="str">
        <f>IF(I75="","",IF(OR('Identificação da EG'!$B$7=0,'Identificação da EG'!$B$7=""),"",'Identificação da EG'!$F$7))</f>
        <v/>
      </c>
      <c r="G75" s="14" t="str">
        <f>IF(I75="","",IF((OR('Identificação da EG'!$B$7=0,'Identificação da EG'!$B$7="")),"",'Identificação da EG'!$D$7))</f>
        <v/>
      </c>
      <c r="H75" s="25" t="str">
        <f>IF(I75="","",IF(OR('Identificação da EG'!$B$7=0,'Identificação da EG'!$B$7=""),"",'Identificação da EG'!$E$7))</f>
        <v/>
      </c>
      <c r="I75" s="8" t="str">
        <f>IF(J75="","",IF(Acompanhamento!$W$33="","",Acompanhamento!$W$33))</f>
        <v/>
      </c>
      <c r="J75" s="8"/>
      <c r="K75" s="8"/>
      <c r="L75" s="8"/>
      <c r="M75" s="8"/>
      <c r="N75" s="8"/>
      <c r="O75" s="8"/>
      <c r="P75" s="17" t="str">
        <f>IF(OR(O75="",Acompanhamento!$W$68="",Acompanhamento!$W$68="(máximo 300 carateres)"),"",Acompanhamento!$W$68)</f>
        <v/>
      </c>
    </row>
    <row r="76" spans="1:16" x14ac:dyDescent="0.15">
      <c r="A76" s="14" t="str">
        <f>IF(I76="","",IF(OR('Identificação da EG'!$B$7=0,'Identificação da EG'!$B$7=""),"",Capa!$C$10))</f>
        <v/>
      </c>
      <c r="B76" s="14" t="str">
        <f>IF(I76="","",IF((OR('Identificação da EG'!$B$7=0,'Identificação da EG'!$B$7="")),"",'Identificação da EG'!$B$7))</f>
        <v/>
      </c>
      <c r="C76" s="14" t="str">
        <f>IF(I76="","",IF(B76="","",VLOOKUP(B76,Auxiliar!$BW$23:$BX$3130,2,0)))</f>
        <v/>
      </c>
      <c r="D76" s="14" t="str">
        <f>IF(I76="","",IF(OR('Identificação da EG'!$B$7=0,'Identificação da EG'!$B$7=""),"","Portugal"))</f>
        <v/>
      </c>
      <c r="E76" s="14" t="str">
        <f>IF(I76="","",IF(OR('Identificação da EG'!$B$7=0,'Identificação da EG'!$B$7=""),"",'Identificação da EG'!$C$7))</f>
        <v/>
      </c>
      <c r="F76" s="14" t="str">
        <f>IF(I76="","",IF(OR('Identificação da EG'!$B$7=0,'Identificação da EG'!$B$7=""),"",'Identificação da EG'!$F$7))</f>
        <v/>
      </c>
      <c r="G76" s="14" t="str">
        <f>IF(I76="","",IF((OR('Identificação da EG'!$B$7=0,'Identificação da EG'!$B$7="")),"",'Identificação da EG'!$D$7))</f>
        <v/>
      </c>
      <c r="H76" s="25" t="str">
        <f>IF(I76="","",IF(OR('Identificação da EG'!$B$7=0,'Identificação da EG'!$B$7=""),"",'Identificação da EG'!$E$7))</f>
        <v/>
      </c>
      <c r="I76" s="8" t="str">
        <f>IF(J76="","",IF(Acompanhamento!$W$33="","",Acompanhamento!$W$33))</f>
        <v/>
      </c>
      <c r="J76" s="8"/>
      <c r="K76" s="8"/>
      <c r="L76" s="8"/>
      <c r="M76" s="8"/>
      <c r="N76" s="8"/>
      <c r="O76" s="8"/>
      <c r="P76" s="17" t="str">
        <f>IF(OR(O76="",Acompanhamento!$W$68="",Acompanhamento!$W$68="(máximo 300 carateres)"),"",Acompanhamento!$W$68)</f>
        <v/>
      </c>
    </row>
    <row r="77" spans="1:16" x14ac:dyDescent="0.15">
      <c r="A77" s="14" t="str">
        <f>IF(I77="","",IF(OR('Identificação da EG'!$B$7=0,'Identificação da EG'!$B$7=""),"",Capa!$C$10))</f>
        <v/>
      </c>
      <c r="B77" s="14" t="str">
        <f>IF(I77="","",IF((OR('Identificação da EG'!$B$7=0,'Identificação da EG'!$B$7="")),"",'Identificação da EG'!$B$7))</f>
        <v/>
      </c>
      <c r="C77" s="14" t="str">
        <f>IF(I77="","",IF(B77="","",VLOOKUP(B77,Auxiliar!$BW$23:$BX$3130,2,0)))</f>
        <v/>
      </c>
      <c r="D77" s="14" t="str">
        <f>IF(I77="","",IF(OR('Identificação da EG'!$B$7=0,'Identificação da EG'!$B$7=""),"","Portugal"))</f>
        <v/>
      </c>
      <c r="E77" s="14" t="str">
        <f>IF(I77="","",IF(OR('Identificação da EG'!$B$7=0,'Identificação da EG'!$B$7=""),"",'Identificação da EG'!$C$7))</f>
        <v/>
      </c>
      <c r="F77" s="14" t="str">
        <f>IF(I77="","",IF(OR('Identificação da EG'!$B$7=0,'Identificação da EG'!$B$7=""),"",'Identificação da EG'!$F$7))</f>
        <v/>
      </c>
      <c r="G77" s="14" t="str">
        <f>IF(I77="","",IF((OR('Identificação da EG'!$B$7=0,'Identificação da EG'!$B$7="")),"",'Identificação da EG'!$D$7))</f>
        <v/>
      </c>
      <c r="H77" s="25" t="str">
        <f>IF(I77="","",IF(OR('Identificação da EG'!$B$7=0,'Identificação da EG'!$B$7=""),"",'Identificação da EG'!$E$7))</f>
        <v/>
      </c>
      <c r="I77" s="8" t="str">
        <f>IF(J77="","",IF(Acompanhamento!$W$33="","",Acompanhamento!$W$33))</f>
        <v/>
      </c>
      <c r="J77" s="8"/>
      <c r="K77" s="8"/>
      <c r="L77" s="8"/>
      <c r="M77" s="8"/>
      <c r="N77" s="8"/>
      <c r="O77" s="8"/>
      <c r="P77" s="17" t="str">
        <f>IF(OR(O77="",Acompanhamento!$W$68="",Acompanhamento!$W$68="(máximo 300 carateres)"),"",Acompanhamento!$W$68)</f>
        <v/>
      </c>
    </row>
    <row r="78" spans="1:16" x14ac:dyDescent="0.15">
      <c r="A78" s="14" t="str">
        <f>IF(I78="","",IF(OR('Identificação da EG'!$B$7=0,'Identificação da EG'!$B$7=""),"",Capa!$C$10))</f>
        <v/>
      </c>
      <c r="B78" s="14" t="str">
        <f>IF(I78="","",IF((OR('Identificação da EG'!$B$7=0,'Identificação da EG'!$B$7="")),"",'Identificação da EG'!$B$7))</f>
        <v/>
      </c>
      <c r="C78" s="14" t="str">
        <f>IF(I78="","",IF(B78="","",VLOOKUP(B78,Auxiliar!$BW$23:$BX$3130,2,0)))</f>
        <v/>
      </c>
      <c r="D78" s="14" t="str">
        <f>IF(I78="","",IF(OR('Identificação da EG'!$B$7=0,'Identificação da EG'!$B$7=""),"","Portugal"))</f>
        <v/>
      </c>
      <c r="E78" s="14" t="str">
        <f>IF(I78="","",IF(OR('Identificação da EG'!$B$7=0,'Identificação da EG'!$B$7=""),"",'Identificação da EG'!$C$7))</f>
        <v/>
      </c>
      <c r="F78" s="14" t="str">
        <f>IF(I78="","",IF(OR('Identificação da EG'!$B$7=0,'Identificação da EG'!$B$7=""),"",'Identificação da EG'!$F$7))</f>
        <v/>
      </c>
      <c r="G78" s="14" t="str">
        <f>IF(I78="","",IF((OR('Identificação da EG'!$B$7=0,'Identificação da EG'!$B$7="")),"",'Identificação da EG'!$D$7))</f>
        <v/>
      </c>
      <c r="H78" s="25" t="str">
        <f>IF(I78="","",IF(OR('Identificação da EG'!$B$7=0,'Identificação da EG'!$B$7=""),"",'Identificação da EG'!$E$7))</f>
        <v/>
      </c>
      <c r="I78" s="8" t="str">
        <f>IF(J78="","",IF(Acompanhamento!$W$33="","",Acompanhamento!$W$33))</f>
        <v/>
      </c>
      <c r="J78" s="8"/>
      <c r="K78" s="8"/>
      <c r="L78" s="8"/>
      <c r="M78" s="8"/>
      <c r="N78" s="8"/>
      <c r="O78" s="8"/>
      <c r="P78" s="17" t="str">
        <f>IF(OR(O78="",Acompanhamento!$W$68="",Acompanhamento!$W$68="(máximo 300 carateres)"),"",Acompanhamento!$W$68)</f>
        <v/>
      </c>
    </row>
    <row r="79" spans="1:16" x14ac:dyDescent="0.15">
      <c r="A79" s="14" t="str">
        <f>IF(I79="","",IF(OR('Identificação da EG'!$B$7=0,'Identificação da EG'!$B$7=""),"",Capa!$C$10))</f>
        <v/>
      </c>
      <c r="B79" s="14" t="str">
        <f>IF(I79="","",IF((OR('Identificação da EG'!$B$7=0,'Identificação da EG'!$B$7="")),"",'Identificação da EG'!$B$7))</f>
        <v/>
      </c>
      <c r="C79" s="14" t="str">
        <f>IF(I79="","",IF(B79="","",VLOOKUP(B79,Auxiliar!$BW$23:$BX$3130,2,0)))</f>
        <v/>
      </c>
      <c r="D79" s="14" t="str">
        <f>IF(I79="","",IF(OR('Identificação da EG'!$B$7=0,'Identificação da EG'!$B$7=""),"","Portugal"))</f>
        <v/>
      </c>
      <c r="E79" s="14" t="str">
        <f>IF(I79="","",IF(OR('Identificação da EG'!$B$7=0,'Identificação da EG'!$B$7=""),"",'Identificação da EG'!$C$7))</f>
        <v/>
      </c>
      <c r="F79" s="14" t="str">
        <f>IF(I79="","",IF(OR('Identificação da EG'!$B$7=0,'Identificação da EG'!$B$7=""),"",'Identificação da EG'!$F$7))</f>
        <v/>
      </c>
      <c r="G79" s="14" t="str">
        <f>IF(I79="","",IF((OR('Identificação da EG'!$B$7=0,'Identificação da EG'!$B$7="")),"",'Identificação da EG'!$D$7))</f>
        <v/>
      </c>
      <c r="H79" s="25" t="str">
        <f>IF(I79="","",IF(OR('Identificação da EG'!$B$7=0,'Identificação da EG'!$B$7=""),"",'Identificação da EG'!$E$7))</f>
        <v/>
      </c>
      <c r="I79" s="8" t="str">
        <f>IF(J79="","",IF(Acompanhamento!$W$33="","",Acompanhamento!$W$33))</f>
        <v/>
      </c>
      <c r="J79" s="8"/>
      <c r="K79" s="8"/>
      <c r="L79" s="8"/>
      <c r="M79" s="8"/>
      <c r="N79" s="8"/>
      <c r="O79" s="8"/>
      <c r="P79" s="17" t="str">
        <f>IF(OR(O79="",Acompanhamento!$W$68="",Acompanhamento!$W$68="(máximo 300 carateres)"),"",Acompanhamento!$W$68)</f>
        <v/>
      </c>
    </row>
    <row r="80" spans="1:16" x14ac:dyDescent="0.15">
      <c r="A80" s="14" t="str">
        <f>IF(I80="","",IF(OR('Identificação da EG'!$B$7=0,'Identificação da EG'!$B$7=""),"",Capa!$C$10))</f>
        <v/>
      </c>
      <c r="B80" s="14" t="str">
        <f>IF(I80="","",IF((OR('Identificação da EG'!$B$7=0,'Identificação da EG'!$B$7="")),"",'Identificação da EG'!$B$7))</f>
        <v/>
      </c>
      <c r="C80" s="14" t="str">
        <f>IF(I80="","",IF(B80="","",VLOOKUP(B80,Auxiliar!$BW$23:$BX$3130,2,0)))</f>
        <v/>
      </c>
      <c r="D80" s="14" t="str">
        <f>IF(I80="","",IF(OR('Identificação da EG'!$B$7=0,'Identificação da EG'!$B$7=""),"","Portugal"))</f>
        <v/>
      </c>
      <c r="E80" s="14" t="str">
        <f>IF(I80="","",IF(OR('Identificação da EG'!$B$7=0,'Identificação da EG'!$B$7=""),"",'Identificação da EG'!$C$7))</f>
        <v/>
      </c>
      <c r="F80" s="14" t="str">
        <f>IF(I80="","",IF(OR('Identificação da EG'!$B$7=0,'Identificação da EG'!$B$7=""),"",'Identificação da EG'!$F$7))</f>
        <v/>
      </c>
      <c r="G80" s="14" t="str">
        <f>IF(I80="","",IF((OR('Identificação da EG'!$B$7=0,'Identificação da EG'!$B$7="")),"",'Identificação da EG'!$D$7))</f>
        <v/>
      </c>
      <c r="H80" s="25" t="str">
        <f>IF(I80="","",IF(OR('Identificação da EG'!$B$7=0,'Identificação da EG'!$B$7=""),"",'Identificação da EG'!$E$7))</f>
        <v/>
      </c>
      <c r="I80" s="8" t="str">
        <f>IF(J80="","",IF(Acompanhamento!$W$33="","",Acompanhamento!$W$33))</f>
        <v/>
      </c>
      <c r="J80" s="8"/>
      <c r="K80" s="8"/>
      <c r="L80" s="8"/>
      <c r="M80" s="8"/>
      <c r="N80" s="8"/>
      <c r="O80" s="8"/>
      <c r="P80" s="17" t="str">
        <f>IF(OR(O80="",Acompanhamento!$W$68="",Acompanhamento!$W$68="(máximo 300 carateres)"),"",Acompanhamento!$W$68)</f>
        <v/>
      </c>
    </row>
    <row r="81" spans="1:16" x14ac:dyDescent="0.15">
      <c r="A81" s="14" t="str">
        <f>IF(I81="","",IF(OR('Identificação da EG'!$B$7=0,'Identificação da EG'!$B$7=""),"",Capa!$C$10))</f>
        <v/>
      </c>
      <c r="B81" s="14" t="str">
        <f>IF(I81="","",IF((OR('Identificação da EG'!$B$7=0,'Identificação da EG'!$B$7="")),"",'Identificação da EG'!$B$7))</f>
        <v/>
      </c>
      <c r="C81" s="14" t="str">
        <f>IF(I81="","",IF(B81="","",VLOOKUP(B81,Auxiliar!$BW$23:$BX$3130,2,0)))</f>
        <v/>
      </c>
      <c r="D81" s="14" t="str">
        <f>IF(I81="","",IF(OR('Identificação da EG'!$B$7=0,'Identificação da EG'!$B$7=""),"","Portugal"))</f>
        <v/>
      </c>
      <c r="E81" s="14" t="str">
        <f>IF(I81="","",IF(OR('Identificação da EG'!$B$7=0,'Identificação da EG'!$B$7=""),"",'Identificação da EG'!$C$7))</f>
        <v/>
      </c>
      <c r="F81" s="14" t="str">
        <f>IF(I81="","",IF(OR('Identificação da EG'!$B$7=0,'Identificação da EG'!$B$7=""),"",'Identificação da EG'!$F$7))</f>
        <v/>
      </c>
      <c r="G81" s="14" t="str">
        <f>IF(I81="","",IF((OR('Identificação da EG'!$B$7=0,'Identificação da EG'!$B$7="")),"",'Identificação da EG'!$D$7))</f>
        <v/>
      </c>
      <c r="H81" s="25" t="str">
        <f>IF(I81="","",IF(OR('Identificação da EG'!$B$7=0,'Identificação da EG'!$B$7=""),"",'Identificação da EG'!$E$7))</f>
        <v/>
      </c>
      <c r="I81" s="8" t="str">
        <f>IF(J81="","",IF(Acompanhamento!$W$33="","",Acompanhamento!$W$33))</f>
        <v/>
      </c>
      <c r="J81" s="8"/>
      <c r="K81" s="8"/>
      <c r="L81" s="8"/>
      <c r="M81" s="8"/>
      <c r="N81" s="8"/>
      <c r="O81" s="8"/>
      <c r="P81" s="17" t="str">
        <f>IF(OR(O81="",Acompanhamento!$W$68="",Acompanhamento!$W$68="(máximo 300 carateres)"),"",Acompanhamento!$W$68)</f>
        <v/>
      </c>
    </row>
    <row r="82" spans="1:16" x14ac:dyDescent="0.15">
      <c r="A82" s="14" t="str">
        <f>IF(I82="","",IF(OR('Identificação da EG'!$B$7=0,'Identificação da EG'!$B$7=""),"",Capa!$C$10))</f>
        <v/>
      </c>
      <c r="B82" s="14" t="str">
        <f>IF(I82="","",IF((OR('Identificação da EG'!$B$7=0,'Identificação da EG'!$B$7="")),"",'Identificação da EG'!$B$7))</f>
        <v/>
      </c>
      <c r="C82" s="14" t="str">
        <f>IF(I82="","",IF(B82="","",VLOOKUP(B82,Auxiliar!$BW$23:$BX$3130,2,0)))</f>
        <v/>
      </c>
      <c r="D82" s="14" t="str">
        <f>IF(I82="","",IF(OR('Identificação da EG'!$B$7=0,'Identificação da EG'!$B$7=""),"","Portugal"))</f>
        <v/>
      </c>
      <c r="E82" s="14" t="str">
        <f>IF(I82="","",IF(OR('Identificação da EG'!$B$7=0,'Identificação da EG'!$B$7=""),"",'Identificação da EG'!$C$7))</f>
        <v/>
      </c>
      <c r="F82" s="14" t="str">
        <f>IF(I82="","",IF(OR('Identificação da EG'!$B$7=0,'Identificação da EG'!$B$7=""),"",'Identificação da EG'!$F$7))</f>
        <v/>
      </c>
      <c r="G82" s="14" t="str">
        <f>IF(I82="","",IF((OR('Identificação da EG'!$B$7=0,'Identificação da EG'!$B$7="")),"",'Identificação da EG'!$D$7))</f>
        <v/>
      </c>
      <c r="H82" s="25" t="str">
        <f>IF(I82="","",IF(OR('Identificação da EG'!$B$7=0,'Identificação da EG'!$B$7=""),"",'Identificação da EG'!$E$7))</f>
        <v/>
      </c>
      <c r="I82" s="8" t="str">
        <f>IF(J82="","",IF(Acompanhamento!$W$33="","",Acompanhamento!$W$33))</f>
        <v/>
      </c>
      <c r="J82" s="8"/>
      <c r="K82" s="8"/>
      <c r="L82" s="8"/>
      <c r="M82" s="8"/>
      <c r="N82" s="8"/>
      <c r="O82" s="8"/>
      <c r="P82" s="17" t="str">
        <f>IF(OR(O82="",Acompanhamento!$W$68="",Acompanhamento!$W$68="(máximo 300 carateres)"),"",Acompanhamento!$W$68)</f>
        <v/>
      </c>
    </row>
    <row r="83" spans="1:16" x14ac:dyDescent="0.15">
      <c r="A83" s="14" t="str">
        <f>IF(I83="","",IF(OR('Identificação da EG'!$B$7=0,'Identificação da EG'!$B$7=""),"",Capa!$C$10))</f>
        <v/>
      </c>
      <c r="B83" s="14" t="str">
        <f>IF(I83="","",IF((OR('Identificação da EG'!$B$7=0,'Identificação da EG'!$B$7="")),"",'Identificação da EG'!$B$7))</f>
        <v/>
      </c>
      <c r="C83" s="14" t="str">
        <f>IF(I83="","",IF(B83="","",VLOOKUP(B83,Auxiliar!$BW$23:$BX$3130,2,0)))</f>
        <v/>
      </c>
      <c r="D83" s="14" t="str">
        <f>IF(I83="","",IF(OR('Identificação da EG'!$B$7=0,'Identificação da EG'!$B$7=""),"","Portugal"))</f>
        <v/>
      </c>
      <c r="E83" s="14" t="str">
        <f>IF(I83="","",IF(OR('Identificação da EG'!$B$7=0,'Identificação da EG'!$B$7=""),"",'Identificação da EG'!$C$7))</f>
        <v/>
      </c>
      <c r="F83" s="14" t="str">
        <f>IF(I83="","",IF(OR('Identificação da EG'!$B$7=0,'Identificação da EG'!$B$7=""),"",'Identificação da EG'!$F$7))</f>
        <v/>
      </c>
      <c r="G83" s="14" t="str">
        <f>IF(I83="","",IF((OR('Identificação da EG'!$B$7=0,'Identificação da EG'!$B$7="")),"",'Identificação da EG'!$D$7))</f>
        <v/>
      </c>
      <c r="H83" s="25" t="str">
        <f>IF(I83="","",IF(OR('Identificação da EG'!$B$7=0,'Identificação da EG'!$B$7=""),"",'Identificação da EG'!$E$7))</f>
        <v/>
      </c>
      <c r="I83" s="8" t="str">
        <f>IF(J83="","",IF(Acompanhamento!$W$33="","",Acompanhamento!$W$33))</f>
        <v/>
      </c>
      <c r="J83" s="8"/>
      <c r="K83" s="8"/>
      <c r="L83" s="8"/>
      <c r="M83" s="8"/>
      <c r="N83" s="8"/>
      <c r="O83" s="8"/>
      <c r="P83" s="17" t="str">
        <f>IF(OR(O83="",Acompanhamento!$W$68="",Acompanhamento!$W$68="(máximo 300 carateres)"),"",Acompanhamento!$W$68)</f>
        <v/>
      </c>
    </row>
    <row r="84" spans="1:16" x14ac:dyDescent="0.15">
      <c r="A84" s="14" t="str">
        <f>IF(I84="","",IF(OR('Identificação da EG'!$B$7=0,'Identificação da EG'!$B$7=""),"",Capa!$C$10))</f>
        <v/>
      </c>
      <c r="B84" s="14" t="str">
        <f>IF(I84="","",IF((OR('Identificação da EG'!$B$7=0,'Identificação da EG'!$B$7="")),"",'Identificação da EG'!$B$7))</f>
        <v/>
      </c>
      <c r="C84" s="14" t="str">
        <f>IF(I84="","",IF(B84="","",VLOOKUP(B84,Auxiliar!$BW$23:$BX$3130,2,0)))</f>
        <v/>
      </c>
      <c r="D84" s="14" t="str">
        <f>IF(I84="","",IF(OR('Identificação da EG'!$B$7=0,'Identificação da EG'!$B$7=""),"","Portugal"))</f>
        <v/>
      </c>
      <c r="E84" s="14" t="str">
        <f>IF(I84="","",IF(OR('Identificação da EG'!$B$7=0,'Identificação da EG'!$B$7=""),"",'Identificação da EG'!$C$7))</f>
        <v/>
      </c>
      <c r="F84" s="14" t="str">
        <f>IF(I84="","",IF(OR('Identificação da EG'!$B$7=0,'Identificação da EG'!$B$7=""),"",'Identificação da EG'!$F$7))</f>
        <v/>
      </c>
      <c r="G84" s="14" t="str">
        <f>IF(I84="","",IF((OR('Identificação da EG'!$B$7=0,'Identificação da EG'!$B$7="")),"",'Identificação da EG'!$D$7))</f>
        <v/>
      </c>
      <c r="H84" s="25" t="str">
        <f>IF(I84="","",IF(OR('Identificação da EG'!$B$7=0,'Identificação da EG'!$B$7=""),"",'Identificação da EG'!$E$7))</f>
        <v/>
      </c>
      <c r="I84" s="8" t="str">
        <f>IF(J70="","",IF(Acompanhamento!$W$33="","",Acompanhamento!$W$33))</f>
        <v/>
      </c>
      <c r="J84" s="8"/>
      <c r="K84" s="8"/>
      <c r="L84" s="8"/>
      <c r="M84" s="8" t="str">
        <f>IF(I84="","","Duração do acompanhamento")</f>
        <v/>
      </c>
      <c r="N84" s="8" t="str">
        <f>IF(I84="","","dias")</f>
        <v/>
      </c>
      <c r="O84" s="8" t="str">
        <f>IF(Acompanhamento!$W$57="","",Acompanhamento!$W$57)</f>
        <v/>
      </c>
      <c r="P84" s="17" t="str">
        <f>IF(OR(O84="",Acompanhamento!$W$68="",Acompanhamento!$W$68="(máximo 300 carateres)"),"",Acompanhamento!$W$68)</f>
        <v/>
      </c>
    </row>
    <row r="85" spans="1:16" x14ac:dyDescent="0.15">
      <c r="A85" s="14" t="str">
        <f>IF(I85="","",IF(OR('Identificação da EG'!$B$7=0,'Identificação da EG'!$B$7=""),"",Capa!$C$10))</f>
        <v/>
      </c>
      <c r="B85" s="14" t="str">
        <f>IF(I85="","",IF((OR('Identificação da EG'!$B$7=0,'Identificação da EG'!$B$7="")),"",'Identificação da EG'!$B$7))</f>
        <v/>
      </c>
      <c r="C85" s="14" t="str">
        <f>IF(I85="","",IF(B85="","",VLOOKUP(B85,Auxiliar!$BW$23:$BX$3130,2,0)))</f>
        <v/>
      </c>
      <c r="D85" s="14" t="str">
        <f>IF(I85="","",IF(OR('Identificação da EG'!$B$7=0,'Identificação da EG'!$B$7=""),"","Portugal"))</f>
        <v/>
      </c>
      <c r="E85" s="14" t="str">
        <f>IF(I85="","",IF(OR('Identificação da EG'!$B$7=0,'Identificação da EG'!$B$7=""),"",'Identificação da EG'!$C$7))</f>
        <v/>
      </c>
      <c r="F85" s="14" t="str">
        <f>IF(I85="","",IF(OR('Identificação da EG'!$B$7=0,'Identificação da EG'!$B$7=""),"",'Identificação da EG'!$F$7))</f>
        <v/>
      </c>
      <c r="G85" s="14" t="str">
        <f>IF(I85="","",IF((OR('Identificação da EG'!$B$7=0,'Identificação da EG'!$B$7="")),"",'Identificação da EG'!$D$7))</f>
        <v/>
      </c>
      <c r="H85" s="25" t="str">
        <f>IF(I85="","",IF(OR('Identificação da EG'!$B$7=0,'Identificação da EG'!$B$7=""),"",'Identificação da EG'!$E$7))</f>
        <v/>
      </c>
      <c r="I85" s="8" t="str">
        <f>IF(J70="","",IF(Acompanhamento!$W$33="","",Acompanhamento!$W$33))</f>
        <v/>
      </c>
      <c r="J85" s="8"/>
      <c r="K85" s="8"/>
      <c r="L85" s="8"/>
      <c r="M85" s="8" t="str">
        <f>IF(I85="","","Técnicos envolvidos")</f>
        <v/>
      </c>
      <c r="N85" s="8" t="str">
        <f>IF(I85="","","nº")</f>
        <v/>
      </c>
      <c r="O85" s="8" t="str">
        <f>IF(Acompanhamento!$W$61="","",Acompanhamento!$W$61)</f>
        <v/>
      </c>
      <c r="P85" s="17" t="str">
        <f>IF(OR(O85="",Acompanhamento!$W$68="",Acompanhamento!$W$68="(máximo 300 carateres)"),"",Acompanhamento!$W$68)</f>
        <v/>
      </c>
    </row>
    <row r="86" spans="1:16" x14ac:dyDescent="0.15">
      <c r="A86" s="14" t="str">
        <f>IF(I86="","",IF(OR('Identificação da EG'!$B$7=0,'Identificação da EG'!$B$7=""),"",Capa!$C$10))</f>
        <v/>
      </c>
      <c r="B86" s="14" t="str">
        <f>IF(I86="","",IF((OR('Identificação da EG'!$B$7=0,'Identificação da EG'!$B$7="")),"",'Identificação da EG'!$B$7))</f>
        <v/>
      </c>
      <c r="C86" s="14" t="str">
        <f>IF(I86="","",IF(B86="","",VLOOKUP(B86,Auxiliar!$BW$23:$BX$3130,2,0)))</f>
        <v/>
      </c>
      <c r="D86" s="14" t="str">
        <f>IF(I86="","",IF(OR('Identificação da EG'!$B$7=0,'Identificação da EG'!$B$7=""),"","Portugal"))</f>
        <v/>
      </c>
      <c r="E86" s="14" t="str">
        <f>IF(I86="","",IF(OR('Identificação da EG'!$B$7=0,'Identificação da EG'!$B$7=""),"",'Identificação da EG'!$C$7))</f>
        <v/>
      </c>
      <c r="F86" s="14" t="str">
        <f>IF(I86="","",IF(OR('Identificação da EG'!$B$7=0,'Identificação da EG'!$B$7=""),"",'Identificação da EG'!$F$7))</f>
        <v/>
      </c>
      <c r="G86" s="14" t="str">
        <f>IF(I86="","",IF((OR('Identificação da EG'!$B$7=0,'Identificação da EG'!$B$7="")),"",'Identificação da EG'!$D$7))</f>
        <v/>
      </c>
      <c r="H86" s="25" t="str">
        <f>IF(I86="","",IF(OR('Identificação da EG'!$B$7=0,'Identificação da EG'!$B$7=""),"",'Identificação da EG'!$E$7))</f>
        <v/>
      </c>
      <c r="I86" s="8" t="str">
        <f>IF(J70="","",IF(Acompanhamento!$W$33="","",Acompanhamento!$W$33))</f>
        <v/>
      </c>
      <c r="J86" s="8"/>
      <c r="K86" s="8"/>
      <c r="L86" s="8"/>
      <c r="M86" s="8" t="str">
        <f>IF(I86="","","Técnicos formados")</f>
        <v/>
      </c>
      <c r="N86" s="8" t="str">
        <f>IF(I86="","","nº")</f>
        <v/>
      </c>
      <c r="O86" s="8" t="str">
        <f>IF(Acompanhamento!$W$65="","",Acompanhamento!$W$65)</f>
        <v/>
      </c>
      <c r="P86" s="17" t="str">
        <f>IF(OR(O86="",Acompanhamento!$W$68="",Acompanhamento!$W$68="(máximo 300 carateres)"),"",Acompanhamento!$W$68)</f>
        <v/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04E9E1-4B0C-41C0-8914-EAA1486D6C81}">
  <dimension ref="A1:V27"/>
  <sheetViews>
    <sheetView workbookViewId="0"/>
  </sheetViews>
  <sheetFormatPr baseColWidth="10" defaultColWidth="20.6640625" defaultRowHeight="14" x14ac:dyDescent="0.15"/>
  <sheetData>
    <row r="1" spans="1:22" s="48" customFormat="1" ht="50" customHeight="1" x14ac:dyDescent="0.15">
      <c r="A1" s="42" t="s">
        <v>2755</v>
      </c>
      <c r="B1" s="42" t="s">
        <v>45</v>
      </c>
      <c r="C1" s="42" t="s">
        <v>2825</v>
      </c>
      <c r="D1" s="42" t="s">
        <v>2826</v>
      </c>
      <c r="E1" s="42" t="s">
        <v>55</v>
      </c>
      <c r="F1" s="42" t="s">
        <v>193</v>
      </c>
      <c r="G1" s="42" t="s">
        <v>56</v>
      </c>
      <c r="H1" s="52" t="s">
        <v>2701</v>
      </c>
      <c r="I1" s="52" t="s">
        <v>138</v>
      </c>
      <c r="J1" s="52" t="s">
        <v>2648</v>
      </c>
      <c r="K1" s="52" t="s">
        <v>2649</v>
      </c>
      <c r="L1" s="52" t="s">
        <v>10</v>
      </c>
      <c r="M1" s="52" t="s">
        <v>2650</v>
      </c>
      <c r="N1" s="52" t="s">
        <v>2779</v>
      </c>
      <c r="O1" s="52" t="s">
        <v>2780</v>
      </c>
      <c r="P1" s="52" t="s">
        <v>2781</v>
      </c>
      <c r="Q1" s="52" t="s">
        <v>2782</v>
      </c>
      <c r="R1" s="52" t="s">
        <v>1107</v>
      </c>
      <c r="S1" s="52" t="s">
        <v>2771</v>
      </c>
      <c r="T1" s="52" t="s">
        <v>2770</v>
      </c>
      <c r="U1" s="52" t="s">
        <v>2750</v>
      </c>
      <c r="V1" s="52" t="s">
        <v>68</v>
      </c>
    </row>
    <row r="2" spans="1:22" x14ac:dyDescent="0.15">
      <c r="A2" s="14" t="str">
        <f>IF(I2="","",IF(OR('Identificação da EG'!$B$7=0,'Identificação da EG'!$B$7=""),"",Capa!$C$10))</f>
        <v/>
      </c>
      <c r="B2" s="14" t="str">
        <f>IF(I2="","",IF((OR('Identificação da EG'!$B$7=0,'Identificação da EG'!$B$7="")),"",'Identificação da EG'!$B$7))</f>
        <v/>
      </c>
      <c r="C2" s="14" t="str">
        <f>IF(I2="","",IF(B2="","",VLOOKUP(B2,Auxiliar!$BW$23:$BX$3130,2,0)))</f>
        <v/>
      </c>
      <c r="D2" s="14" t="str">
        <f>IF(I2="","",IF(OR('Identificação da EG'!$B$7=0,'Identificação da EG'!$B$7=""),"","Portugal"))</f>
        <v/>
      </c>
      <c r="E2" s="14" t="str">
        <f>IF(I2="","",IF(OR('Identificação da EG'!$B$7=0,'Identificação da EG'!$B$7=""),"",'Identificação da EG'!$C$7))</f>
        <v/>
      </c>
      <c r="F2" s="14" t="str">
        <f>IF(I2="","",IF(OR('Identificação da EG'!$B$7=0,'Identificação da EG'!$B$7=""),"",'Identificação da EG'!$F$7))</f>
        <v/>
      </c>
      <c r="G2" s="14" t="str">
        <f>IF(I2="","",IF((OR('Identificação da EG'!$B$7=0,'Identificação da EG'!$B$7="")),"",'Identificação da EG'!$D$7))</f>
        <v/>
      </c>
      <c r="H2" s="25" t="str">
        <f>IF(I2="","",IF(OR('Identificação da EG'!$B$7=0,'Identificação da EG'!$B$7=""),"",'Identificação da EG'!$E$7))</f>
        <v/>
      </c>
      <c r="I2" s="1" t="str">
        <f>IF(J2="","","Campanhas de Caracterização Física dos RU Recolhidos")</f>
        <v/>
      </c>
      <c r="J2" s="1" t="str" cm="1">
        <f t="array" ref="J2:J27">IF(INDEX(Acompanhamento!B76:B88,INT((_xlfn.SEQUENCE(ROWS(Acompanhamento!B76:B88)*2,1,1,1)-1)/2)+1)=0,"",INDEX(Acompanhamento!B76:B88,INT((_xlfn.SEQUENCE(ROWS(Acompanhamento!B76:B88)*2,1,1,1)-1)/2)+1))</f>
        <v/>
      </c>
      <c r="K2" s="1" t="str" cm="1">
        <f t="array" ref="K2:K27">IF(INDEX(Acompanhamento!C76:C88,INT((_xlfn.SEQUENCE(ROWS(Acompanhamento!C76:C88)*2,1,1,1)-1)/2)+1)=0,"",INDEX(Acompanhamento!C76:C88,INT((_xlfn.SEQUENCE(ROWS(Acompanhamento!C76:C88)*2,1,1,1)-1)/2)+1))</f>
        <v/>
      </c>
      <c r="L2" s="1" t="str" cm="1">
        <f t="array" ref="L2:L27">IF(INDEX(Acompanhamento!D76:D88,INT((_xlfn.SEQUENCE(ROWS(Acompanhamento!D76:D88)*2,1,1,1)-1)/2)+1)=0,"",INDEX(Acompanhamento!D76:D88,INT((_xlfn.SEQUENCE(ROWS(Acompanhamento!D76:D88)*2,1,1,1)-1)/2)+1))</f>
        <v/>
      </c>
      <c r="M2" s="1" t="str" cm="1">
        <f t="array" ref="M2:M27">IF(INDEX(Acompanhamento!E76:E88,INT((_xlfn.SEQUENCE(ROWS(Acompanhamento!E76:E88)*2,1,1,1)-1)/2)+1)=0,"",INDEX(Acompanhamento!E76:E88,INT((_xlfn.SEQUENCE(ROWS(Acompanhamento!E76:E88)*2,1,1,1)-1)/2)+1))</f>
        <v/>
      </c>
      <c r="N2" s="1"/>
      <c r="O2" s="1"/>
      <c r="P2" s="1"/>
      <c r="Q2" s="1"/>
      <c r="R2" s="1"/>
      <c r="S2" s="1" t="str">
        <f>IF(J2="","","Nº períodos de amostragem")</f>
        <v/>
      </c>
      <c r="T2" s="1" t="str">
        <f>IF(J2="","","nº")</f>
        <v/>
      </c>
      <c r="U2" s="1" t="str" cm="1">
        <f t="array" ref="U2">IF(ISBLANK(INDEX(Acompanhamento!$F$76:$G$88,INT((ROWS($A$1:A1)-1)/2)+1,MOD(ROWS($A$1:A1)-1,2)+1)),"",INDEX(Acompanhamento!$F$76:$G$88,INT((ROWS($A$1:A1)-1)/2)+1,MOD(ROWS($A$1:A1)-1,2)+1))</f>
        <v/>
      </c>
      <c r="V2" s="1" t="str">
        <f ca="1">IF(OR(J2="",OFFSET(Acompanhamento!$H$76,INT((ROW(A1)-1)/2),0)="",OFFSET(Acompanhamento!$H$76,INT((ROW(A1)-1)/2),0)="(máximo 300 carateres)"),"",OFFSET(Acompanhamento!$H$76,INT((ROW(A1)-1)/2),0))</f>
        <v/>
      </c>
    </row>
    <row r="3" spans="1:22" x14ac:dyDescent="0.15">
      <c r="A3" s="14" t="str">
        <f>IF(I3="","",IF(OR('Identificação da EG'!$B$7=0,'Identificação da EG'!$B$7=""),"",Capa!$C$10))</f>
        <v/>
      </c>
      <c r="B3" s="14" t="str">
        <f>IF(I3="","",IF((OR('Identificação da EG'!$B$7=0,'Identificação da EG'!$B$7="")),"",'Identificação da EG'!$B$7))</f>
        <v/>
      </c>
      <c r="C3" s="14" t="str">
        <f>IF(I3="","",IF(B3="","",VLOOKUP(B3,Auxiliar!$BW$23:$BX$3130,2,0)))</f>
        <v/>
      </c>
      <c r="D3" s="14" t="str">
        <f>IF(I3="","",IF(OR('Identificação da EG'!$B$7=0,'Identificação da EG'!$B$7=""),"","Portugal"))</f>
        <v/>
      </c>
      <c r="E3" s="14" t="str">
        <f>IF(I3="","",IF(OR('Identificação da EG'!$B$7=0,'Identificação da EG'!$B$7=""),"",'Identificação da EG'!$C$7))</f>
        <v/>
      </c>
      <c r="F3" s="14" t="str">
        <f>IF(I3="","",IF(OR('Identificação da EG'!$B$7=0,'Identificação da EG'!$B$7=""),"",'Identificação da EG'!$F$7))</f>
        <v/>
      </c>
      <c r="G3" s="14" t="str">
        <f>IF(I3="","",IF((OR('Identificação da EG'!$B$7=0,'Identificação da EG'!$B$7="")),"",'Identificação da EG'!$D$7))</f>
        <v/>
      </c>
      <c r="H3" s="25" t="str">
        <f>IF(I3="","",IF(OR('Identificação da EG'!$B$7=0,'Identificação da EG'!$B$7=""),"",'Identificação da EG'!$E$7))</f>
        <v/>
      </c>
      <c r="I3" s="1" t="str">
        <f t="shared" ref="I3:I27" si="0">IF(J3="","","Campanhas de Caracterização Física dos RU Recolhidos")</f>
        <v/>
      </c>
      <c r="J3" s="1" t="str">
        <v/>
      </c>
      <c r="K3" s="1" t="str">
        <v/>
      </c>
      <c r="L3" s="1" t="str">
        <v/>
      </c>
      <c r="M3" s="1" t="str">
        <v/>
      </c>
      <c r="N3" s="1"/>
      <c r="O3" s="1"/>
      <c r="P3" s="1"/>
      <c r="Q3" s="1"/>
      <c r="R3" s="1"/>
      <c r="S3" s="1" t="str">
        <f>IF(J3="","","Nº amostras")</f>
        <v/>
      </c>
      <c r="T3" s="1" t="str">
        <f>IF(J3="","","nº")</f>
        <v/>
      </c>
      <c r="U3" s="1" t="str" cm="1">
        <f t="array" ref="U3">IF(ISBLANK(INDEX(Acompanhamento!$F$76:$G$88,INT((ROWS($A$1:A2)-1)/2)+1,MOD(ROWS($A$1:A2)-1,2)+1)),"",INDEX(Acompanhamento!$F$76:$G$88,INT((ROWS($A$1:A2)-1)/2)+1,MOD(ROWS($A$1:A2)-1,2)+1))</f>
        <v/>
      </c>
      <c r="V3" s="1" t="str">
        <f ca="1">IF(OR(J3="",OFFSET(Acompanhamento!$H$76,INT((ROW(A2)-1)/2),0)="",OFFSET(Acompanhamento!$H$76,INT((ROW(A2)-1)/2),0)="(máximo 300 carateres)"),"",OFFSET(Acompanhamento!$H$76,INT((ROW(A2)-1)/2),0))</f>
        <v/>
      </c>
    </row>
    <row r="4" spans="1:22" x14ac:dyDescent="0.15">
      <c r="A4" s="14" t="str">
        <f>IF(I4="","",IF(OR('Identificação da EG'!$B$7=0,'Identificação da EG'!$B$7=""),"",Capa!$C$10))</f>
        <v/>
      </c>
      <c r="B4" s="14" t="str">
        <f>IF(I4="","",IF((OR('Identificação da EG'!$B$7=0,'Identificação da EG'!$B$7="")),"",'Identificação da EG'!$B$7))</f>
        <v/>
      </c>
      <c r="C4" s="14" t="str">
        <f>IF(I4="","",IF(B4="","",VLOOKUP(B4,Auxiliar!$BW$23:$BX$3130,2,0)))</f>
        <v/>
      </c>
      <c r="D4" s="14" t="str">
        <f>IF(I4="","",IF(OR('Identificação da EG'!$B$7=0,'Identificação da EG'!$B$7=""),"","Portugal"))</f>
        <v/>
      </c>
      <c r="E4" s="14" t="str">
        <f>IF(I4="","",IF(OR('Identificação da EG'!$B$7=0,'Identificação da EG'!$B$7=""),"",'Identificação da EG'!$C$7))</f>
        <v/>
      </c>
      <c r="F4" s="14" t="str">
        <f>IF(I4="","",IF(OR('Identificação da EG'!$B$7=0,'Identificação da EG'!$B$7=""),"",'Identificação da EG'!$F$7))</f>
        <v/>
      </c>
      <c r="G4" s="14" t="str">
        <f>IF(I4="","",IF((OR('Identificação da EG'!$B$7=0,'Identificação da EG'!$B$7="")),"",'Identificação da EG'!$D$7))</f>
        <v/>
      </c>
      <c r="H4" s="25" t="str">
        <f>IF(I4="","",IF(OR('Identificação da EG'!$B$7=0,'Identificação da EG'!$B$7=""),"",'Identificação da EG'!$E$7))</f>
        <v/>
      </c>
      <c r="I4" s="1" t="str">
        <f t="shared" si="0"/>
        <v/>
      </c>
      <c r="J4" s="1" t="str">
        <v/>
      </c>
      <c r="K4" s="1" t="str">
        <v/>
      </c>
      <c r="L4" s="1" t="str">
        <v/>
      </c>
      <c r="M4" s="1" t="str">
        <v/>
      </c>
      <c r="N4" s="1"/>
      <c r="O4" s="1"/>
      <c r="P4" s="1"/>
      <c r="Q4" s="1"/>
      <c r="R4" s="1"/>
      <c r="S4" s="1" t="str">
        <f>IF(J4="","","Nº períodos de amostragem")</f>
        <v/>
      </c>
      <c r="T4" s="1" t="str">
        <f t="shared" ref="T4:T27" si="1">IF(J4="","","nº")</f>
        <v/>
      </c>
      <c r="U4" s="1" t="str" cm="1">
        <f t="array" ref="U4">IF(ISBLANK(INDEX(Acompanhamento!$F$76:$G$88,INT((ROWS($A$1:A3)-1)/2)+1,MOD(ROWS($A$1:A3)-1,2)+1)),"",INDEX(Acompanhamento!$F$76:$G$88,INT((ROWS($A$1:A3)-1)/2)+1,MOD(ROWS($A$1:A3)-1,2)+1))</f>
        <v/>
      </c>
      <c r="V4" s="1" t="str">
        <f ca="1">IF(OR(J4="",OFFSET(Acompanhamento!$H$76,INT((ROW(A3)-1)/2),0)="",OFFSET(Acompanhamento!$H$76,INT((ROW(A3)-1)/2),0)="(máximo 300 carateres)"),"",OFFSET(Acompanhamento!$H$76,INT((ROW(A3)-1)/2),0))</f>
        <v/>
      </c>
    </row>
    <row r="5" spans="1:22" x14ac:dyDescent="0.15">
      <c r="A5" s="14" t="str">
        <f>IF(I5="","",IF(OR('Identificação da EG'!$B$7=0,'Identificação da EG'!$B$7=""),"",Capa!$C$10))</f>
        <v/>
      </c>
      <c r="B5" s="14" t="str">
        <f>IF(I5="","",IF((OR('Identificação da EG'!$B$7=0,'Identificação da EG'!$B$7="")),"",'Identificação da EG'!$B$7))</f>
        <v/>
      </c>
      <c r="C5" s="14" t="str">
        <f>IF(I5="","",IF(B5="","",VLOOKUP(B5,Auxiliar!$BW$23:$BX$3130,2,0)))</f>
        <v/>
      </c>
      <c r="D5" s="14" t="str">
        <f>IF(I5="","",IF(OR('Identificação da EG'!$B$7=0,'Identificação da EG'!$B$7=""),"","Portugal"))</f>
        <v/>
      </c>
      <c r="E5" s="14" t="str">
        <f>IF(I5="","",IF(OR('Identificação da EG'!$B$7=0,'Identificação da EG'!$B$7=""),"",'Identificação da EG'!$C$7))</f>
        <v/>
      </c>
      <c r="F5" s="14" t="str">
        <f>IF(I5="","",IF(OR('Identificação da EG'!$B$7=0,'Identificação da EG'!$B$7=""),"",'Identificação da EG'!$F$7))</f>
        <v/>
      </c>
      <c r="G5" s="14" t="str">
        <f>IF(I5="","",IF((OR('Identificação da EG'!$B$7=0,'Identificação da EG'!$B$7="")),"",'Identificação da EG'!$D$7))</f>
        <v/>
      </c>
      <c r="H5" s="25" t="str">
        <f>IF(I5="","",IF(OR('Identificação da EG'!$B$7=0,'Identificação da EG'!$B$7=""),"",'Identificação da EG'!$E$7))</f>
        <v/>
      </c>
      <c r="I5" s="1" t="str">
        <f t="shared" si="0"/>
        <v/>
      </c>
      <c r="J5" s="1" t="str">
        <v/>
      </c>
      <c r="K5" s="1" t="str">
        <v/>
      </c>
      <c r="L5" s="1" t="str">
        <v/>
      </c>
      <c r="M5" s="1" t="str">
        <v/>
      </c>
      <c r="N5" s="1"/>
      <c r="O5" s="1"/>
      <c r="P5" s="1"/>
      <c r="Q5" s="1"/>
      <c r="R5" s="1"/>
      <c r="S5" s="1" t="str">
        <f>IF(J5="","","Nº amostras")</f>
        <v/>
      </c>
      <c r="T5" s="1" t="str">
        <f t="shared" si="1"/>
        <v/>
      </c>
      <c r="U5" s="1" t="str" cm="1">
        <f t="array" ref="U5">IF(ISBLANK(INDEX(Acompanhamento!$F$76:$G$88,INT((ROWS($A$1:A4)-1)/2)+1,MOD(ROWS($A$1:A4)-1,2)+1)),"",INDEX(Acompanhamento!$F$76:$G$88,INT((ROWS($A$1:A4)-1)/2)+1,MOD(ROWS($A$1:A4)-1,2)+1))</f>
        <v/>
      </c>
      <c r="V5" s="1" t="str">
        <f ca="1">IF(OR(J5="",OFFSET(Acompanhamento!$H$76,INT((ROW(A4)-1)/2),0)="",OFFSET(Acompanhamento!$H$76,INT((ROW(A4)-1)/2),0)="(máximo 300 carateres)"),"",OFFSET(Acompanhamento!$H$76,INT((ROW(A4)-1)/2),0))</f>
        <v/>
      </c>
    </row>
    <row r="6" spans="1:22" x14ac:dyDescent="0.15">
      <c r="A6" s="14" t="str">
        <f>IF(I6="","",IF(OR('Identificação da EG'!$B$7=0,'Identificação da EG'!$B$7=""),"",Capa!$C$10))</f>
        <v/>
      </c>
      <c r="B6" s="14" t="str">
        <f>IF(I6="","",IF((OR('Identificação da EG'!$B$7=0,'Identificação da EG'!$B$7="")),"",'Identificação da EG'!$B$7))</f>
        <v/>
      </c>
      <c r="C6" s="14" t="str">
        <f>IF(I6="","",IF(B6="","",VLOOKUP(B6,Auxiliar!$BW$23:$BX$3130,2,0)))</f>
        <v/>
      </c>
      <c r="D6" s="14" t="str">
        <f>IF(I6="","",IF(OR('Identificação da EG'!$B$7=0,'Identificação da EG'!$B$7=""),"","Portugal"))</f>
        <v/>
      </c>
      <c r="E6" s="14" t="str">
        <f>IF(I6="","",IF(OR('Identificação da EG'!$B$7=0,'Identificação da EG'!$B$7=""),"",'Identificação da EG'!$C$7))</f>
        <v/>
      </c>
      <c r="F6" s="14" t="str">
        <f>IF(I6="","",IF(OR('Identificação da EG'!$B$7=0,'Identificação da EG'!$B$7=""),"",'Identificação da EG'!$F$7))</f>
        <v/>
      </c>
      <c r="G6" s="14" t="str">
        <f>IF(I6="","",IF((OR('Identificação da EG'!$B$7=0,'Identificação da EG'!$B$7="")),"",'Identificação da EG'!$D$7))</f>
        <v/>
      </c>
      <c r="H6" s="25" t="str">
        <f>IF(I6="","",IF(OR('Identificação da EG'!$B$7=0,'Identificação da EG'!$B$7=""),"",'Identificação da EG'!$E$7))</f>
        <v/>
      </c>
      <c r="I6" s="1" t="str">
        <f t="shared" si="0"/>
        <v/>
      </c>
      <c r="J6" s="1" t="str">
        <v/>
      </c>
      <c r="K6" s="1" t="str">
        <v/>
      </c>
      <c r="L6" s="1" t="str">
        <v/>
      </c>
      <c r="M6" s="1" t="str">
        <v/>
      </c>
      <c r="N6" s="1"/>
      <c r="O6" s="1"/>
      <c r="P6" s="1"/>
      <c r="Q6" s="1"/>
      <c r="R6" s="1"/>
      <c r="S6" s="1" t="str">
        <f>IF(J6="","","Nº períodos de amostragem")</f>
        <v/>
      </c>
      <c r="T6" s="1" t="str">
        <f t="shared" si="1"/>
        <v/>
      </c>
      <c r="U6" s="1" t="str" cm="1">
        <f t="array" ref="U6">IF(ISBLANK(INDEX(Acompanhamento!$F$76:$G$88,INT((ROWS($A$1:A5)-1)/2)+1,MOD(ROWS($A$1:A5)-1,2)+1)),"",INDEX(Acompanhamento!$F$76:$G$88,INT((ROWS($A$1:A5)-1)/2)+1,MOD(ROWS($A$1:A5)-1,2)+1))</f>
        <v/>
      </c>
      <c r="V6" s="1" t="str">
        <f ca="1">IF(OR(J6="",OFFSET(Acompanhamento!$H$76,INT((ROW(A5)-1)/2),0)="",OFFSET(Acompanhamento!$H$76,INT((ROW(A5)-1)/2),0)="(máximo 300 carateres)"),"",OFFSET(Acompanhamento!$H$76,INT((ROW(A5)-1)/2),0))</f>
        <v/>
      </c>
    </row>
    <row r="7" spans="1:22" x14ac:dyDescent="0.15">
      <c r="A7" s="14" t="str">
        <f>IF(I7="","",IF(OR('Identificação da EG'!$B$7=0,'Identificação da EG'!$B$7=""),"",Capa!$C$10))</f>
        <v/>
      </c>
      <c r="B7" s="14" t="str">
        <f>IF(I7="","",IF((OR('Identificação da EG'!$B$7=0,'Identificação da EG'!$B$7="")),"",'Identificação da EG'!$B$7))</f>
        <v/>
      </c>
      <c r="C7" s="14" t="str">
        <f>IF(I7="","",IF(B7="","",VLOOKUP(B7,Auxiliar!$BW$23:$BX$3130,2,0)))</f>
        <v/>
      </c>
      <c r="D7" s="14" t="str">
        <f>IF(I7="","",IF(OR('Identificação da EG'!$B$7=0,'Identificação da EG'!$B$7=""),"","Portugal"))</f>
        <v/>
      </c>
      <c r="E7" s="14" t="str">
        <f>IF(I7="","",IF(OR('Identificação da EG'!$B$7=0,'Identificação da EG'!$B$7=""),"",'Identificação da EG'!$C$7))</f>
        <v/>
      </c>
      <c r="F7" s="14" t="str">
        <f>IF(I7="","",IF(OR('Identificação da EG'!$B$7=0,'Identificação da EG'!$B$7=""),"",'Identificação da EG'!$F$7))</f>
        <v/>
      </c>
      <c r="G7" s="14" t="str">
        <f>IF(I7="","",IF((OR('Identificação da EG'!$B$7=0,'Identificação da EG'!$B$7="")),"",'Identificação da EG'!$D$7))</f>
        <v/>
      </c>
      <c r="H7" s="25" t="str">
        <f>IF(I7="","",IF(OR('Identificação da EG'!$B$7=0,'Identificação da EG'!$B$7=""),"",'Identificação da EG'!$E$7))</f>
        <v/>
      </c>
      <c r="I7" s="1" t="str">
        <f t="shared" si="0"/>
        <v/>
      </c>
      <c r="J7" s="1" t="str">
        <v/>
      </c>
      <c r="K7" s="1" t="str">
        <v/>
      </c>
      <c r="L7" s="1" t="str">
        <v/>
      </c>
      <c r="M7" s="1" t="str">
        <v/>
      </c>
      <c r="N7" s="1"/>
      <c r="O7" s="1"/>
      <c r="P7" s="1"/>
      <c r="Q7" s="1"/>
      <c r="R7" s="1"/>
      <c r="S7" s="1" t="str">
        <f>IF(J7="","","Nº amostras")</f>
        <v/>
      </c>
      <c r="T7" s="1" t="str">
        <f t="shared" si="1"/>
        <v/>
      </c>
      <c r="U7" s="1" t="str" cm="1">
        <f t="array" ref="U7">IF(ISBLANK(INDEX(Acompanhamento!$F$76:$G$88,INT((ROWS($A$1:A6)-1)/2)+1,MOD(ROWS($A$1:A6)-1,2)+1)),"",INDEX(Acompanhamento!$F$76:$G$88,INT((ROWS($A$1:A6)-1)/2)+1,MOD(ROWS($A$1:A6)-1,2)+1))</f>
        <v/>
      </c>
      <c r="V7" s="1" t="str">
        <f ca="1">IF(OR(J7="",OFFSET(Acompanhamento!$H$76,INT((ROW(A6)-1)/2),0)="",OFFSET(Acompanhamento!$H$76,INT((ROW(A6)-1)/2),0)="(máximo 300 carateres)"),"",OFFSET(Acompanhamento!$H$76,INT((ROW(A6)-1)/2),0))</f>
        <v/>
      </c>
    </row>
    <row r="8" spans="1:22" x14ac:dyDescent="0.15">
      <c r="A8" s="14" t="str">
        <f>IF(I8="","",IF(OR('Identificação da EG'!$B$7=0,'Identificação da EG'!$B$7=""),"",Capa!$C$10))</f>
        <v/>
      </c>
      <c r="B8" s="14" t="str">
        <f>IF(I8="","",IF((OR('Identificação da EG'!$B$7=0,'Identificação da EG'!$B$7="")),"",'Identificação da EG'!$B$7))</f>
        <v/>
      </c>
      <c r="C8" s="14" t="str">
        <f>IF(I8="","",IF(B8="","",VLOOKUP(B8,Auxiliar!$BW$23:$BX$3130,2,0)))</f>
        <v/>
      </c>
      <c r="D8" s="14" t="str">
        <f>IF(I8="","",IF(OR('Identificação da EG'!$B$7=0,'Identificação da EG'!$B$7=""),"","Portugal"))</f>
        <v/>
      </c>
      <c r="E8" s="14" t="str">
        <f>IF(I8="","",IF(OR('Identificação da EG'!$B$7=0,'Identificação da EG'!$B$7=""),"",'Identificação da EG'!$C$7))</f>
        <v/>
      </c>
      <c r="F8" s="14" t="str">
        <f>IF(I8="","",IF(OR('Identificação da EG'!$B$7=0,'Identificação da EG'!$B$7=""),"",'Identificação da EG'!$F$7))</f>
        <v/>
      </c>
      <c r="G8" s="14" t="str">
        <f>IF(I8="","",IF((OR('Identificação da EG'!$B$7=0,'Identificação da EG'!$B$7="")),"",'Identificação da EG'!$D$7))</f>
        <v/>
      </c>
      <c r="H8" s="25" t="str">
        <f>IF(I8="","",IF(OR('Identificação da EG'!$B$7=0,'Identificação da EG'!$B$7=""),"",'Identificação da EG'!$E$7))</f>
        <v/>
      </c>
      <c r="I8" s="1" t="str">
        <f t="shared" si="0"/>
        <v/>
      </c>
      <c r="J8" s="1" t="str">
        <v/>
      </c>
      <c r="K8" s="1" t="str">
        <v/>
      </c>
      <c r="L8" s="1" t="str">
        <v/>
      </c>
      <c r="M8" s="1" t="str">
        <v/>
      </c>
      <c r="N8" s="1"/>
      <c r="O8" s="1"/>
      <c r="P8" s="1"/>
      <c r="Q8" s="1"/>
      <c r="R8" s="1"/>
      <c r="S8" s="1" t="str">
        <f>IF(J8="","","Nº períodos de amostragem")</f>
        <v/>
      </c>
      <c r="T8" s="1" t="str">
        <f t="shared" si="1"/>
        <v/>
      </c>
      <c r="U8" s="1" t="str" cm="1">
        <f t="array" ref="U8">IF(ISBLANK(INDEX(Acompanhamento!$F$76:$G$88,INT((ROWS($A$1:A7)-1)/2)+1,MOD(ROWS($A$1:A7)-1,2)+1)),"",INDEX(Acompanhamento!$F$76:$G$88,INT((ROWS($A$1:A7)-1)/2)+1,MOD(ROWS($A$1:A7)-1,2)+1))</f>
        <v/>
      </c>
      <c r="V8" s="1" t="str">
        <f ca="1">IF(OR(J8="",OFFSET(Acompanhamento!$H$76,INT((ROW(A7)-1)/2),0)="",OFFSET(Acompanhamento!$H$76,INT((ROW(A7)-1)/2),0)="(máximo 300 carateres)"),"",OFFSET(Acompanhamento!$H$76,INT((ROW(A7)-1)/2),0))</f>
        <v/>
      </c>
    </row>
    <row r="9" spans="1:22" x14ac:dyDescent="0.15">
      <c r="A9" s="14" t="str">
        <f>IF(I9="","",IF(OR('Identificação da EG'!$B$7=0,'Identificação da EG'!$B$7=""),"",Capa!$C$10))</f>
        <v/>
      </c>
      <c r="B9" s="14" t="str">
        <f>IF(I9="","",IF((OR('Identificação da EG'!$B$7=0,'Identificação da EG'!$B$7="")),"",'Identificação da EG'!$B$7))</f>
        <v/>
      </c>
      <c r="C9" s="14" t="str">
        <f>IF(I9="","",IF(B9="","",VLOOKUP(B9,Auxiliar!$BW$23:$BX$3130,2,0)))</f>
        <v/>
      </c>
      <c r="D9" s="14" t="str">
        <f>IF(I9="","",IF(OR('Identificação da EG'!$B$7=0,'Identificação da EG'!$B$7=""),"","Portugal"))</f>
        <v/>
      </c>
      <c r="E9" s="14" t="str">
        <f>IF(I9="","",IF(OR('Identificação da EG'!$B$7=0,'Identificação da EG'!$B$7=""),"",'Identificação da EG'!$C$7))</f>
        <v/>
      </c>
      <c r="F9" s="14" t="str">
        <f>IF(I9="","",IF(OR('Identificação da EG'!$B$7=0,'Identificação da EG'!$B$7=""),"",'Identificação da EG'!$F$7))</f>
        <v/>
      </c>
      <c r="G9" s="14" t="str">
        <f>IF(I9="","",IF((OR('Identificação da EG'!$B$7=0,'Identificação da EG'!$B$7="")),"",'Identificação da EG'!$D$7))</f>
        <v/>
      </c>
      <c r="H9" s="25" t="str">
        <f>IF(I9="","",IF(OR('Identificação da EG'!$B$7=0,'Identificação da EG'!$B$7=""),"",'Identificação da EG'!$E$7))</f>
        <v/>
      </c>
      <c r="I9" s="1" t="str">
        <f t="shared" si="0"/>
        <v/>
      </c>
      <c r="J9" s="1" t="str">
        <v/>
      </c>
      <c r="K9" s="1" t="str">
        <v/>
      </c>
      <c r="L9" s="1" t="str">
        <v/>
      </c>
      <c r="M9" s="1" t="str">
        <v/>
      </c>
      <c r="N9" s="1"/>
      <c r="O9" s="1"/>
      <c r="P9" s="1"/>
      <c r="Q9" s="1"/>
      <c r="R9" s="1"/>
      <c r="S9" s="1" t="str">
        <f>IF(J9="","","Nº amostras")</f>
        <v/>
      </c>
      <c r="T9" s="1" t="str">
        <f t="shared" si="1"/>
        <v/>
      </c>
      <c r="U9" s="1" t="str" cm="1">
        <f t="array" ref="U9">IF(ISBLANK(INDEX(Acompanhamento!$F$76:$G$88,INT((ROWS($A$1:A8)-1)/2)+1,MOD(ROWS($A$1:A8)-1,2)+1)),"",INDEX(Acompanhamento!$F$76:$G$88,INT((ROWS($A$1:A8)-1)/2)+1,MOD(ROWS($A$1:A8)-1,2)+1))</f>
        <v/>
      </c>
      <c r="V9" s="1" t="str">
        <f ca="1">IF(OR(J9="",OFFSET(Acompanhamento!$H$76,INT((ROW(A8)-1)/2),0)="",OFFSET(Acompanhamento!$H$76,INT((ROW(A8)-1)/2),0)="(máximo 300 carateres)"),"",OFFSET(Acompanhamento!$H$76,INT((ROW(A8)-1)/2),0))</f>
        <v/>
      </c>
    </row>
    <row r="10" spans="1:22" x14ac:dyDescent="0.15">
      <c r="A10" s="14" t="str">
        <f>IF(I10="","",IF(OR('Identificação da EG'!$B$7=0,'Identificação da EG'!$B$7=""),"",Capa!$C$10))</f>
        <v/>
      </c>
      <c r="B10" s="14" t="str">
        <f>IF(I10="","",IF((OR('Identificação da EG'!$B$7=0,'Identificação da EG'!$B$7="")),"",'Identificação da EG'!$B$7))</f>
        <v/>
      </c>
      <c r="C10" s="14" t="str">
        <f>IF(I10="","",IF(B10="","",VLOOKUP(B10,Auxiliar!$BW$23:$BX$3130,2,0)))</f>
        <v/>
      </c>
      <c r="D10" s="14" t="str">
        <f>IF(I10="","",IF(OR('Identificação da EG'!$B$7=0,'Identificação da EG'!$B$7=""),"","Portugal"))</f>
        <v/>
      </c>
      <c r="E10" s="14" t="str">
        <f>IF(I10="","",IF(OR('Identificação da EG'!$B$7=0,'Identificação da EG'!$B$7=""),"",'Identificação da EG'!$C$7))</f>
        <v/>
      </c>
      <c r="F10" s="14" t="str">
        <f>IF(I10="","",IF(OR('Identificação da EG'!$B$7=0,'Identificação da EG'!$B$7=""),"",'Identificação da EG'!$F$7))</f>
        <v/>
      </c>
      <c r="G10" s="14" t="str">
        <f>IF(I10="","",IF((OR('Identificação da EG'!$B$7=0,'Identificação da EG'!$B$7="")),"",'Identificação da EG'!$D$7))</f>
        <v/>
      </c>
      <c r="H10" s="25" t="str">
        <f>IF(I10="","",IF(OR('Identificação da EG'!$B$7=0,'Identificação da EG'!$B$7=""),"",'Identificação da EG'!$E$7))</f>
        <v/>
      </c>
      <c r="I10" s="1" t="str">
        <f t="shared" si="0"/>
        <v/>
      </c>
      <c r="J10" s="1" t="str">
        <v/>
      </c>
      <c r="K10" s="1" t="str">
        <v/>
      </c>
      <c r="L10" s="1" t="str">
        <v/>
      </c>
      <c r="M10" s="1" t="str">
        <v/>
      </c>
      <c r="N10" s="1"/>
      <c r="O10" s="1"/>
      <c r="P10" s="1"/>
      <c r="Q10" s="1"/>
      <c r="R10" s="1"/>
      <c r="S10" s="1" t="str">
        <f>IF(J10="","","Nº períodos de amostragem")</f>
        <v/>
      </c>
      <c r="T10" s="1" t="str">
        <f t="shared" si="1"/>
        <v/>
      </c>
      <c r="U10" s="1" t="str" cm="1">
        <f t="array" ref="U10">IF(ISBLANK(INDEX(Acompanhamento!$F$76:$G$88,INT((ROWS($A$1:A9)-1)/2)+1,MOD(ROWS($A$1:A9)-1,2)+1)),"",INDEX(Acompanhamento!$F$76:$G$88,INT((ROWS($A$1:A9)-1)/2)+1,MOD(ROWS($A$1:A9)-1,2)+1))</f>
        <v/>
      </c>
      <c r="V10" s="1" t="str">
        <f ca="1">IF(OR(J10="",OFFSET(Acompanhamento!$H$76,INT((ROW(A9)-1)/2),0)="",OFFSET(Acompanhamento!$H$76,INT((ROW(A9)-1)/2),0)="(máximo 300 carateres)"),"",OFFSET(Acompanhamento!$H$76,INT((ROW(A9)-1)/2),0))</f>
        <v/>
      </c>
    </row>
    <row r="11" spans="1:22" x14ac:dyDescent="0.15">
      <c r="A11" s="14" t="str">
        <f>IF(I11="","",IF(OR('Identificação da EG'!$B$7=0,'Identificação da EG'!$B$7=""),"",Capa!$C$10))</f>
        <v/>
      </c>
      <c r="B11" s="14" t="str">
        <f>IF(I11="","",IF((OR('Identificação da EG'!$B$7=0,'Identificação da EG'!$B$7="")),"",'Identificação da EG'!$B$7))</f>
        <v/>
      </c>
      <c r="C11" s="14" t="str">
        <f>IF(I11="","",IF(B11="","",VLOOKUP(B11,Auxiliar!$BW$23:$BX$3130,2,0)))</f>
        <v/>
      </c>
      <c r="D11" s="14" t="str">
        <f>IF(I11="","",IF(OR('Identificação da EG'!$B$7=0,'Identificação da EG'!$B$7=""),"","Portugal"))</f>
        <v/>
      </c>
      <c r="E11" s="14" t="str">
        <f>IF(I11="","",IF(OR('Identificação da EG'!$B$7=0,'Identificação da EG'!$B$7=""),"",'Identificação da EG'!$C$7))</f>
        <v/>
      </c>
      <c r="F11" s="14" t="str">
        <f>IF(I11="","",IF(OR('Identificação da EG'!$B$7=0,'Identificação da EG'!$B$7=""),"",'Identificação da EG'!$F$7))</f>
        <v/>
      </c>
      <c r="G11" s="14" t="str">
        <f>IF(I11="","",IF((OR('Identificação da EG'!$B$7=0,'Identificação da EG'!$B$7="")),"",'Identificação da EG'!$D$7))</f>
        <v/>
      </c>
      <c r="H11" s="25" t="str">
        <f>IF(I11="","",IF(OR('Identificação da EG'!$B$7=0,'Identificação da EG'!$B$7=""),"",'Identificação da EG'!$E$7))</f>
        <v/>
      </c>
      <c r="I11" s="1" t="str">
        <f t="shared" si="0"/>
        <v/>
      </c>
      <c r="J11" s="1" t="str">
        <v/>
      </c>
      <c r="K11" s="1" t="str">
        <v/>
      </c>
      <c r="L11" s="1" t="str">
        <v/>
      </c>
      <c r="M11" s="1" t="str">
        <v/>
      </c>
      <c r="N11" s="1"/>
      <c r="O11" s="1"/>
      <c r="P11" s="1"/>
      <c r="Q11" s="1"/>
      <c r="R11" s="1"/>
      <c r="S11" s="1" t="str">
        <f>IF(J11="","","Nº amostras")</f>
        <v/>
      </c>
      <c r="T11" s="1" t="str">
        <f t="shared" si="1"/>
        <v/>
      </c>
      <c r="U11" s="1" t="str" cm="1">
        <f t="array" ref="U11">IF(ISBLANK(INDEX(Acompanhamento!$F$76:$G$88,INT((ROWS($A$1:A10)-1)/2)+1,MOD(ROWS($A$1:A10)-1,2)+1)),"",INDEX(Acompanhamento!$F$76:$G$88,INT((ROWS($A$1:A10)-1)/2)+1,MOD(ROWS($A$1:A10)-1,2)+1))</f>
        <v/>
      </c>
      <c r="V11" s="1" t="str">
        <f ca="1">IF(OR(J11="",OFFSET(Acompanhamento!$H$76,INT((ROW(A10)-1)/2),0)="",OFFSET(Acompanhamento!$H$76,INT((ROW(A10)-1)/2),0)="(máximo 300 carateres)"),"",OFFSET(Acompanhamento!$H$76,INT((ROW(A10)-1)/2),0))</f>
        <v/>
      </c>
    </row>
    <row r="12" spans="1:22" x14ac:dyDescent="0.15">
      <c r="A12" s="14" t="str">
        <f>IF(I12="","",IF(OR('Identificação da EG'!$B$7=0,'Identificação da EG'!$B$7=""),"",Capa!$C$10))</f>
        <v/>
      </c>
      <c r="B12" s="14" t="str">
        <f>IF(I12="","",IF((OR('Identificação da EG'!$B$7=0,'Identificação da EG'!$B$7="")),"",'Identificação da EG'!$B$7))</f>
        <v/>
      </c>
      <c r="C12" s="14" t="str">
        <f>IF(I12="","",IF(B12="","",VLOOKUP(B12,Auxiliar!$BW$23:$BX$3130,2,0)))</f>
        <v/>
      </c>
      <c r="D12" s="14" t="str">
        <f>IF(I12="","",IF(OR('Identificação da EG'!$B$7=0,'Identificação da EG'!$B$7=""),"","Portugal"))</f>
        <v/>
      </c>
      <c r="E12" s="14" t="str">
        <f>IF(I12="","",IF(OR('Identificação da EG'!$B$7=0,'Identificação da EG'!$B$7=""),"",'Identificação da EG'!$C$7))</f>
        <v/>
      </c>
      <c r="F12" s="14" t="str">
        <f>IF(I12="","",IF(OR('Identificação da EG'!$B$7=0,'Identificação da EG'!$B$7=""),"",'Identificação da EG'!$F$7))</f>
        <v/>
      </c>
      <c r="G12" s="14" t="str">
        <f>IF(I12="","",IF((OR('Identificação da EG'!$B$7=0,'Identificação da EG'!$B$7="")),"",'Identificação da EG'!$D$7))</f>
        <v/>
      </c>
      <c r="H12" s="25" t="str">
        <f>IF(I12="","",IF(OR('Identificação da EG'!$B$7=0,'Identificação da EG'!$B$7=""),"",'Identificação da EG'!$E$7))</f>
        <v/>
      </c>
      <c r="I12" s="1" t="str">
        <f t="shared" si="0"/>
        <v/>
      </c>
      <c r="J12" s="1" t="str">
        <v/>
      </c>
      <c r="K12" s="1" t="str">
        <v/>
      </c>
      <c r="L12" s="1" t="str">
        <v/>
      </c>
      <c r="M12" s="1" t="str">
        <v/>
      </c>
      <c r="N12" s="1"/>
      <c r="O12" s="1"/>
      <c r="P12" s="1"/>
      <c r="Q12" s="1"/>
      <c r="R12" s="1"/>
      <c r="S12" s="1" t="str">
        <f>IF(J12="","","Nº períodos de amostragem")</f>
        <v/>
      </c>
      <c r="T12" s="1" t="str">
        <f t="shared" si="1"/>
        <v/>
      </c>
      <c r="U12" s="1" t="str" cm="1">
        <f t="array" ref="U12">IF(ISBLANK(INDEX(Acompanhamento!$F$76:$G$88,INT((ROWS($A$1:A11)-1)/2)+1,MOD(ROWS($A$1:A11)-1,2)+1)),"",INDEX(Acompanhamento!$F$76:$G$88,INT((ROWS($A$1:A11)-1)/2)+1,MOD(ROWS($A$1:A11)-1,2)+1))</f>
        <v/>
      </c>
      <c r="V12" s="1" t="str">
        <f ca="1">IF(OR(J12="",OFFSET(Acompanhamento!$H$76,INT((ROW(A11)-1)/2),0)="",OFFSET(Acompanhamento!$H$76,INT((ROW(A11)-1)/2),0)="(máximo 300 carateres)"),"",OFFSET(Acompanhamento!$H$76,INT((ROW(A11)-1)/2),0))</f>
        <v/>
      </c>
    </row>
    <row r="13" spans="1:22" x14ac:dyDescent="0.15">
      <c r="A13" s="14" t="str">
        <f>IF(I13="","",IF(OR('Identificação da EG'!$B$7=0,'Identificação da EG'!$B$7=""),"",Capa!$C$10))</f>
        <v/>
      </c>
      <c r="B13" s="14" t="str">
        <f>IF(I13="","",IF((OR('Identificação da EG'!$B$7=0,'Identificação da EG'!$B$7="")),"",'Identificação da EG'!$B$7))</f>
        <v/>
      </c>
      <c r="C13" s="14" t="str">
        <f>IF(I13="","",IF(B13="","",VLOOKUP(B13,Auxiliar!$BW$23:$BX$3130,2,0)))</f>
        <v/>
      </c>
      <c r="D13" s="14" t="str">
        <f>IF(I13="","",IF(OR('Identificação da EG'!$B$7=0,'Identificação da EG'!$B$7=""),"","Portugal"))</f>
        <v/>
      </c>
      <c r="E13" s="14" t="str">
        <f>IF(I13="","",IF(OR('Identificação da EG'!$B$7=0,'Identificação da EG'!$B$7=""),"",'Identificação da EG'!$C$7))</f>
        <v/>
      </c>
      <c r="F13" s="14" t="str">
        <f>IF(I13="","",IF(OR('Identificação da EG'!$B$7=0,'Identificação da EG'!$B$7=""),"",'Identificação da EG'!$F$7))</f>
        <v/>
      </c>
      <c r="G13" s="14" t="str">
        <f>IF(I13="","",IF((OR('Identificação da EG'!$B$7=0,'Identificação da EG'!$B$7="")),"",'Identificação da EG'!$D$7))</f>
        <v/>
      </c>
      <c r="H13" s="25" t="str">
        <f>IF(I13="","",IF(OR('Identificação da EG'!$B$7=0,'Identificação da EG'!$B$7=""),"",'Identificação da EG'!$E$7))</f>
        <v/>
      </c>
      <c r="I13" s="1" t="str">
        <f t="shared" si="0"/>
        <v/>
      </c>
      <c r="J13" s="1" t="str">
        <v/>
      </c>
      <c r="K13" s="1" t="str">
        <v/>
      </c>
      <c r="L13" s="1" t="str">
        <v/>
      </c>
      <c r="M13" s="1" t="str">
        <v/>
      </c>
      <c r="N13" s="1"/>
      <c r="O13" s="1"/>
      <c r="P13" s="1"/>
      <c r="Q13" s="1"/>
      <c r="R13" s="1"/>
      <c r="S13" s="1" t="str">
        <f>IF(J13="","","Nº amostras")</f>
        <v/>
      </c>
      <c r="T13" s="1" t="str">
        <f t="shared" si="1"/>
        <v/>
      </c>
      <c r="U13" s="1" t="str" cm="1">
        <f t="array" ref="U13">IF(ISBLANK(INDEX(Acompanhamento!$F$76:$G$88,INT((ROWS($A$1:A12)-1)/2)+1,MOD(ROWS($A$1:A12)-1,2)+1)),"",INDEX(Acompanhamento!$F$76:$G$88,INT((ROWS($A$1:A12)-1)/2)+1,MOD(ROWS($A$1:A12)-1,2)+1))</f>
        <v/>
      </c>
      <c r="V13" s="1" t="str">
        <f ca="1">IF(OR(J13="",OFFSET(Acompanhamento!$H$76,INT((ROW(A12)-1)/2),0)="",OFFSET(Acompanhamento!$H$76,INT((ROW(A12)-1)/2),0)="(máximo 300 carateres)"),"",OFFSET(Acompanhamento!$H$76,INT((ROW(A12)-1)/2),0))</f>
        <v/>
      </c>
    </row>
    <row r="14" spans="1:22" x14ac:dyDescent="0.15">
      <c r="A14" s="14" t="str">
        <f>IF(I14="","",IF(OR('Identificação da EG'!$B$7=0,'Identificação da EG'!$B$7=""),"",Capa!$C$10))</f>
        <v/>
      </c>
      <c r="B14" s="14" t="str">
        <f>IF(I14="","",IF((OR('Identificação da EG'!$B$7=0,'Identificação da EG'!$B$7="")),"",'Identificação da EG'!$B$7))</f>
        <v/>
      </c>
      <c r="C14" s="14" t="str">
        <f>IF(I14="","",IF(B14="","",VLOOKUP(B14,Auxiliar!$BW$23:$BX$3130,2,0)))</f>
        <v/>
      </c>
      <c r="D14" s="14" t="str">
        <f>IF(I14="","",IF(OR('Identificação da EG'!$B$7=0,'Identificação da EG'!$B$7=""),"","Portugal"))</f>
        <v/>
      </c>
      <c r="E14" s="14" t="str">
        <f>IF(I14="","",IF(OR('Identificação da EG'!$B$7=0,'Identificação da EG'!$B$7=""),"",'Identificação da EG'!$C$7))</f>
        <v/>
      </c>
      <c r="F14" s="14" t="str">
        <f>IF(I14="","",IF(OR('Identificação da EG'!$B$7=0,'Identificação da EG'!$B$7=""),"",'Identificação da EG'!$F$7))</f>
        <v/>
      </c>
      <c r="G14" s="14" t="str">
        <f>IF(I14="","",IF((OR('Identificação da EG'!$B$7=0,'Identificação da EG'!$B$7="")),"",'Identificação da EG'!$D$7))</f>
        <v/>
      </c>
      <c r="H14" s="25" t="str">
        <f>IF(I14="","",IF(OR('Identificação da EG'!$B$7=0,'Identificação da EG'!$B$7=""),"",'Identificação da EG'!$E$7))</f>
        <v/>
      </c>
      <c r="I14" s="1" t="str">
        <f t="shared" si="0"/>
        <v/>
      </c>
      <c r="J14" s="1" t="str">
        <v/>
      </c>
      <c r="K14" s="1" t="str">
        <v/>
      </c>
      <c r="L14" s="1" t="str">
        <v/>
      </c>
      <c r="M14" s="1" t="str">
        <v/>
      </c>
      <c r="N14" s="1"/>
      <c r="O14" s="1"/>
      <c r="P14" s="1"/>
      <c r="Q14" s="1"/>
      <c r="R14" s="1"/>
      <c r="S14" s="1" t="str">
        <f>IF(J14="","","Nº períodos de amostragem")</f>
        <v/>
      </c>
      <c r="T14" s="1" t="str">
        <f t="shared" si="1"/>
        <v/>
      </c>
      <c r="U14" s="1" t="str" cm="1">
        <f t="array" ref="U14">IF(ISBLANK(INDEX(Acompanhamento!$F$76:$G$88,INT((ROWS($A$1:A13)-1)/2)+1,MOD(ROWS($A$1:A13)-1,2)+1)),"",INDEX(Acompanhamento!$F$76:$G$88,INT((ROWS($A$1:A13)-1)/2)+1,MOD(ROWS($A$1:A13)-1,2)+1))</f>
        <v/>
      </c>
      <c r="V14" s="1" t="str">
        <f ca="1">IF(OR(J14="",OFFSET(Acompanhamento!$H$76,INT((ROW(A13)-1)/2),0)="",OFFSET(Acompanhamento!$H$76,INT((ROW(A13)-1)/2),0)="(máximo 300 carateres)"),"",OFFSET(Acompanhamento!$H$76,INT((ROW(A13)-1)/2),0))</f>
        <v/>
      </c>
    </row>
    <row r="15" spans="1:22" x14ac:dyDescent="0.15">
      <c r="A15" s="14" t="str">
        <f>IF(I15="","",IF(OR('Identificação da EG'!$B$7=0,'Identificação da EG'!$B$7=""),"",Capa!$C$10))</f>
        <v/>
      </c>
      <c r="B15" s="14" t="str">
        <f>IF(I15="","",IF((OR('Identificação da EG'!$B$7=0,'Identificação da EG'!$B$7="")),"",'Identificação da EG'!$B$7))</f>
        <v/>
      </c>
      <c r="C15" s="14" t="str">
        <f>IF(I15="","",IF(B15="","",VLOOKUP(B15,Auxiliar!$BW$23:$BX$3130,2,0)))</f>
        <v/>
      </c>
      <c r="D15" s="14" t="str">
        <f>IF(I15="","",IF(OR('Identificação da EG'!$B$7=0,'Identificação da EG'!$B$7=""),"","Portugal"))</f>
        <v/>
      </c>
      <c r="E15" s="14" t="str">
        <f>IF(I15="","",IF(OR('Identificação da EG'!$B$7=0,'Identificação da EG'!$B$7=""),"",'Identificação da EG'!$C$7))</f>
        <v/>
      </c>
      <c r="F15" s="14" t="str">
        <f>IF(I15="","",IF(OR('Identificação da EG'!$B$7=0,'Identificação da EG'!$B$7=""),"",'Identificação da EG'!$F$7))</f>
        <v/>
      </c>
      <c r="G15" s="14" t="str">
        <f>IF(I15="","",IF((OR('Identificação da EG'!$B$7=0,'Identificação da EG'!$B$7="")),"",'Identificação da EG'!$D$7))</f>
        <v/>
      </c>
      <c r="H15" s="25" t="str">
        <f>IF(I15="","",IF(OR('Identificação da EG'!$B$7=0,'Identificação da EG'!$B$7=""),"",'Identificação da EG'!$E$7))</f>
        <v/>
      </c>
      <c r="I15" s="1" t="str">
        <f t="shared" si="0"/>
        <v/>
      </c>
      <c r="J15" s="1" t="str">
        <v/>
      </c>
      <c r="K15" s="1" t="str">
        <v/>
      </c>
      <c r="L15" s="1" t="str">
        <v/>
      </c>
      <c r="M15" s="1" t="str">
        <v/>
      </c>
      <c r="N15" s="1"/>
      <c r="O15" s="1"/>
      <c r="P15" s="1"/>
      <c r="Q15" s="1"/>
      <c r="R15" s="1"/>
      <c r="S15" s="1" t="str">
        <f>IF(J15="","","Nº amostras")</f>
        <v/>
      </c>
      <c r="T15" s="1" t="str">
        <f t="shared" si="1"/>
        <v/>
      </c>
      <c r="U15" s="1" t="str" cm="1">
        <f t="array" ref="U15">IF(ISBLANK(INDEX(Acompanhamento!$F$76:$G$88,INT((ROWS($A$1:A14)-1)/2)+1,MOD(ROWS($A$1:A14)-1,2)+1)),"",INDEX(Acompanhamento!$F$76:$G$88,INT((ROWS($A$1:A14)-1)/2)+1,MOD(ROWS($A$1:A14)-1,2)+1))</f>
        <v/>
      </c>
      <c r="V15" s="1" t="str">
        <f ca="1">IF(OR(J15="",OFFSET(Acompanhamento!$H$76,INT((ROW(A14)-1)/2),0)="",OFFSET(Acompanhamento!$H$76,INT((ROW(A14)-1)/2),0)="(máximo 300 carateres)"),"",OFFSET(Acompanhamento!$H$76,INT((ROW(A14)-1)/2),0))</f>
        <v/>
      </c>
    </row>
    <row r="16" spans="1:22" x14ac:dyDescent="0.15">
      <c r="A16" s="14" t="str">
        <f>IF(I16="","",IF(OR('Identificação da EG'!$B$7=0,'Identificação da EG'!$B$7=""),"",Capa!$C$10))</f>
        <v/>
      </c>
      <c r="B16" s="14" t="str">
        <f>IF(I16="","",IF((OR('Identificação da EG'!$B$7=0,'Identificação da EG'!$B$7="")),"",'Identificação da EG'!$B$7))</f>
        <v/>
      </c>
      <c r="C16" s="14" t="str">
        <f>IF(I16="","",IF(B16="","",VLOOKUP(B16,Auxiliar!$BW$23:$BX$3130,2,0)))</f>
        <v/>
      </c>
      <c r="D16" s="14" t="str">
        <f>IF(I16="","",IF(OR('Identificação da EG'!$B$7=0,'Identificação da EG'!$B$7=""),"","Portugal"))</f>
        <v/>
      </c>
      <c r="E16" s="14" t="str">
        <f>IF(I16="","",IF(OR('Identificação da EG'!$B$7=0,'Identificação da EG'!$B$7=""),"",'Identificação da EG'!$C$7))</f>
        <v/>
      </c>
      <c r="F16" s="14" t="str">
        <f>IF(I16="","",IF(OR('Identificação da EG'!$B$7=0,'Identificação da EG'!$B$7=""),"",'Identificação da EG'!$F$7))</f>
        <v/>
      </c>
      <c r="G16" s="14" t="str">
        <f>IF(I16="","",IF((OR('Identificação da EG'!$B$7=0,'Identificação da EG'!$B$7="")),"",'Identificação da EG'!$D$7))</f>
        <v/>
      </c>
      <c r="H16" s="25" t="str">
        <f>IF(I16="","",IF(OR('Identificação da EG'!$B$7=0,'Identificação da EG'!$B$7=""),"",'Identificação da EG'!$E$7))</f>
        <v/>
      </c>
      <c r="I16" s="1" t="str">
        <f t="shared" si="0"/>
        <v/>
      </c>
      <c r="J16" s="1" t="str">
        <v/>
      </c>
      <c r="K16" s="1" t="str">
        <v/>
      </c>
      <c r="L16" s="1" t="str">
        <v/>
      </c>
      <c r="M16" s="1" t="str">
        <v/>
      </c>
      <c r="N16" s="1"/>
      <c r="O16" s="1"/>
      <c r="P16" s="1"/>
      <c r="Q16" s="1"/>
      <c r="R16" s="1"/>
      <c r="S16" s="1" t="str">
        <f>IF(J16="","","Nº períodos de amostragem")</f>
        <v/>
      </c>
      <c r="T16" s="1" t="str">
        <f t="shared" si="1"/>
        <v/>
      </c>
      <c r="U16" s="1" t="str" cm="1">
        <f t="array" ref="U16">IF(ISBLANK(INDEX(Acompanhamento!$F$76:$G$88,INT((ROWS($A$1:A15)-1)/2)+1,MOD(ROWS($A$1:A15)-1,2)+1)),"",INDEX(Acompanhamento!$F$76:$G$88,INT((ROWS($A$1:A15)-1)/2)+1,MOD(ROWS($A$1:A15)-1,2)+1))</f>
        <v/>
      </c>
      <c r="V16" s="1" t="str">
        <f ca="1">IF(OR(J16="",OFFSET(Acompanhamento!$H$76,INT((ROW(A15)-1)/2),0)="",OFFSET(Acompanhamento!$H$76,INT((ROW(A15)-1)/2),0)="(máximo 300 carateres)"),"",OFFSET(Acompanhamento!$H$76,INT((ROW(A15)-1)/2),0))</f>
        <v/>
      </c>
    </row>
    <row r="17" spans="1:22" x14ac:dyDescent="0.15">
      <c r="A17" s="14" t="str">
        <f>IF(I17="","",IF(OR('Identificação da EG'!$B$7=0,'Identificação da EG'!$B$7=""),"",Capa!$C$10))</f>
        <v/>
      </c>
      <c r="B17" s="14" t="str">
        <f>IF(I17="","",IF((OR('Identificação da EG'!$B$7=0,'Identificação da EG'!$B$7="")),"",'Identificação da EG'!$B$7))</f>
        <v/>
      </c>
      <c r="C17" s="14" t="str">
        <f>IF(I17="","",IF(B17="","",VLOOKUP(B17,Auxiliar!$BW$23:$BX$3130,2,0)))</f>
        <v/>
      </c>
      <c r="D17" s="14" t="str">
        <f>IF(I17="","",IF(OR('Identificação da EG'!$B$7=0,'Identificação da EG'!$B$7=""),"","Portugal"))</f>
        <v/>
      </c>
      <c r="E17" s="14" t="str">
        <f>IF(I17="","",IF(OR('Identificação da EG'!$B$7=0,'Identificação da EG'!$B$7=""),"",'Identificação da EG'!$C$7))</f>
        <v/>
      </c>
      <c r="F17" s="14" t="str">
        <f>IF(I17="","",IF(OR('Identificação da EG'!$B$7=0,'Identificação da EG'!$B$7=""),"",'Identificação da EG'!$F$7))</f>
        <v/>
      </c>
      <c r="G17" s="14" t="str">
        <f>IF(I17="","",IF((OR('Identificação da EG'!$B$7=0,'Identificação da EG'!$B$7="")),"",'Identificação da EG'!$D$7))</f>
        <v/>
      </c>
      <c r="H17" s="25" t="str">
        <f>IF(I17="","",IF(OR('Identificação da EG'!$B$7=0,'Identificação da EG'!$B$7=""),"",'Identificação da EG'!$E$7))</f>
        <v/>
      </c>
      <c r="I17" s="1" t="str">
        <f t="shared" si="0"/>
        <v/>
      </c>
      <c r="J17" s="1" t="str">
        <v/>
      </c>
      <c r="K17" s="1" t="str">
        <v/>
      </c>
      <c r="L17" s="1" t="str">
        <v/>
      </c>
      <c r="M17" s="1" t="str">
        <v/>
      </c>
      <c r="N17" s="1"/>
      <c r="O17" s="1"/>
      <c r="P17" s="1"/>
      <c r="Q17" s="1"/>
      <c r="R17" s="1"/>
      <c r="S17" s="1" t="str">
        <f>IF(J17="","","Nº amostras")</f>
        <v/>
      </c>
      <c r="T17" s="1" t="str">
        <f t="shared" si="1"/>
        <v/>
      </c>
      <c r="U17" s="1" t="str" cm="1">
        <f t="array" ref="U17">IF(ISBLANK(INDEX(Acompanhamento!$F$76:$G$88,INT((ROWS($A$1:A16)-1)/2)+1,MOD(ROWS($A$1:A16)-1,2)+1)),"",INDEX(Acompanhamento!$F$76:$G$88,INT((ROWS($A$1:A16)-1)/2)+1,MOD(ROWS($A$1:A16)-1,2)+1))</f>
        <v/>
      </c>
      <c r="V17" s="1" t="str">
        <f ca="1">IF(OR(J17="",OFFSET(Acompanhamento!$H$76,INT((ROW(A16)-1)/2),0)="",OFFSET(Acompanhamento!$H$76,INT((ROW(A16)-1)/2),0)="(máximo 300 carateres)"),"",OFFSET(Acompanhamento!$H$76,INT((ROW(A16)-1)/2),0))</f>
        <v/>
      </c>
    </row>
    <row r="18" spans="1:22" x14ac:dyDescent="0.15">
      <c r="A18" s="14" t="str">
        <f>IF(I18="","",IF(OR('Identificação da EG'!$B$7=0,'Identificação da EG'!$B$7=""),"",Capa!$C$10))</f>
        <v/>
      </c>
      <c r="B18" s="14" t="str">
        <f>IF(I18="","",IF((OR('Identificação da EG'!$B$7=0,'Identificação da EG'!$B$7="")),"",'Identificação da EG'!$B$7))</f>
        <v/>
      </c>
      <c r="C18" s="14" t="str">
        <f>IF(I18="","",IF(B18="","",VLOOKUP(B18,Auxiliar!$BW$23:$BX$3130,2,0)))</f>
        <v/>
      </c>
      <c r="D18" s="14" t="str">
        <f>IF(I18="","",IF(OR('Identificação da EG'!$B$7=0,'Identificação da EG'!$B$7=""),"","Portugal"))</f>
        <v/>
      </c>
      <c r="E18" s="14" t="str">
        <f>IF(I18="","",IF(OR('Identificação da EG'!$B$7=0,'Identificação da EG'!$B$7=""),"",'Identificação da EG'!$C$7))</f>
        <v/>
      </c>
      <c r="F18" s="14" t="str">
        <f>IF(I18="","",IF(OR('Identificação da EG'!$B$7=0,'Identificação da EG'!$B$7=""),"",'Identificação da EG'!$F$7))</f>
        <v/>
      </c>
      <c r="G18" s="14" t="str">
        <f>IF(I18="","",IF((OR('Identificação da EG'!$B$7=0,'Identificação da EG'!$B$7="")),"",'Identificação da EG'!$D$7))</f>
        <v/>
      </c>
      <c r="H18" s="25" t="str">
        <f>IF(I18="","",IF(OR('Identificação da EG'!$B$7=0,'Identificação da EG'!$B$7=""),"",'Identificação da EG'!$E$7))</f>
        <v/>
      </c>
      <c r="I18" s="1" t="str">
        <f t="shared" si="0"/>
        <v/>
      </c>
      <c r="J18" s="1" t="str">
        <v/>
      </c>
      <c r="K18" s="1" t="str">
        <v/>
      </c>
      <c r="L18" s="1" t="str">
        <v/>
      </c>
      <c r="M18" s="1" t="str">
        <v/>
      </c>
      <c r="N18" s="1"/>
      <c r="O18" s="1"/>
      <c r="P18" s="1"/>
      <c r="Q18" s="1"/>
      <c r="R18" s="1"/>
      <c r="S18" s="1" t="str">
        <f>IF(J18="","","Nº períodos de amostragem")</f>
        <v/>
      </c>
      <c r="T18" s="1" t="str">
        <f t="shared" si="1"/>
        <v/>
      </c>
      <c r="U18" s="1" t="str" cm="1">
        <f t="array" ref="U18">IF(ISBLANK(INDEX(Acompanhamento!$F$76:$G$88,INT((ROWS($A$1:A17)-1)/2)+1,MOD(ROWS($A$1:A17)-1,2)+1)),"",INDEX(Acompanhamento!$F$76:$G$88,INT((ROWS($A$1:A17)-1)/2)+1,MOD(ROWS($A$1:A17)-1,2)+1))</f>
        <v/>
      </c>
      <c r="V18" s="1" t="str">
        <f ca="1">IF(OR(J18="",OFFSET(Acompanhamento!$H$76,INT((ROW(A17)-1)/2),0)="",OFFSET(Acompanhamento!$H$76,INT((ROW(A17)-1)/2),0)="(máximo 300 carateres)"),"",OFFSET(Acompanhamento!$H$76,INT((ROW(A17)-1)/2),0))</f>
        <v/>
      </c>
    </row>
    <row r="19" spans="1:22" x14ac:dyDescent="0.15">
      <c r="A19" s="14" t="str">
        <f>IF(I19="","",IF(OR('Identificação da EG'!$B$7=0,'Identificação da EG'!$B$7=""),"",Capa!$C$10))</f>
        <v/>
      </c>
      <c r="B19" s="14" t="str">
        <f>IF(I19="","",IF((OR('Identificação da EG'!$B$7=0,'Identificação da EG'!$B$7="")),"",'Identificação da EG'!$B$7))</f>
        <v/>
      </c>
      <c r="C19" s="14" t="str">
        <f>IF(I19="","",IF(B19="","",VLOOKUP(B19,Auxiliar!$BW$23:$BX$3130,2,0)))</f>
        <v/>
      </c>
      <c r="D19" s="14" t="str">
        <f>IF(I19="","",IF(OR('Identificação da EG'!$B$7=0,'Identificação da EG'!$B$7=""),"","Portugal"))</f>
        <v/>
      </c>
      <c r="E19" s="14" t="str">
        <f>IF(I19="","",IF(OR('Identificação da EG'!$B$7=0,'Identificação da EG'!$B$7=""),"",'Identificação da EG'!$C$7))</f>
        <v/>
      </c>
      <c r="F19" s="14" t="str">
        <f>IF(I19="","",IF(OR('Identificação da EG'!$B$7=0,'Identificação da EG'!$B$7=""),"",'Identificação da EG'!$F$7))</f>
        <v/>
      </c>
      <c r="G19" s="14" t="str">
        <f>IF(I19="","",IF((OR('Identificação da EG'!$B$7=0,'Identificação da EG'!$B$7="")),"",'Identificação da EG'!$D$7))</f>
        <v/>
      </c>
      <c r="H19" s="25" t="str">
        <f>IF(I19="","",IF(OR('Identificação da EG'!$B$7=0,'Identificação da EG'!$B$7=""),"",'Identificação da EG'!$E$7))</f>
        <v/>
      </c>
      <c r="I19" s="1" t="str">
        <f t="shared" si="0"/>
        <v/>
      </c>
      <c r="J19" s="1" t="str">
        <v/>
      </c>
      <c r="K19" s="1" t="str">
        <v/>
      </c>
      <c r="L19" s="1" t="str">
        <v/>
      </c>
      <c r="M19" s="1" t="str">
        <v/>
      </c>
      <c r="N19" s="1"/>
      <c r="O19" s="1"/>
      <c r="P19" s="1"/>
      <c r="Q19" s="1"/>
      <c r="R19" s="1"/>
      <c r="S19" s="1" t="str">
        <f>IF(J19="","","Nº amostras")</f>
        <v/>
      </c>
      <c r="T19" s="1" t="str">
        <f t="shared" si="1"/>
        <v/>
      </c>
      <c r="U19" s="1" t="str" cm="1">
        <f t="array" ref="U19">IF(ISBLANK(INDEX(Acompanhamento!$F$76:$G$88,INT((ROWS($A$1:A18)-1)/2)+1,MOD(ROWS($A$1:A18)-1,2)+1)),"",INDEX(Acompanhamento!$F$76:$G$88,INT((ROWS($A$1:A18)-1)/2)+1,MOD(ROWS($A$1:A18)-1,2)+1))</f>
        <v/>
      </c>
      <c r="V19" s="1" t="str">
        <f ca="1">IF(OR(J19="",OFFSET(Acompanhamento!$H$76,INT((ROW(A18)-1)/2),0)="",OFFSET(Acompanhamento!$H$76,INT((ROW(A18)-1)/2),0)="(máximo 300 carateres)"),"",OFFSET(Acompanhamento!$H$76,INT((ROW(A18)-1)/2),0))</f>
        <v/>
      </c>
    </row>
    <row r="20" spans="1:22" x14ac:dyDescent="0.15">
      <c r="A20" s="14" t="str">
        <f>IF(I20="","",IF(OR('Identificação da EG'!$B$7=0,'Identificação da EG'!$B$7=""),"",Capa!$C$10))</f>
        <v/>
      </c>
      <c r="B20" s="14" t="str">
        <f>IF(I20="","",IF((OR('Identificação da EG'!$B$7=0,'Identificação da EG'!$B$7="")),"",'Identificação da EG'!$B$7))</f>
        <v/>
      </c>
      <c r="C20" s="14" t="str">
        <f>IF(I20="","",IF(B20="","",VLOOKUP(B20,Auxiliar!$BW$23:$BX$3130,2,0)))</f>
        <v/>
      </c>
      <c r="D20" s="14" t="str">
        <f>IF(I20="","",IF(OR('Identificação da EG'!$B$7=0,'Identificação da EG'!$B$7=""),"","Portugal"))</f>
        <v/>
      </c>
      <c r="E20" s="14" t="str">
        <f>IF(I20="","",IF(OR('Identificação da EG'!$B$7=0,'Identificação da EG'!$B$7=""),"",'Identificação da EG'!$C$7))</f>
        <v/>
      </c>
      <c r="F20" s="14" t="str">
        <f>IF(I20="","",IF(OR('Identificação da EG'!$B$7=0,'Identificação da EG'!$B$7=""),"",'Identificação da EG'!$F$7))</f>
        <v/>
      </c>
      <c r="G20" s="14" t="str">
        <f>IF(I20="","",IF((OR('Identificação da EG'!$B$7=0,'Identificação da EG'!$B$7="")),"",'Identificação da EG'!$D$7))</f>
        <v/>
      </c>
      <c r="H20" s="25" t="str">
        <f>IF(I20="","",IF(OR('Identificação da EG'!$B$7=0,'Identificação da EG'!$B$7=""),"",'Identificação da EG'!$E$7))</f>
        <v/>
      </c>
      <c r="I20" s="1" t="str">
        <f t="shared" si="0"/>
        <v/>
      </c>
      <c r="J20" s="1" t="str">
        <v/>
      </c>
      <c r="K20" s="1" t="str">
        <v/>
      </c>
      <c r="L20" s="1" t="str">
        <v/>
      </c>
      <c r="M20" s="1" t="str">
        <v/>
      </c>
      <c r="N20" s="1"/>
      <c r="O20" s="1"/>
      <c r="P20" s="1"/>
      <c r="Q20" s="1"/>
      <c r="R20" s="1"/>
      <c r="S20" s="1" t="str">
        <f>IF(J20="","","Nº períodos de amostragem")</f>
        <v/>
      </c>
      <c r="T20" s="1" t="str">
        <f t="shared" si="1"/>
        <v/>
      </c>
      <c r="U20" s="1" t="str" cm="1">
        <f t="array" ref="U20">IF(ISBLANK(INDEX(Acompanhamento!$F$76:$G$88,INT((ROWS($A$1:A19)-1)/2)+1,MOD(ROWS($A$1:A19)-1,2)+1)),"",INDEX(Acompanhamento!$F$76:$G$88,INT((ROWS($A$1:A19)-1)/2)+1,MOD(ROWS($A$1:A19)-1,2)+1))</f>
        <v/>
      </c>
      <c r="V20" s="1" t="str">
        <f ca="1">IF(OR(J20="",OFFSET(Acompanhamento!$H$76,INT((ROW(A19)-1)/2),0)="",OFFSET(Acompanhamento!$H$76,INT((ROW(A19)-1)/2),0)="(máximo 300 carateres)"),"",OFFSET(Acompanhamento!$H$76,INT((ROW(A19)-1)/2),0))</f>
        <v/>
      </c>
    </row>
    <row r="21" spans="1:22" x14ac:dyDescent="0.15">
      <c r="A21" s="14" t="str">
        <f>IF(I21="","",IF(OR('Identificação da EG'!$B$7=0,'Identificação da EG'!$B$7=""),"",Capa!$C$10))</f>
        <v/>
      </c>
      <c r="B21" s="14" t="str">
        <f>IF(I21="","",IF((OR('Identificação da EG'!$B$7=0,'Identificação da EG'!$B$7="")),"",'Identificação da EG'!$B$7))</f>
        <v/>
      </c>
      <c r="C21" s="14" t="str">
        <f>IF(I21="","",IF(B21="","",VLOOKUP(B21,Auxiliar!$BW$23:$BX$3130,2,0)))</f>
        <v/>
      </c>
      <c r="D21" s="14" t="str">
        <f>IF(I21="","",IF(OR('Identificação da EG'!$B$7=0,'Identificação da EG'!$B$7=""),"","Portugal"))</f>
        <v/>
      </c>
      <c r="E21" s="14" t="str">
        <f>IF(I21="","",IF(OR('Identificação da EG'!$B$7=0,'Identificação da EG'!$B$7=""),"",'Identificação da EG'!$C$7))</f>
        <v/>
      </c>
      <c r="F21" s="14" t="str">
        <f>IF(I21="","",IF(OR('Identificação da EG'!$B$7=0,'Identificação da EG'!$B$7=""),"",'Identificação da EG'!$F$7))</f>
        <v/>
      </c>
      <c r="G21" s="14" t="str">
        <f>IF(I21="","",IF((OR('Identificação da EG'!$B$7=0,'Identificação da EG'!$B$7="")),"",'Identificação da EG'!$D$7))</f>
        <v/>
      </c>
      <c r="H21" s="25" t="str">
        <f>IF(I21="","",IF(OR('Identificação da EG'!$B$7=0,'Identificação da EG'!$B$7=""),"",'Identificação da EG'!$E$7))</f>
        <v/>
      </c>
      <c r="I21" s="1" t="str">
        <f t="shared" si="0"/>
        <v/>
      </c>
      <c r="J21" s="1" t="str">
        <v/>
      </c>
      <c r="K21" s="1" t="str">
        <v/>
      </c>
      <c r="L21" s="1" t="str">
        <v/>
      </c>
      <c r="M21" s="1" t="str">
        <v/>
      </c>
      <c r="N21" s="1"/>
      <c r="O21" s="1"/>
      <c r="P21" s="1"/>
      <c r="Q21" s="1"/>
      <c r="R21" s="1"/>
      <c r="S21" s="1" t="str">
        <f>IF(J21="","","Nº amostras")</f>
        <v/>
      </c>
      <c r="T21" s="1" t="str">
        <f t="shared" si="1"/>
        <v/>
      </c>
      <c r="U21" s="1" t="str" cm="1">
        <f t="array" ref="U21">IF(ISBLANK(INDEX(Acompanhamento!$F$76:$G$88,INT((ROWS($A$1:A20)-1)/2)+1,MOD(ROWS($A$1:A20)-1,2)+1)),"",INDEX(Acompanhamento!$F$76:$G$88,INT((ROWS($A$1:A20)-1)/2)+1,MOD(ROWS($A$1:A20)-1,2)+1))</f>
        <v/>
      </c>
      <c r="V21" s="1" t="str">
        <f ca="1">IF(OR(J21="",OFFSET(Acompanhamento!$H$76,INT((ROW(A20)-1)/2),0)="",OFFSET(Acompanhamento!$H$76,INT((ROW(A20)-1)/2),0)="(máximo 300 carateres)"),"",OFFSET(Acompanhamento!$H$76,INT((ROW(A20)-1)/2),0))</f>
        <v/>
      </c>
    </row>
    <row r="22" spans="1:22" x14ac:dyDescent="0.15">
      <c r="A22" s="14" t="str">
        <f>IF(I22="","",IF(OR('Identificação da EG'!$B$7=0,'Identificação da EG'!$B$7=""),"",Capa!$C$10))</f>
        <v/>
      </c>
      <c r="B22" s="14" t="str">
        <f>IF(I22="","",IF((OR('Identificação da EG'!$B$7=0,'Identificação da EG'!$B$7="")),"",'Identificação da EG'!$B$7))</f>
        <v/>
      </c>
      <c r="C22" s="14" t="str">
        <f>IF(I22="","",IF(B22="","",VLOOKUP(B22,Auxiliar!$BW$23:$BX$3130,2,0)))</f>
        <v/>
      </c>
      <c r="D22" s="14" t="str">
        <f>IF(I22="","",IF(OR('Identificação da EG'!$B$7=0,'Identificação da EG'!$B$7=""),"","Portugal"))</f>
        <v/>
      </c>
      <c r="E22" s="14" t="str">
        <f>IF(I22="","",IF(OR('Identificação da EG'!$B$7=0,'Identificação da EG'!$B$7=""),"",'Identificação da EG'!$C$7))</f>
        <v/>
      </c>
      <c r="F22" s="14" t="str">
        <f>IF(I22="","",IF(OR('Identificação da EG'!$B$7=0,'Identificação da EG'!$B$7=""),"",'Identificação da EG'!$F$7))</f>
        <v/>
      </c>
      <c r="G22" s="14" t="str">
        <f>IF(I22="","",IF((OR('Identificação da EG'!$B$7=0,'Identificação da EG'!$B$7="")),"",'Identificação da EG'!$D$7))</f>
        <v/>
      </c>
      <c r="H22" s="25" t="str">
        <f>IF(I22="","",IF(OR('Identificação da EG'!$B$7=0,'Identificação da EG'!$B$7=""),"",'Identificação da EG'!$E$7))</f>
        <v/>
      </c>
      <c r="I22" s="1" t="str">
        <f t="shared" si="0"/>
        <v/>
      </c>
      <c r="J22" s="1" t="str">
        <v/>
      </c>
      <c r="K22" s="1" t="str">
        <v/>
      </c>
      <c r="L22" s="1" t="str">
        <v/>
      </c>
      <c r="M22" s="1" t="str">
        <v/>
      </c>
      <c r="N22" s="1"/>
      <c r="O22" s="1"/>
      <c r="P22" s="1"/>
      <c r="Q22" s="1"/>
      <c r="R22" s="1"/>
      <c r="S22" s="1" t="str">
        <f>IF(J22="","","Nº períodos de amostragem")</f>
        <v/>
      </c>
      <c r="T22" s="1" t="str">
        <f t="shared" si="1"/>
        <v/>
      </c>
      <c r="U22" s="1" t="str" cm="1">
        <f t="array" ref="U22">IF(ISBLANK(INDEX(Acompanhamento!$F$76:$G$88,INT((ROWS($A$1:A21)-1)/2)+1,MOD(ROWS($A$1:A21)-1,2)+1)),"",INDEX(Acompanhamento!$F$76:$G$88,INT((ROWS($A$1:A21)-1)/2)+1,MOD(ROWS($A$1:A21)-1,2)+1))</f>
        <v/>
      </c>
      <c r="V22" s="1" t="str">
        <f ca="1">IF(OR(J22="",OFFSET(Acompanhamento!$H$76,INT((ROW(A21)-1)/2),0)="",OFFSET(Acompanhamento!$H$76,INT((ROW(A21)-1)/2),0)="(máximo 300 carateres)"),"",OFFSET(Acompanhamento!$H$76,INT((ROW(A21)-1)/2),0))</f>
        <v/>
      </c>
    </row>
    <row r="23" spans="1:22" x14ac:dyDescent="0.15">
      <c r="A23" s="14" t="str">
        <f>IF(I23="","",IF(OR('Identificação da EG'!$B$7=0,'Identificação da EG'!$B$7=""),"",Capa!$C$10))</f>
        <v/>
      </c>
      <c r="B23" s="14" t="str">
        <f>IF(I23="","",IF((OR('Identificação da EG'!$B$7=0,'Identificação da EG'!$B$7="")),"",'Identificação da EG'!$B$7))</f>
        <v/>
      </c>
      <c r="C23" s="14" t="str">
        <f>IF(I23="","",IF(B23="","",VLOOKUP(B23,Auxiliar!$BW$23:$BX$3130,2,0)))</f>
        <v/>
      </c>
      <c r="D23" s="14" t="str">
        <f>IF(I23="","",IF(OR('Identificação da EG'!$B$7=0,'Identificação da EG'!$B$7=""),"","Portugal"))</f>
        <v/>
      </c>
      <c r="E23" s="14" t="str">
        <f>IF(I23="","",IF(OR('Identificação da EG'!$B$7=0,'Identificação da EG'!$B$7=""),"",'Identificação da EG'!$C$7))</f>
        <v/>
      </c>
      <c r="F23" s="14" t="str">
        <f>IF(I23="","",IF(OR('Identificação da EG'!$B$7=0,'Identificação da EG'!$B$7=""),"",'Identificação da EG'!$F$7))</f>
        <v/>
      </c>
      <c r="G23" s="14" t="str">
        <f>IF(I23="","",IF((OR('Identificação da EG'!$B$7=0,'Identificação da EG'!$B$7="")),"",'Identificação da EG'!$D$7))</f>
        <v/>
      </c>
      <c r="H23" s="25" t="str">
        <f>IF(I23="","",IF(OR('Identificação da EG'!$B$7=0,'Identificação da EG'!$B$7=""),"",'Identificação da EG'!$E$7))</f>
        <v/>
      </c>
      <c r="I23" s="1" t="str">
        <f t="shared" si="0"/>
        <v/>
      </c>
      <c r="J23" s="1" t="str">
        <v/>
      </c>
      <c r="K23" s="1" t="str">
        <v/>
      </c>
      <c r="L23" s="1" t="str">
        <v/>
      </c>
      <c r="M23" s="1" t="str">
        <v/>
      </c>
      <c r="N23" s="1"/>
      <c r="O23" s="1"/>
      <c r="P23" s="1"/>
      <c r="Q23" s="1"/>
      <c r="R23" s="1"/>
      <c r="S23" s="1" t="str">
        <f>IF(J23="","","Nº amostras")</f>
        <v/>
      </c>
      <c r="T23" s="1" t="str">
        <f t="shared" si="1"/>
        <v/>
      </c>
      <c r="U23" s="1" t="str" cm="1">
        <f t="array" ref="U23">IF(ISBLANK(INDEX(Acompanhamento!$F$76:$G$88,INT((ROWS($A$1:A22)-1)/2)+1,MOD(ROWS($A$1:A22)-1,2)+1)),"",INDEX(Acompanhamento!$F$76:$G$88,INT((ROWS($A$1:A22)-1)/2)+1,MOD(ROWS($A$1:A22)-1,2)+1))</f>
        <v/>
      </c>
      <c r="V23" s="1" t="str">
        <f ca="1">IF(OR(J23="",OFFSET(Acompanhamento!$H$76,INT((ROW(A22)-1)/2),0)="",OFFSET(Acompanhamento!$H$76,INT((ROW(A22)-1)/2),0)="(máximo 300 carateres)"),"",OFFSET(Acompanhamento!$H$76,INT((ROW(A22)-1)/2),0))</f>
        <v/>
      </c>
    </row>
    <row r="24" spans="1:22" x14ac:dyDescent="0.15">
      <c r="A24" s="14" t="str">
        <f>IF(I24="","",IF(OR('Identificação da EG'!$B$7=0,'Identificação da EG'!$B$7=""),"",Capa!$C$10))</f>
        <v/>
      </c>
      <c r="B24" s="14" t="str">
        <f>IF(I24="","",IF((OR('Identificação da EG'!$B$7=0,'Identificação da EG'!$B$7="")),"",'Identificação da EG'!$B$7))</f>
        <v/>
      </c>
      <c r="C24" s="14" t="str">
        <f>IF(I24="","",IF(B24="","",VLOOKUP(B24,Auxiliar!$BW$23:$BX$3130,2,0)))</f>
        <v/>
      </c>
      <c r="D24" s="14" t="str">
        <f>IF(I24="","",IF(OR('Identificação da EG'!$B$7=0,'Identificação da EG'!$B$7=""),"","Portugal"))</f>
        <v/>
      </c>
      <c r="E24" s="14" t="str">
        <f>IF(I24="","",IF(OR('Identificação da EG'!$B$7=0,'Identificação da EG'!$B$7=""),"",'Identificação da EG'!$C$7))</f>
        <v/>
      </c>
      <c r="F24" s="14" t="str">
        <f>IF(I24="","",IF(OR('Identificação da EG'!$B$7=0,'Identificação da EG'!$B$7=""),"",'Identificação da EG'!$F$7))</f>
        <v/>
      </c>
      <c r="G24" s="14" t="str">
        <f>IF(I24="","",IF((OR('Identificação da EG'!$B$7=0,'Identificação da EG'!$B$7="")),"",'Identificação da EG'!$D$7))</f>
        <v/>
      </c>
      <c r="H24" s="25" t="str">
        <f>IF(I24="","",IF(OR('Identificação da EG'!$B$7=0,'Identificação da EG'!$B$7=""),"",'Identificação da EG'!$E$7))</f>
        <v/>
      </c>
      <c r="I24" s="1" t="str">
        <f t="shared" si="0"/>
        <v/>
      </c>
      <c r="J24" s="1" t="str">
        <v/>
      </c>
      <c r="K24" s="1" t="str">
        <v/>
      </c>
      <c r="L24" s="1" t="str">
        <v/>
      </c>
      <c r="M24" s="1" t="str">
        <v/>
      </c>
      <c r="N24" s="1"/>
      <c r="O24" s="1"/>
      <c r="P24" s="1"/>
      <c r="Q24" s="1"/>
      <c r="R24" s="1"/>
      <c r="S24" s="1" t="str">
        <f>IF(J24="","","Nº períodos de amostragem")</f>
        <v/>
      </c>
      <c r="T24" s="1" t="str">
        <f t="shared" si="1"/>
        <v/>
      </c>
      <c r="U24" s="1" t="str" cm="1">
        <f t="array" ref="U24">IF(ISBLANK(INDEX(Acompanhamento!$F$76:$G$88,INT((ROWS($A$1:A23)-1)/2)+1,MOD(ROWS($A$1:A23)-1,2)+1)),"",INDEX(Acompanhamento!$F$76:$G$88,INT((ROWS($A$1:A23)-1)/2)+1,MOD(ROWS($A$1:A23)-1,2)+1))</f>
        <v/>
      </c>
      <c r="V24" s="1" t="str">
        <f ca="1">IF(OR(J24="",OFFSET(Acompanhamento!$H$76,INT((ROW(A23)-1)/2),0)="",OFFSET(Acompanhamento!$H$76,INT((ROW(A23)-1)/2),0)="(máximo 300 carateres)"),"",OFFSET(Acompanhamento!$H$76,INT((ROW(A23)-1)/2),0))</f>
        <v/>
      </c>
    </row>
    <row r="25" spans="1:22" x14ac:dyDescent="0.15">
      <c r="A25" s="14" t="str">
        <f>IF(I25="","",IF(OR('Identificação da EG'!$B$7=0,'Identificação da EG'!$B$7=""),"",Capa!$C$10))</f>
        <v/>
      </c>
      <c r="B25" s="14" t="str">
        <f>IF(I25="","",IF((OR('Identificação da EG'!$B$7=0,'Identificação da EG'!$B$7="")),"",'Identificação da EG'!$B$7))</f>
        <v/>
      </c>
      <c r="C25" s="14" t="str">
        <f>IF(I25="","",IF(B25="","",VLOOKUP(B25,Auxiliar!$BW$23:$BX$3130,2,0)))</f>
        <v/>
      </c>
      <c r="D25" s="14" t="str">
        <f>IF(I25="","",IF(OR('Identificação da EG'!$B$7=0,'Identificação da EG'!$B$7=""),"","Portugal"))</f>
        <v/>
      </c>
      <c r="E25" s="14" t="str">
        <f>IF(I25="","",IF(OR('Identificação da EG'!$B$7=0,'Identificação da EG'!$B$7=""),"",'Identificação da EG'!$C$7))</f>
        <v/>
      </c>
      <c r="F25" s="14" t="str">
        <f>IF(I25="","",IF(OR('Identificação da EG'!$B$7=0,'Identificação da EG'!$B$7=""),"",'Identificação da EG'!$F$7))</f>
        <v/>
      </c>
      <c r="G25" s="14" t="str">
        <f>IF(I25="","",IF((OR('Identificação da EG'!$B$7=0,'Identificação da EG'!$B$7="")),"",'Identificação da EG'!$D$7))</f>
        <v/>
      </c>
      <c r="H25" s="25" t="str">
        <f>IF(I25="","",IF(OR('Identificação da EG'!$B$7=0,'Identificação da EG'!$B$7=""),"",'Identificação da EG'!$E$7))</f>
        <v/>
      </c>
      <c r="I25" s="1" t="str">
        <f t="shared" si="0"/>
        <v/>
      </c>
      <c r="J25" s="1" t="str">
        <v/>
      </c>
      <c r="K25" s="1" t="str">
        <v/>
      </c>
      <c r="L25" s="1" t="str">
        <v/>
      </c>
      <c r="M25" s="1" t="str">
        <v/>
      </c>
      <c r="N25" s="1"/>
      <c r="O25" s="1"/>
      <c r="P25" s="1"/>
      <c r="Q25" s="1"/>
      <c r="R25" s="1"/>
      <c r="S25" s="1" t="str">
        <f>IF(J25="","","Nº amostras")</f>
        <v/>
      </c>
      <c r="T25" s="1" t="str">
        <f t="shared" si="1"/>
        <v/>
      </c>
      <c r="U25" s="1" t="str" cm="1">
        <f t="array" ref="U25">IF(ISBLANK(INDEX(Acompanhamento!$F$76:$G$88,INT((ROWS($A$1:A24)-1)/2)+1,MOD(ROWS($A$1:A24)-1,2)+1)),"",INDEX(Acompanhamento!$F$76:$G$88,INT((ROWS($A$1:A24)-1)/2)+1,MOD(ROWS($A$1:A24)-1,2)+1))</f>
        <v/>
      </c>
      <c r="V25" s="1" t="str">
        <f ca="1">IF(OR(J25="",OFFSET(Acompanhamento!$H$76,INT((ROW(A24)-1)/2),0)="",OFFSET(Acompanhamento!$H$76,INT((ROW(A24)-1)/2),0)="(máximo 300 carateres)"),"",OFFSET(Acompanhamento!$H$76,INT((ROW(A24)-1)/2),0))</f>
        <v/>
      </c>
    </row>
    <row r="26" spans="1:22" x14ac:dyDescent="0.15">
      <c r="A26" s="14" t="str">
        <f>IF(I26="","",IF(OR('Identificação da EG'!$B$7=0,'Identificação da EG'!$B$7=""),"",Capa!$C$10))</f>
        <v/>
      </c>
      <c r="B26" s="14" t="str">
        <f>IF(I26="","",IF((OR('Identificação da EG'!$B$7=0,'Identificação da EG'!$B$7="")),"",'Identificação da EG'!$B$7))</f>
        <v/>
      </c>
      <c r="C26" s="14" t="str">
        <f>IF(I26="","",IF(B26="","",VLOOKUP(B26,Auxiliar!$BW$23:$BX$3130,2,0)))</f>
        <v/>
      </c>
      <c r="D26" s="14" t="str">
        <f>IF(I26="","",IF(OR('Identificação da EG'!$B$7=0,'Identificação da EG'!$B$7=""),"","Portugal"))</f>
        <v/>
      </c>
      <c r="E26" s="14" t="str">
        <f>IF(I26="","",IF(OR('Identificação da EG'!$B$7=0,'Identificação da EG'!$B$7=""),"",'Identificação da EG'!$C$7))</f>
        <v/>
      </c>
      <c r="F26" s="14" t="str">
        <f>IF(I26="","",IF(OR('Identificação da EG'!$B$7=0,'Identificação da EG'!$B$7=""),"",'Identificação da EG'!$F$7))</f>
        <v/>
      </c>
      <c r="G26" s="14" t="str">
        <f>IF(I26="","",IF((OR('Identificação da EG'!$B$7=0,'Identificação da EG'!$B$7="")),"",'Identificação da EG'!$D$7))</f>
        <v/>
      </c>
      <c r="H26" s="25" t="str">
        <f>IF(I26="","",IF(OR('Identificação da EG'!$B$7=0,'Identificação da EG'!$B$7=""),"",'Identificação da EG'!$E$7))</f>
        <v/>
      </c>
      <c r="I26" s="1" t="str">
        <f t="shared" si="0"/>
        <v/>
      </c>
      <c r="J26" s="1" t="str">
        <v/>
      </c>
      <c r="K26" s="1" t="str">
        <v/>
      </c>
      <c r="L26" s="1" t="str">
        <v/>
      </c>
      <c r="M26" s="1" t="str">
        <v/>
      </c>
      <c r="N26" s="1"/>
      <c r="O26" s="1"/>
      <c r="P26" s="1"/>
      <c r="Q26" s="1"/>
      <c r="R26" s="1"/>
      <c r="S26" s="1" t="str">
        <f>IF(J26="","","Nº períodos de amostragem")</f>
        <v/>
      </c>
      <c r="T26" s="1" t="str">
        <f t="shared" si="1"/>
        <v/>
      </c>
      <c r="U26" s="1" t="str" cm="1">
        <f t="array" ref="U26">IF(ISBLANK(INDEX(Acompanhamento!$F$76:$G$88,INT((ROWS($A$1:A25)-1)/2)+1,MOD(ROWS($A$1:A25)-1,2)+1)),"",INDEX(Acompanhamento!$F$76:$G$88,INT((ROWS($A$1:A25)-1)/2)+1,MOD(ROWS($A$1:A25)-1,2)+1))</f>
        <v/>
      </c>
      <c r="V26" s="1" t="str">
        <f ca="1">IF(OR(J26="",OFFSET(Acompanhamento!$H$76,INT((ROW(A25)-1)/2),0)="",OFFSET(Acompanhamento!$H$76,INT((ROW(A25)-1)/2),0)="(máximo 300 carateres)"),"",OFFSET(Acompanhamento!$H$76,INT((ROW(A25)-1)/2),0))</f>
        <v/>
      </c>
    </row>
    <row r="27" spans="1:22" x14ac:dyDescent="0.15">
      <c r="A27" s="14" t="str">
        <f>IF(I27="","",IF(OR('Identificação da EG'!$B$7=0,'Identificação da EG'!$B$7=""),"",Capa!$C$10))</f>
        <v/>
      </c>
      <c r="B27" s="14" t="str">
        <f>IF(I27="","",IF((OR('Identificação da EG'!$B$7=0,'Identificação da EG'!$B$7="")),"",'Identificação da EG'!$B$7))</f>
        <v/>
      </c>
      <c r="C27" s="14" t="str">
        <f>IF(I27="","",IF(B27="","",VLOOKUP(B27,Auxiliar!$BW$23:$BX$3130,2,0)))</f>
        <v/>
      </c>
      <c r="D27" s="14" t="str">
        <f>IF(I27="","",IF(OR('Identificação da EG'!$B$7=0,'Identificação da EG'!$B$7=""),"","Portugal"))</f>
        <v/>
      </c>
      <c r="E27" s="14" t="str">
        <f>IF(I27="","",IF(OR('Identificação da EG'!$B$7=0,'Identificação da EG'!$B$7=""),"",'Identificação da EG'!$C$7))</f>
        <v/>
      </c>
      <c r="F27" s="14" t="str">
        <f>IF(I27="","",IF(OR('Identificação da EG'!$B$7=0,'Identificação da EG'!$B$7=""),"",'Identificação da EG'!$F$7))</f>
        <v/>
      </c>
      <c r="G27" s="14" t="str">
        <f>IF(I27="","",IF((OR('Identificação da EG'!$B$7=0,'Identificação da EG'!$B$7="")),"",'Identificação da EG'!$D$7))</f>
        <v/>
      </c>
      <c r="H27" s="25" t="str">
        <f>IF(I27="","",IF(OR('Identificação da EG'!$B$7=0,'Identificação da EG'!$B$7=""),"",'Identificação da EG'!$E$7))</f>
        <v/>
      </c>
      <c r="I27" s="1" t="str">
        <f t="shared" si="0"/>
        <v/>
      </c>
      <c r="J27" s="1" t="str">
        <v/>
      </c>
      <c r="K27" s="1" t="str">
        <v/>
      </c>
      <c r="L27" s="1" t="str">
        <v/>
      </c>
      <c r="M27" s="1" t="str">
        <v/>
      </c>
      <c r="N27" s="1"/>
      <c r="O27" s="1"/>
      <c r="P27" s="1"/>
      <c r="Q27" s="1"/>
      <c r="R27" s="1"/>
      <c r="S27" s="1" t="str">
        <f>IF(J27="","","Nº amostras")</f>
        <v/>
      </c>
      <c r="T27" s="1" t="str">
        <f t="shared" si="1"/>
        <v/>
      </c>
      <c r="U27" s="1" t="str" cm="1">
        <f t="array" ref="U27">IF(ISBLANK(INDEX(Acompanhamento!$F$76:$G$88,INT((ROWS($A$1:A26)-1)/2)+1,MOD(ROWS($A$1:A26)-1,2)+1)),"",INDEX(Acompanhamento!$F$76:$G$88,INT((ROWS($A$1:A26)-1)/2)+1,MOD(ROWS($A$1:A26)-1,2)+1))</f>
        <v/>
      </c>
      <c r="V27" s="1" t="str">
        <f ca="1">IF(OR(J27="",OFFSET(Acompanhamento!$H$76,INT((ROW(A26)-1)/2),0)="",OFFSET(Acompanhamento!$H$76,INT((ROW(A26)-1)/2),0)="(máximo 300 carateres)"),"",OFFSET(Acompanhamento!$H$76,INT((ROW(A26)-1)/2),0))</f>
        <v/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69F72D-F5F5-46C7-8374-3D574E847848}">
  <sheetPr codeName="Folha1">
    <tabColor rgb="FF37B896"/>
  </sheetPr>
  <dimension ref="A1:M20"/>
  <sheetViews>
    <sheetView workbookViewId="0">
      <selection activeCell="B1" sqref="B1"/>
    </sheetView>
  </sheetViews>
  <sheetFormatPr baseColWidth="10" defaultColWidth="0" defaultRowHeight="14" zeroHeight="1" x14ac:dyDescent="0.15"/>
  <cols>
    <col min="1" max="1" width="3.6640625" style="2" customWidth="1"/>
    <col min="2" max="2" width="20.83203125" style="2" bestFit="1" customWidth="1"/>
    <col min="3" max="3" width="10.33203125" style="2" bestFit="1" customWidth="1"/>
    <col min="4" max="4" width="41" style="2" bestFit="1" customWidth="1"/>
    <col min="5" max="5" width="21.5" style="2" bestFit="1" customWidth="1"/>
    <col min="6" max="6" width="17.5" style="2" bestFit="1" customWidth="1"/>
    <col min="7" max="8" width="17.5" style="2" customWidth="1"/>
    <col min="9" max="9" width="8.83203125" style="2" customWidth="1"/>
    <col min="10" max="10" width="0.1640625" style="2" customWidth="1"/>
    <col min="11" max="13" width="8.83203125" style="2" customWidth="1"/>
    <col min="14" max="16384" width="8.83203125" style="2" hidden="1"/>
  </cols>
  <sheetData>
    <row r="1" spans="1:10" s="292" customFormat="1" ht="16" thickBot="1" x14ac:dyDescent="0.2">
      <c r="B1" s="291" t="s">
        <v>2691</v>
      </c>
    </row>
    <row r="2" spans="1:10" ht="15" x14ac:dyDescent="0.2">
      <c r="B2" s="314" t="s">
        <v>2877</v>
      </c>
      <c r="I2" s="318"/>
      <c r="J2" s="178"/>
    </row>
    <row r="3" spans="1:10" ht="15" x14ac:dyDescent="0.2">
      <c r="I3" s="120"/>
      <c r="J3" s="178"/>
    </row>
    <row r="4" spans="1:10" ht="15" x14ac:dyDescent="0.2">
      <c r="B4" s="155" t="s">
        <v>186</v>
      </c>
      <c r="I4" s="120"/>
      <c r="J4" s="178"/>
    </row>
    <row r="5" spans="1:10" s="259" customFormat="1" ht="15" x14ac:dyDescent="0.2">
      <c r="B5" s="260" t="s">
        <v>187</v>
      </c>
      <c r="C5" s="260" t="s">
        <v>10</v>
      </c>
      <c r="D5" s="260" t="s">
        <v>175</v>
      </c>
      <c r="E5" s="260" t="s">
        <v>188</v>
      </c>
      <c r="F5" s="261" t="s">
        <v>68</v>
      </c>
      <c r="G5" s="262"/>
      <c r="H5" s="263"/>
      <c r="I5" s="264"/>
      <c r="J5" s="265"/>
    </row>
    <row r="6" spans="1:10" ht="15" x14ac:dyDescent="0.2">
      <c r="B6" s="21"/>
      <c r="C6" s="21"/>
      <c r="D6" s="21"/>
      <c r="E6" s="21"/>
      <c r="F6" s="65" t="s">
        <v>70</v>
      </c>
      <c r="G6" s="240"/>
      <c r="H6" s="241"/>
      <c r="I6" s="120"/>
      <c r="J6" s="178"/>
    </row>
    <row r="7" spans="1:10" ht="15" x14ac:dyDescent="0.2">
      <c r="B7" s="21"/>
      <c r="C7" s="21"/>
      <c r="D7" s="21"/>
      <c r="E7" s="21"/>
      <c r="F7" s="65" t="s">
        <v>70</v>
      </c>
      <c r="G7" s="240"/>
      <c r="H7" s="241"/>
      <c r="I7" s="120"/>
      <c r="J7" s="178"/>
    </row>
    <row r="8" spans="1:10" ht="15" x14ac:dyDescent="0.2">
      <c r="B8" s="21"/>
      <c r="C8" s="21"/>
      <c r="D8" s="21"/>
      <c r="E8" s="21"/>
      <c r="F8" s="65" t="s">
        <v>70</v>
      </c>
      <c r="G8" s="240"/>
      <c r="H8" s="241"/>
      <c r="I8" s="120"/>
      <c r="J8" s="178"/>
    </row>
    <row r="9" spans="1:10" ht="15" x14ac:dyDescent="0.2">
      <c r="B9" s="21"/>
      <c r="C9" s="21"/>
      <c r="D9" s="21"/>
      <c r="E9" s="21"/>
      <c r="F9" s="65" t="s">
        <v>70</v>
      </c>
      <c r="G9" s="240"/>
      <c r="H9" s="241"/>
      <c r="I9" s="120"/>
      <c r="J9" s="178"/>
    </row>
    <row r="10" spans="1:10" ht="15" x14ac:dyDescent="0.2">
      <c r="B10" s="21"/>
      <c r="C10" s="21"/>
      <c r="D10" s="21"/>
      <c r="E10" s="21"/>
      <c r="F10" s="65" t="s">
        <v>70</v>
      </c>
      <c r="G10" s="240"/>
      <c r="H10" s="241"/>
      <c r="I10" s="120"/>
      <c r="J10" s="178"/>
    </row>
    <row r="11" spans="1:10" ht="15" x14ac:dyDescent="0.2">
      <c r="B11" s="21"/>
      <c r="C11" s="21"/>
      <c r="D11" s="21"/>
      <c r="E11" s="21"/>
      <c r="F11" s="65" t="s">
        <v>70</v>
      </c>
      <c r="G11" s="240"/>
      <c r="H11" s="241"/>
      <c r="I11" s="120"/>
      <c r="J11" s="178"/>
    </row>
    <row r="12" spans="1:10" ht="15" x14ac:dyDescent="0.2">
      <c r="B12" s="21"/>
      <c r="C12" s="21"/>
      <c r="D12" s="21"/>
      <c r="E12" s="21"/>
      <c r="F12" s="65" t="s">
        <v>70</v>
      </c>
      <c r="G12" s="240"/>
      <c r="H12" s="241"/>
      <c r="I12" s="120"/>
      <c r="J12" s="178"/>
    </row>
    <row r="13" spans="1:10" ht="15" x14ac:dyDescent="0.2">
      <c r="B13" s="21"/>
      <c r="C13" s="21"/>
      <c r="D13" s="21"/>
      <c r="E13" s="21"/>
      <c r="F13" s="65" t="s">
        <v>70</v>
      </c>
      <c r="G13" s="240"/>
      <c r="H13" s="241"/>
      <c r="I13" s="120"/>
      <c r="J13" s="178"/>
    </row>
    <row r="14" spans="1:10" ht="15" x14ac:dyDescent="0.2">
      <c r="I14" s="120"/>
      <c r="J14" s="178"/>
    </row>
    <row r="15" spans="1:10" s="178" customFormat="1" ht="14" customHeight="1" thickBot="1" x14ac:dyDescent="0.25">
      <c r="A15" s="243"/>
      <c r="B15" s="243"/>
      <c r="C15" s="243"/>
      <c r="D15" s="243"/>
      <c r="E15" s="243"/>
      <c r="F15" s="243"/>
      <c r="G15" s="243"/>
      <c r="H15" s="243"/>
      <c r="I15" s="244"/>
    </row>
    <row r="16" spans="1:10" s="178" customFormat="1" ht="14" customHeight="1" x14ac:dyDescent="0.2"/>
    <row r="17" x14ac:dyDescent="0.15"/>
    <row r="18" x14ac:dyDescent="0.15"/>
    <row r="19" x14ac:dyDescent="0.15"/>
    <row r="20" x14ac:dyDescent="0.15"/>
  </sheetData>
  <sheetProtection algorithmName="SHA-512" hashValue="vM8RDmedqE6oBIb2SxgvkkDtz/HAoCYfA0El8GWNhiJi20xdjYOgpl+pXPhUTTbx61ERBaeVPVvZB7FttJ5YQQ==" saltValue="MBkPhgT29ZfQWg0rUrW5LA==" spinCount="100000" sheet="1" objects="1" scenarios="1"/>
  <phoneticPr fontId="44" type="noConversion"/>
  <dataValidations count="4">
    <dataValidation type="textLength" operator="lessThanOrEqual" allowBlank="1" showInputMessage="1" showErrorMessage="1" sqref="F6:F13" xr:uid="{D8948017-4E26-C940-9BE4-A08F1555F54C}">
      <formula1>300</formula1>
    </dataValidation>
    <dataValidation allowBlank="1" showInputMessage="1" showErrorMessage="1" prompt="Selecione o estado de implementação do modelo tarifário de incentivos, no ano dos dados reportados." sqref="E5" xr:uid="{EE3B7228-98DB-2842-B92E-61695EBB2020}"/>
    <dataValidation allowBlank="1" showInputMessage="1" showErrorMessage="1" prompt="Selecione o(s) fluxo(s) de resíduos alvo do modelo de incentivo aplicado." sqref="D5" xr:uid="{98C46D25-6A3E-BA44-95C0-DE9D91E2B63F}"/>
    <dataValidation allowBlank="1" showInputMessage="1" showErrorMessage="1" prompt="Selecione o tipo de modelo tarifário de incentivo à Prevenção e/ou reciclagem aplicado na EG alvo." sqref="B5" xr:uid="{42E005A8-55BF-3545-822D-F404ACB52F91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945871DE-2ACE-4FEC-A530-4C17E2D1E9AE}">
          <x14:formula1>
            <xm:f>Auxiliar!$BL$24:$BL$31</xm:f>
          </x14:formula1>
          <xm:sqref>B6:B13</xm:sqref>
        </x14:dataValidation>
        <x14:dataValidation type="list" allowBlank="1" showInputMessage="1" showErrorMessage="1" xr:uid="{56AA85F5-5783-4BB9-8A66-FCE71897DBBD}">
          <x14:formula1>
            <xm:f>Auxiliar!$BM$24:$BM$27</xm:f>
          </x14:formula1>
          <xm:sqref>C6:C13</xm:sqref>
        </x14:dataValidation>
        <x14:dataValidation type="list" allowBlank="1" showInputMessage="1" showErrorMessage="1" xr:uid="{0D6C162A-23A1-4063-9876-E25171838ED2}">
          <x14:formula1>
            <xm:f>Auxiliar!$BO$24:$BO$29</xm:f>
          </x14:formula1>
          <xm:sqref>E6:E13</xm:sqref>
        </x14:dataValidation>
        <x14:dataValidation type="list" allowBlank="1" showInputMessage="1" showErrorMessage="1" xr:uid="{A4B838BD-A4B5-4B85-B8CC-17EEF4D8A8AD}">
          <x14:formula1>
            <xm:f>Auxiliar!$BN$24:$BN$30</xm:f>
          </x14:formula1>
          <xm:sqref>D6:D13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451C07-EFC6-47E7-92CE-CB0C2A5F62D0}">
  <dimension ref="A1:M9"/>
  <sheetViews>
    <sheetView topLeftCell="C1" workbookViewId="0"/>
  </sheetViews>
  <sheetFormatPr baseColWidth="10" defaultColWidth="20.6640625" defaultRowHeight="14" x14ac:dyDescent="0.15"/>
  <sheetData>
    <row r="1" spans="1:13" s="48" customFormat="1" ht="50" customHeight="1" x14ac:dyDescent="0.15">
      <c r="A1" s="42" t="s">
        <v>2755</v>
      </c>
      <c r="B1" s="42" t="s">
        <v>45</v>
      </c>
      <c r="C1" s="42" t="s">
        <v>2825</v>
      </c>
      <c r="D1" s="42" t="s">
        <v>2826</v>
      </c>
      <c r="E1" s="42" t="s">
        <v>55</v>
      </c>
      <c r="F1" s="42" t="s">
        <v>193</v>
      </c>
      <c r="G1" s="42" t="s">
        <v>56</v>
      </c>
      <c r="H1" s="52" t="s">
        <v>2701</v>
      </c>
      <c r="I1" s="52" t="s">
        <v>187</v>
      </c>
      <c r="J1" s="52" t="s">
        <v>10</v>
      </c>
      <c r="K1" s="52" t="s">
        <v>175</v>
      </c>
      <c r="L1" s="52" t="s">
        <v>188</v>
      </c>
      <c r="M1" s="52" t="s">
        <v>68</v>
      </c>
    </row>
    <row r="2" spans="1:13" x14ac:dyDescent="0.15">
      <c r="A2" s="14" t="str">
        <f>IF(I2="","",IF(OR('Identificação da EG'!$B$7=0,'Identificação da EG'!$B$7=""),"",Capa!$C$10))</f>
        <v/>
      </c>
      <c r="B2" s="14" t="str">
        <f>IF(I2="","",IF((OR('Identificação da EG'!$B$7=0,'Identificação da EG'!$B$7="")),"",'Identificação da EG'!$B$7))</f>
        <v/>
      </c>
      <c r="C2" s="14" t="str">
        <f>IF(I2="","",IF(B2="","",VLOOKUP(B2,Auxiliar!$BW$23:$BX$3130,2,0)))</f>
        <v/>
      </c>
      <c r="D2" s="14" t="str">
        <f>IF(I2="","",IF(OR('Identificação da EG'!$B$7=0,'Identificação da EG'!$B$7=""),"","Portugal"))</f>
        <v/>
      </c>
      <c r="E2" s="14" t="str">
        <f>IF(I2="","",IF(OR('Identificação da EG'!$B$7=0,'Identificação da EG'!$B$7=""),"",'Identificação da EG'!$C$7))</f>
        <v/>
      </c>
      <c r="F2" s="14" t="str">
        <f>IF(I2="","",IF(OR('Identificação da EG'!$B$7=0,'Identificação da EG'!$B$7=""),"",'Identificação da EG'!$F$7))</f>
        <v/>
      </c>
      <c r="G2" s="14" t="str">
        <f>IF(I2="","",IF((OR('Identificação da EG'!$B$7=0,'Identificação da EG'!$B$7="")),"",'Identificação da EG'!$D$7))</f>
        <v/>
      </c>
      <c r="H2" s="25" t="str">
        <f>IF(I2="","",IF(OR('Identificação da EG'!$B$7=0,'Identificação da EG'!$B$7=""),"",'Identificação da EG'!$E$7))</f>
        <v/>
      </c>
      <c r="I2" s="1" t="str">
        <f>IF(Incentivos!B6="","",Incentivos!B6)</f>
        <v/>
      </c>
      <c r="J2" s="1" t="str">
        <f>IF(Incentivos!C6="","",Incentivos!C6)</f>
        <v/>
      </c>
      <c r="K2" s="1" t="str">
        <f>IF(Incentivos!D6="","",Incentivos!D6)</f>
        <v/>
      </c>
      <c r="L2" s="1" t="str">
        <f>IF(Incentivos!E6="","",Incentivos!E6)</f>
        <v/>
      </c>
      <c r="M2" s="1" t="str">
        <f>IF(OR(I2="",Incentivos!F6="",Incentivos!F6="(máximo 300 carateres)"),"",Incentivos!F6)</f>
        <v/>
      </c>
    </row>
    <row r="3" spans="1:13" x14ac:dyDescent="0.15">
      <c r="A3" s="14" t="str">
        <f>IF(I3="","",IF(OR('Identificação da EG'!$B$7=0,'Identificação da EG'!$B$7=""),"",Capa!$C$10))</f>
        <v/>
      </c>
      <c r="B3" s="14" t="str">
        <f>IF(I3="","",IF((OR('Identificação da EG'!$B$7=0,'Identificação da EG'!$B$7="")),"",'Identificação da EG'!$B$7))</f>
        <v/>
      </c>
      <c r="C3" s="14" t="str">
        <f>IF(I3="","",IF(B3="","",VLOOKUP(B3,Auxiliar!$BW$23:$BX$3130,2,0)))</f>
        <v/>
      </c>
      <c r="D3" s="14" t="str">
        <f>IF(I3="","",IF(OR('Identificação da EG'!$B$7=0,'Identificação da EG'!$B$7=""),"","Portugal"))</f>
        <v/>
      </c>
      <c r="E3" s="14" t="str">
        <f>IF(I3="","",IF(OR('Identificação da EG'!$B$7=0,'Identificação da EG'!$B$7=""),"",'Identificação da EG'!$C$7))</f>
        <v/>
      </c>
      <c r="F3" s="14" t="str">
        <f>IF(I3="","",IF(OR('Identificação da EG'!$B$7=0,'Identificação da EG'!$B$7=""),"",'Identificação da EG'!$F$7))</f>
        <v/>
      </c>
      <c r="G3" s="14" t="str">
        <f>IF(I3="","",IF((OR('Identificação da EG'!$B$7=0,'Identificação da EG'!$B$7="")),"",'Identificação da EG'!$D$7))</f>
        <v/>
      </c>
      <c r="H3" s="25" t="str">
        <f>IF(I3="","",IF(OR('Identificação da EG'!$B$7=0,'Identificação da EG'!$B$7=""),"",'Identificação da EG'!$E$7))</f>
        <v/>
      </c>
      <c r="I3" s="1" t="str">
        <f>IF(Incentivos!B7="","",Incentivos!B7)</f>
        <v/>
      </c>
      <c r="J3" s="1" t="str">
        <f>IF(Incentivos!C7="","",Incentivos!C7)</f>
        <v/>
      </c>
      <c r="K3" s="1" t="str">
        <f>IF(Incentivos!D7="","",Incentivos!D7)</f>
        <v/>
      </c>
      <c r="L3" s="1" t="str">
        <f>IF(Incentivos!E7="","",Incentivos!E7)</f>
        <v/>
      </c>
      <c r="M3" s="1" t="str">
        <f>IF(OR(I3="",Incentivos!F7="",Incentivos!F7="(máximo 300 carateres)"),"",Incentivos!F7)</f>
        <v/>
      </c>
    </row>
    <row r="4" spans="1:13" x14ac:dyDescent="0.15">
      <c r="A4" s="14" t="str">
        <f>IF(I4="","",IF(OR('Identificação da EG'!$B$7=0,'Identificação da EG'!$B$7=""),"",Capa!$C$10))</f>
        <v/>
      </c>
      <c r="B4" s="14" t="str">
        <f>IF(I4="","",IF((OR('Identificação da EG'!$B$7=0,'Identificação da EG'!$B$7="")),"",'Identificação da EG'!$B$7))</f>
        <v/>
      </c>
      <c r="C4" s="14" t="str">
        <f>IF(I4="","",IF(B4="","",VLOOKUP(B4,Auxiliar!$BW$23:$BX$3130,2,0)))</f>
        <v/>
      </c>
      <c r="D4" s="14" t="str">
        <f>IF(I4="","",IF(OR('Identificação da EG'!$B$7=0,'Identificação da EG'!$B$7=""),"","Portugal"))</f>
        <v/>
      </c>
      <c r="E4" s="14" t="str">
        <f>IF(I4="","",IF(OR('Identificação da EG'!$B$7=0,'Identificação da EG'!$B$7=""),"",'Identificação da EG'!$C$7))</f>
        <v/>
      </c>
      <c r="F4" s="14" t="str">
        <f>IF(I4="","",IF(OR('Identificação da EG'!$B$7=0,'Identificação da EG'!$B$7=""),"",'Identificação da EG'!$F$7))</f>
        <v/>
      </c>
      <c r="G4" s="14" t="str">
        <f>IF(I4="","",IF((OR('Identificação da EG'!$B$7=0,'Identificação da EG'!$B$7="")),"",'Identificação da EG'!$D$7))</f>
        <v/>
      </c>
      <c r="H4" s="25" t="str">
        <f>IF(I4="","",IF(OR('Identificação da EG'!$B$7=0,'Identificação da EG'!$B$7=""),"",'Identificação da EG'!$E$7))</f>
        <v/>
      </c>
      <c r="I4" s="1" t="str">
        <f>IF(Incentivos!B8="","",Incentivos!B8)</f>
        <v/>
      </c>
      <c r="J4" s="1" t="str">
        <f>IF(Incentivos!C8="","",Incentivos!C8)</f>
        <v/>
      </c>
      <c r="K4" s="1" t="str">
        <f>IF(Incentivos!D8="","",Incentivos!D8)</f>
        <v/>
      </c>
      <c r="L4" s="1" t="str">
        <f>IF(Incentivos!E8="","",Incentivos!E8)</f>
        <v/>
      </c>
      <c r="M4" s="1" t="str">
        <f>IF(OR(I4="",Incentivos!F8="",Incentivos!F8="(máximo 300 carateres)"),"",Incentivos!F8)</f>
        <v/>
      </c>
    </row>
    <row r="5" spans="1:13" x14ac:dyDescent="0.15">
      <c r="A5" s="14" t="str">
        <f>IF(I5="","",IF(OR('Identificação da EG'!$B$7=0,'Identificação da EG'!$B$7=""),"",Capa!$C$10))</f>
        <v/>
      </c>
      <c r="B5" s="14" t="str">
        <f>IF(I5="","",IF((OR('Identificação da EG'!$B$7=0,'Identificação da EG'!$B$7="")),"",'Identificação da EG'!$B$7))</f>
        <v/>
      </c>
      <c r="C5" s="14" t="str">
        <f>IF(I5="","",IF(B5="","",VLOOKUP(B5,Auxiliar!$BW$23:$BX$3130,2,0)))</f>
        <v/>
      </c>
      <c r="D5" s="14" t="str">
        <f>IF(I5="","",IF(OR('Identificação da EG'!$B$7=0,'Identificação da EG'!$B$7=""),"","Portugal"))</f>
        <v/>
      </c>
      <c r="E5" s="14" t="str">
        <f>IF(I5="","",IF(OR('Identificação da EG'!$B$7=0,'Identificação da EG'!$B$7=""),"",'Identificação da EG'!$C$7))</f>
        <v/>
      </c>
      <c r="F5" s="14" t="str">
        <f>IF(I5="","",IF(OR('Identificação da EG'!$B$7=0,'Identificação da EG'!$B$7=""),"",'Identificação da EG'!$F$7))</f>
        <v/>
      </c>
      <c r="G5" s="14" t="str">
        <f>IF(I5="","",IF((OR('Identificação da EG'!$B$7=0,'Identificação da EG'!$B$7="")),"",'Identificação da EG'!$D$7))</f>
        <v/>
      </c>
      <c r="H5" s="25" t="str">
        <f>IF(I5="","",IF(OR('Identificação da EG'!$B$7=0,'Identificação da EG'!$B$7=""),"",'Identificação da EG'!$E$7))</f>
        <v/>
      </c>
      <c r="I5" s="1" t="str">
        <f>IF(Incentivos!B9="","",Incentivos!B9)</f>
        <v/>
      </c>
      <c r="J5" s="1" t="str">
        <f>IF(Incentivos!C9="","",Incentivos!C9)</f>
        <v/>
      </c>
      <c r="K5" s="1" t="str">
        <f>IF(Incentivos!D9="","",Incentivos!D9)</f>
        <v/>
      </c>
      <c r="L5" s="1" t="str">
        <f>IF(Incentivos!E9="","",Incentivos!E9)</f>
        <v/>
      </c>
      <c r="M5" s="1" t="str">
        <f>IF(OR(I5="",Incentivos!F9="",Incentivos!F9="(máximo 300 carateres)"),"",Incentivos!F9)</f>
        <v/>
      </c>
    </row>
    <row r="6" spans="1:13" x14ac:dyDescent="0.15">
      <c r="A6" s="14" t="str">
        <f>IF(I6="","",IF(OR('Identificação da EG'!$B$7=0,'Identificação da EG'!$B$7=""),"",Capa!$C$10))</f>
        <v/>
      </c>
      <c r="B6" s="14" t="str">
        <f>IF(I6="","",IF((OR('Identificação da EG'!$B$7=0,'Identificação da EG'!$B$7="")),"",'Identificação da EG'!$B$7))</f>
        <v/>
      </c>
      <c r="C6" s="14" t="str">
        <f>IF(I6="","",IF(B6="","",VLOOKUP(B6,Auxiliar!$BW$23:$BX$3130,2,0)))</f>
        <v/>
      </c>
      <c r="D6" s="14" t="str">
        <f>IF(I6="","",IF(OR('Identificação da EG'!$B$7=0,'Identificação da EG'!$B$7=""),"","Portugal"))</f>
        <v/>
      </c>
      <c r="E6" s="14" t="str">
        <f>IF(I6="","",IF(OR('Identificação da EG'!$B$7=0,'Identificação da EG'!$B$7=""),"",'Identificação da EG'!$C$7))</f>
        <v/>
      </c>
      <c r="F6" s="14" t="str">
        <f>IF(I6="","",IF(OR('Identificação da EG'!$B$7=0,'Identificação da EG'!$B$7=""),"",'Identificação da EG'!$F$7))</f>
        <v/>
      </c>
      <c r="G6" s="14" t="str">
        <f>IF(I6="","",IF((OR('Identificação da EG'!$B$7=0,'Identificação da EG'!$B$7="")),"",'Identificação da EG'!$D$7))</f>
        <v/>
      </c>
      <c r="H6" s="25" t="str">
        <f>IF(I6="","",IF(OR('Identificação da EG'!$B$7=0,'Identificação da EG'!$B$7=""),"",'Identificação da EG'!$E$7))</f>
        <v/>
      </c>
      <c r="I6" s="1" t="str">
        <f>IF(Incentivos!B10="","",Incentivos!B10)</f>
        <v/>
      </c>
      <c r="J6" s="1" t="str">
        <f>IF(Incentivos!C10="","",Incentivos!C10)</f>
        <v/>
      </c>
      <c r="K6" s="1" t="str">
        <f>IF(Incentivos!D10="","",Incentivos!D10)</f>
        <v/>
      </c>
      <c r="L6" s="1" t="str">
        <f>IF(Incentivos!E10="","",Incentivos!E10)</f>
        <v/>
      </c>
      <c r="M6" s="1" t="str">
        <f>IF(OR(I6="",Incentivos!F10="",Incentivos!F10="(máximo 300 carateres)"),"",Incentivos!F10)</f>
        <v/>
      </c>
    </row>
    <row r="7" spans="1:13" x14ac:dyDescent="0.15">
      <c r="A7" s="14" t="str">
        <f>IF(I7="","",IF(OR('Identificação da EG'!$B$7=0,'Identificação da EG'!$B$7=""),"",Capa!$C$10))</f>
        <v/>
      </c>
      <c r="B7" s="14" t="str">
        <f>IF(I7="","",IF((OR('Identificação da EG'!$B$7=0,'Identificação da EG'!$B$7="")),"",'Identificação da EG'!$B$7))</f>
        <v/>
      </c>
      <c r="C7" s="14" t="str">
        <f>IF(I7="","",IF(B7="","",VLOOKUP(B7,Auxiliar!$BW$23:$BX$3130,2,0)))</f>
        <v/>
      </c>
      <c r="D7" s="14" t="str">
        <f>IF(I7="","",IF(OR('Identificação da EG'!$B$7=0,'Identificação da EG'!$B$7=""),"","Portugal"))</f>
        <v/>
      </c>
      <c r="E7" s="14" t="str">
        <f>IF(I7="","",IF(OR('Identificação da EG'!$B$7=0,'Identificação da EG'!$B$7=""),"",'Identificação da EG'!$C$7))</f>
        <v/>
      </c>
      <c r="F7" s="14" t="str">
        <f>IF(I7="","",IF(OR('Identificação da EG'!$B$7=0,'Identificação da EG'!$B$7=""),"",'Identificação da EG'!$F$7))</f>
        <v/>
      </c>
      <c r="G7" s="14" t="str">
        <f>IF(I7="","",IF((OR('Identificação da EG'!$B$7=0,'Identificação da EG'!$B$7="")),"",'Identificação da EG'!$D$7))</f>
        <v/>
      </c>
      <c r="H7" s="25" t="str">
        <f>IF(I7="","",IF(OR('Identificação da EG'!$B$7=0,'Identificação da EG'!$B$7=""),"",'Identificação da EG'!$E$7))</f>
        <v/>
      </c>
      <c r="I7" s="1" t="str">
        <f>IF(Incentivos!B11="","",Incentivos!B11)</f>
        <v/>
      </c>
      <c r="J7" s="1" t="str">
        <f>IF(Incentivos!C11="","",Incentivos!C11)</f>
        <v/>
      </c>
      <c r="K7" s="1" t="str">
        <f>IF(Incentivos!D11="","",Incentivos!D11)</f>
        <v/>
      </c>
      <c r="L7" s="1" t="str">
        <f>IF(Incentivos!E11="","",Incentivos!E11)</f>
        <v/>
      </c>
      <c r="M7" s="1" t="str">
        <f>IF(OR(I7="",Incentivos!F11="",Incentivos!F11="(máximo 300 carateres)"),"",Incentivos!F11)</f>
        <v/>
      </c>
    </row>
    <row r="8" spans="1:13" x14ac:dyDescent="0.15">
      <c r="A8" s="14" t="str">
        <f>IF(I8="","",IF(OR('Identificação da EG'!$B$7=0,'Identificação da EG'!$B$7=""),"",Capa!$C$10))</f>
        <v/>
      </c>
      <c r="B8" s="14" t="str">
        <f>IF(I8="","",IF((OR('Identificação da EG'!$B$7=0,'Identificação da EG'!$B$7="")),"",'Identificação da EG'!$B$7))</f>
        <v/>
      </c>
      <c r="C8" s="14" t="str">
        <f>IF(I8="","",IF(B8="","",VLOOKUP(B8,Auxiliar!$BW$23:$BX$3130,2,0)))</f>
        <v/>
      </c>
      <c r="D8" s="14" t="str">
        <f>IF(I8="","",IF(OR('Identificação da EG'!$B$7=0,'Identificação da EG'!$B$7=""),"","Portugal"))</f>
        <v/>
      </c>
      <c r="E8" s="14" t="str">
        <f>IF(I8="","",IF(OR('Identificação da EG'!$B$7=0,'Identificação da EG'!$B$7=""),"",'Identificação da EG'!$C$7))</f>
        <v/>
      </c>
      <c r="F8" s="14" t="str">
        <f>IF(I8="","",IF(OR('Identificação da EG'!$B$7=0,'Identificação da EG'!$B$7=""),"",'Identificação da EG'!$F$7))</f>
        <v/>
      </c>
      <c r="G8" s="14" t="str">
        <f>IF(I8="","",IF((OR('Identificação da EG'!$B$7=0,'Identificação da EG'!$B$7="")),"",'Identificação da EG'!$D$7))</f>
        <v/>
      </c>
      <c r="H8" s="25" t="str">
        <f>IF(I8="","",IF(OR('Identificação da EG'!$B$7=0,'Identificação da EG'!$B$7=""),"",'Identificação da EG'!$E$7))</f>
        <v/>
      </c>
      <c r="I8" s="1" t="str">
        <f>IF(Incentivos!B13="","",Incentivos!B13)</f>
        <v/>
      </c>
      <c r="J8" s="1" t="str">
        <f>IF(Incentivos!C13="","",Incentivos!C13)</f>
        <v/>
      </c>
      <c r="K8" s="1" t="str">
        <f>IF(Incentivos!D13="","",Incentivos!D13)</f>
        <v/>
      </c>
      <c r="L8" s="1" t="str">
        <f>IF(Incentivos!E13="","",Incentivos!E13)</f>
        <v/>
      </c>
      <c r="M8" s="1" t="str">
        <f>IF(OR(I8="",Incentivos!F13="",Incentivos!F13="(máximo 300 carateres)"),"",Incentivos!F13)</f>
        <v/>
      </c>
    </row>
    <row r="9" spans="1:13" x14ac:dyDescent="0.15">
      <c r="A9" s="14" t="str">
        <f>IF(I9="","",IF(OR('Identificação da EG'!$B$7=0,'Identificação da EG'!$B$7=""),"",Capa!$C$10))</f>
        <v/>
      </c>
      <c r="B9" s="14" t="str">
        <f>IF(I9="","",IF((OR('Identificação da EG'!$B$7=0,'Identificação da EG'!$B$7="")),"",'Identificação da EG'!$B$7))</f>
        <v/>
      </c>
      <c r="C9" s="14" t="str">
        <f>IF(I9="","",IF(B9="","",VLOOKUP(B9,Auxiliar!$BW$23:$BX$3130,2,0)))</f>
        <v/>
      </c>
      <c r="D9" s="14" t="str">
        <f>IF(I9="","",IF(OR('Identificação da EG'!$B$7=0,'Identificação da EG'!$B$7=""),"","Portugal"))</f>
        <v/>
      </c>
      <c r="E9" s="14" t="str">
        <f>IF(I9="","",IF(OR('Identificação da EG'!$B$7=0,'Identificação da EG'!$B$7=""),"",'Identificação da EG'!$C$7))</f>
        <v/>
      </c>
      <c r="F9" s="14" t="str">
        <f>IF(I9="","",IF(OR('Identificação da EG'!$B$7=0,'Identificação da EG'!$B$7=""),"",'Identificação da EG'!$F$7))</f>
        <v/>
      </c>
      <c r="G9" s="14" t="str">
        <f>IF(I9="","",IF((OR('Identificação da EG'!$B$7=0,'Identificação da EG'!$B$7="")),"",'Identificação da EG'!$D$7))</f>
        <v/>
      </c>
      <c r="H9" s="25" t="str">
        <f>IF(I9="","",IF(OR('Identificação da EG'!$B$7=0,'Identificação da EG'!$B$7=""),"",'Identificação da EG'!$E$7))</f>
        <v/>
      </c>
      <c r="I9" s="1" t="str">
        <f>IF(Incentivos!B12="","",Incentivos!B12)</f>
        <v/>
      </c>
      <c r="J9" s="1" t="str">
        <f>IF(Incentivos!C12="","",Incentivos!C12)</f>
        <v/>
      </c>
      <c r="K9" s="1" t="str">
        <f>IF(Incentivos!D12="","",Incentivos!D12)</f>
        <v/>
      </c>
      <c r="L9" s="1" t="str">
        <f>IF(Incentivos!E12="","",Incentivos!E12)</f>
        <v/>
      </c>
      <c r="M9" s="1" t="str">
        <f>IF(OR(I9="",Incentivos!F12="",Incentivos!F12="(máximo 300 carateres)"),"",Incentivos!F12)</f>
        <v/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406DC0-62F5-4E69-BF45-DD30ACB13349}">
  <sheetPr codeName="Folha12">
    <tabColor rgb="FF37B896"/>
  </sheetPr>
  <dimension ref="A1:AF55"/>
  <sheetViews>
    <sheetView zoomScaleNormal="100" workbookViewId="0">
      <selection activeCell="B1" sqref="B1"/>
    </sheetView>
  </sheetViews>
  <sheetFormatPr baseColWidth="10" defaultColWidth="0" defaultRowHeight="14" zeroHeight="1" x14ac:dyDescent="0.15"/>
  <cols>
    <col min="1" max="1" width="3.6640625" style="2" customWidth="1"/>
    <col min="2" max="2" width="11" style="2" customWidth="1"/>
    <col min="3" max="3" width="108.5" style="2" customWidth="1"/>
    <col min="4" max="4" width="24" style="2" customWidth="1"/>
    <col min="5" max="5" width="18.1640625" style="2" customWidth="1"/>
    <col min="6" max="32" width="8.83203125" style="2" customWidth="1"/>
    <col min="33" max="16384" width="8.83203125" style="2" hidden="1"/>
  </cols>
  <sheetData>
    <row r="1" spans="2:29" s="292" customFormat="1" ht="16" thickBot="1" x14ac:dyDescent="0.2">
      <c r="B1" s="291" t="s">
        <v>2880</v>
      </c>
    </row>
    <row r="2" spans="2:29" ht="15" x14ac:dyDescent="0.2">
      <c r="B2" s="314" t="s">
        <v>2877</v>
      </c>
      <c r="AC2" s="318"/>
    </row>
    <row r="3" spans="2:29" ht="10" customHeight="1" x14ac:dyDescent="0.2">
      <c r="AC3" s="120"/>
    </row>
    <row r="4" spans="2:29" ht="15" x14ac:dyDescent="0.2">
      <c r="B4" s="155" t="s">
        <v>2676</v>
      </c>
      <c r="AC4" s="120"/>
    </row>
    <row r="5" spans="2:29" ht="12" customHeight="1" x14ac:dyDescent="0.2">
      <c r="B5" s="179" t="s">
        <v>2807</v>
      </c>
      <c r="C5" s="99"/>
      <c r="D5" s="99"/>
      <c r="E5" s="99"/>
      <c r="AC5" s="120"/>
    </row>
    <row r="6" spans="2:29" ht="25" customHeight="1" x14ac:dyDescent="0.2">
      <c r="B6" s="100" t="s">
        <v>189</v>
      </c>
      <c r="C6" s="100" t="s">
        <v>190</v>
      </c>
      <c r="D6" s="156" t="s">
        <v>2873</v>
      </c>
      <c r="E6" s="276" t="s">
        <v>68</v>
      </c>
      <c r="F6" s="277"/>
      <c r="G6" s="277"/>
      <c r="H6" s="277"/>
      <c r="I6" s="277"/>
      <c r="J6" s="277"/>
      <c r="K6" s="277"/>
      <c r="L6" s="277"/>
      <c r="M6" s="277"/>
      <c r="N6" s="277"/>
      <c r="O6" s="277"/>
      <c r="P6" s="277"/>
      <c r="Q6" s="277"/>
      <c r="R6" s="277"/>
      <c r="S6" s="277"/>
      <c r="T6" s="277"/>
      <c r="U6" s="277"/>
      <c r="V6" s="277"/>
      <c r="W6" s="277"/>
      <c r="X6" s="277"/>
      <c r="Y6" s="277"/>
      <c r="Z6" s="277"/>
      <c r="AA6" s="277"/>
      <c r="AB6" s="278"/>
      <c r="AC6" s="120"/>
    </row>
    <row r="7" spans="2:29" ht="25" customHeight="1" x14ac:dyDescent="0.2">
      <c r="B7" s="104" t="str" cm="1">
        <f t="array" ref="B7">_xlfn._xlws.FILTER(Auxiliar!BR24:BR3125,Auxiliar!BQ24:BQ3125=Capa!C8,"")</f>
        <v/>
      </c>
      <c r="C7" s="271" t="str" cm="1">
        <f t="array" ref="C7">_xlfn._xlws.FILTER(Auxiliar!BS24:BS3125,Auxiliar!BQ24:BQ3125=Capa!C8,"")</f>
        <v/>
      </c>
      <c r="D7" s="320"/>
      <c r="E7" s="65" t="s">
        <v>70</v>
      </c>
      <c r="F7" s="272"/>
      <c r="G7" s="273"/>
      <c r="H7" s="272"/>
      <c r="I7" s="274"/>
      <c r="J7" s="274"/>
      <c r="K7" s="274"/>
      <c r="L7" s="274"/>
      <c r="M7" s="274"/>
      <c r="N7" s="274"/>
      <c r="O7" s="274"/>
      <c r="P7" s="274"/>
      <c r="Q7" s="274"/>
      <c r="R7" s="274"/>
      <c r="S7" s="274"/>
      <c r="T7" s="274"/>
      <c r="U7" s="274"/>
      <c r="V7" s="274"/>
      <c r="W7" s="274"/>
      <c r="X7" s="274"/>
      <c r="Y7" s="274"/>
      <c r="Z7" s="274"/>
      <c r="AA7" s="274"/>
      <c r="AB7" s="275"/>
      <c r="AC7" s="120"/>
    </row>
    <row r="8" spans="2:29" ht="25" customHeight="1" x14ac:dyDescent="0.2">
      <c r="B8" s="104"/>
      <c r="C8" s="271"/>
      <c r="D8" s="320"/>
      <c r="E8" s="65" t="s">
        <v>70</v>
      </c>
      <c r="F8" s="267"/>
      <c r="G8" s="268"/>
      <c r="H8" s="267"/>
      <c r="I8" s="269"/>
      <c r="J8" s="269"/>
      <c r="K8" s="269"/>
      <c r="L8" s="269"/>
      <c r="M8" s="269"/>
      <c r="N8" s="269"/>
      <c r="O8" s="269"/>
      <c r="P8" s="269"/>
      <c r="Q8" s="269"/>
      <c r="R8" s="269"/>
      <c r="S8" s="269"/>
      <c r="T8" s="269"/>
      <c r="U8" s="269"/>
      <c r="V8" s="269"/>
      <c r="W8" s="269"/>
      <c r="X8" s="269"/>
      <c r="Y8" s="269"/>
      <c r="Z8" s="269"/>
      <c r="AA8" s="269"/>
      <c r="AB8" s="270"/>
      <c r="AC8" s="120"/>
    </row>
    <row r="9" spans="2:29" ht="25" customHeight="1" x14ac:dyDescent="0.2">
      <c r="B9" s="104"/>
      <c r="C9" s="271"/>
      <c r="D9" s="320"/>
      <c r="E9" s="65" t="s">
        <v>70</v>
      </c>
      <c r="F9" s="267"/>
      <c r="G9" s="268"/>
      <c r="H9" s="267"/>
      <c r="I9" s="269"/>
      <c r="J9" s="269"/>
      <c r="K9" s="269"/>
      <c r="L9" s="269"/>
      <c r="M9" s="269"/>
      <c r="N9" s="269"/>
      <c r="O9" s="269"/>
      <c r="P9" s="269"/>
      <c r="Q9" s="269"/>
      <c r="R9" s="269"/>
      <c r="S9" s="269"/>
      <c r="T9" s="269"/>
      <c r="U9" s="269"/>
      <c r="V9" s="269"/>
      <c r="W9" s="269"/>
      <c r="X9" s="269"/>
      <c r="Y9" s="269"/>
      <c r="Z9" s="269"/>
      <c r="AA9" s="269"/>
      <c r="AB9" s="270"/>
      <c r="AC9" s="120"/>
    </row>
    <row r="10" spans="2:29" ht="25" customHeight="1" x14ac:dyDescent="0.2">
      <c r="B10" s="104"/>
      <c r="C10" s="271"/>
      <c r="D10" s="320"/>
      <c r="E10" s="65" t="s">
        <v>70</v>
      </c>
      <c r="F10" s="267"/>
      <c r="G10" s="268"/>
      <c r="H10" s="267"/>
      <c r="I10" s="269"/>
      <c r="J10" s="269"/>
      <c r="K10" s="269"/>
      <c r="L10" s="269"/>
      <c r="M10" s="269"/>
      <c r="N10" s="269"/>
      <c r="O10" s="269"/>
      <c r="P10" s="269"/>
      <c r="Q10" s="269"/>
      <c r="R10" s="269"/>
      <c r="S10" s="269"/>
      <c r="T10" s="269"/>
      <c r="U10" s="269"/>
      <c r="V10" s="269"/>
      <c r="W10" s="269"/>
      <c r="X10" s="269"/>
      <c r="Y10" s="269"/>
      <c r="Z10" s="269"/>
      <c r="AA10" s="269"/>
      <c r="AB10" s="270"/>
      <c r="AC10" s="120"/>
    </row>
    <row r="11" spans="2:29" ht="25" customHeight="1" x14ac:dyDescent="0.2">
      <c r="B11" s="104"/>
      <c r="C11" s="271"/>
      <c r="D11" s="320"/>
      <c r="E11" s="65" t="s">
        <v>70</v>
      </c>
      <c r="F11" s="267"/>
      <c r="G11" s="268"/>
      <c r="H11" s="267"/>
      <c r="I11" s="269"/>
      <c r="J11" s="269"/>
      <c r="K11" s="269"/>
      <c r="L11" s="269"/>
      <c r="M11" s="269"/>
      <c r="N11" s="269"/>
      <c r="O11" s="269"/>
      <c r="P11" s="269"/>
      <c r="Q11" s="269"/>
      <c r="R11" s="269"/>
      <c r="S11" s="269"/>
      <c r="T11" s="269"/>
      <c r="U11" s="269"/>
      <c r="V11" s="269"/>
      <c r="W11" s="269"/>
      <c r="X11" s="269"/>
      <c r="Y11" s="269"/>
      <c r="Z11" s="269"/>
      <c r="AA11" s="269"/>
      <c r="AB11" s="270"/>
      <c r="AC11" s="120"/>
    </row>
    <row r="12" spans="2:29" ht="25" customHeight="1" x14ac:dyDescent="0.2">
      <c r="B12" s="104"/>
      <c r="C12" s="271"/>
      <c r="D12" s="320"/>
      <c r="E12" s="65" t="s">
        <v>70</v>
      </c>
      <c r="F12" s="267"/>
      <c r="G12" s="268"/>
      <c r="H12" s="267"/>
      <c r="I12" s="269"/>
      <c r="J12" s="269"/>
      <c r="K12" s="269"/>
      <c r="L12" s="269"/>
      <c r="M12" s="269"/>
      <c r="N12" s="269"/>
      <c r="O12" s="269"/>
      <c r="P12" s="269"/>
      <c r="Q12" s="269"/>
      <c r="R12" s="269"/>
      <c r="S12" s="269"/>
      <c r="T12" s="269"/>
      <c r="U12" s="269"/>
      <c r="V12" s="269"/>
      <c r="W12" s="269"/>
      <c r="X12" s="269"/>
      <c r="Y12" s="269"/>
      <c r="Z12" s="269"/>
      <c r="AA12" s="269"/>
      <c r="AB12" s="270"/>
      <c r="AC12" s="120"/>
    </row>
    <row r="13" spans="2:29" ht="25" customHeight="1" x14ac:dyDescent="0.2">
      <c r="B13" s="104"/>
      <c r="C13" s="271"/>
      <c r="D13" s="320"/>
      <c r="E13" s="65" t="s">
        <v>70</v>
      </c>
      <c r="F13" s="267"/>
      <c r="G13" s="268"/>
      <c r="H13" s="267"/>
      <c r="I13" s="269"/>
      <c r="J13" s="269"/>
      <c r="K13" s="269"/>
      <c r="L13" s="269"/>
      <c r="M13" s="269"/>
      <c r="N13" s="269"/>
      <c r="O13" s="269"/>
      <c r="P13" s="269"/>
      <c r="Q13" s="269"/>
      <c r="R13" s="269"/>
      <c r="S13" s="269"/>
      <c r="T13" s="269"/>
      <c r="U13" s="269"/>
      <c r="V13" s="269"/>
      <c r="W13" s="269"/>
      <c r="X13" s="269"/>
      <c r="Y13" s="269"/>
      <c r="Z13" s="269"/>
      <c r="AA13" s="269"/>
      <c r="AB13" s="270"/>
      <c r="AC13" s="120"/>
    </row>
    <row r="14" spans="2:29" ht="25" customHeight="1" x14ac:dyDescent="0.2">
      <c r="B14" s="104"/>
      <c r="C14" s="271"/>
      <c r="D14" s="320"/>
      <c r="E14" s="65" t="s">
        <v>70</v>
      </c>
      <c r="F14" s="267"/>
      <c r="G14" s="268"/>
      <c r="H14" s="267"/>
      <c r="I14" s="269"/>
      <c r="J14" s="269"/>
      <c r="K14" s="269"/>
      <c r="L14" s="269"/>
      <c r="M14" s="269"/>
      <c r="N14" s="269"/>
      <c r="O14" s="269"/>
      <c r="P14" s="269"/>
      <c r="Q14" s="269"/>
      <c r="R14" s="269"/>
      <c r="S14" s="269"/>
      <c r="T14" s="269"/>
      <c r="U14" s="269"/>
      <c r="V14" s="269"/>
      <c r="W14" s="269"/>
      <c r="X14" s="269"/>
      <c r="Y14" s="269"/>
      <c r="Z14" s="269"/>
      <c r="AA14" s="269"/>
      <c r="AB14" s="270"/>
      <c r="AC14" s="120"/>
    </row>
    <row r="15" spans="2:29" ht="25" customHeight="1" x14ac:dyDescent="0.2">
      <c r="B15" s="104"/>
      <c r="C15" s="271"/>
      <c r="D15" s="320"/>
      <c r="E15" s="65" t="s">
        <v>70</v>
      </c>
      <c r="F15" s="267"/>
      <c r="G15" s="268"/>
      <c r="H15" s="267"/>
      <c r="I15" s="269"/>
      <c r="J15" s="269"/>
      <c r="K15" s="269"/>
      <c r="L15" s="269"/>
      <c r="M15" s="269"/>
      <c r="N15" s="269"/>
      <c r="O15" s="269"/>
      <c r="P15" s="269"/>
      <c r="Q15" s="269"/>
      <c r="R15" s="269"/>
      <c r="S15" s="269"/>
      <c r="T15" s="269"/>
      <c r="U15" s="269"/>
      <c r="V15" s="269"/>
      <c r="W15" s="269"/>
      <c r="X15" s="269"/>
      <c r="Y15" s="269"/>
      <c r="Z15" s="269"/>
      <c r="AA15" s="269"/>
      <c r="AB15" s="270"/>
      <c r="AC15" s="120"/>
    </row>
    <row r="16" spans="2:29" ht="25" customHeight="1" x14ac:dyDescent="0.2">
      <c r="B16" s="104"/>
      <c r="C16" s="271"/>
      <c r="D16" s="320"/>
      <c r="E16" s="65" t="s">
        <v>70</v>
      </c>
      <c r="F16" s="267"/>
      <c r="G16" s="268"/>
      <c r="H16" s="267"/>
      <c r="I16" s="269"/>
      <c r="J16" s="269"/>
      <c r="K16" s="269"/>
      <c r="L16" s="269"/>
      <c r="M16" s="269"/>
      <c r="N16" s="269"/>
      <c r="O16" s="269"/>
      <c r="P16" s="269"/>
      <c r="Q16" s="269"/>
      <c r="R16" s="269"/>
      <c r="S16" s="269"/>
      <c r="T16" s="269"/>
      <c r="U16" s="269"/>
      <c r="V16" s="269"/>
      <c r="W16" s="269"/>
      <c r="X16" s="269"/>
      <c r="Y16" s="269"/>
      <c r="Z16" s="269"/>
      <c r="AA16" s="269"/>
      <c r="AB16" s="270"/>
      <c r="AC16" s="120"/>
    </row>
    <row r="17" spans="2:29" ht="25" customHeight="1" x14ac:dyDescent="0.2">
      <c r="B17" s="104"/>
      <c r="C17" s="271"/>
      <c r="D17" s="320"/>
      <c r="E17" s="65" t="s">
        <v>70</v>
      </c>
      <c r="F17" s="267"/>
      <c r="G17" s="268"/>
      <c r="H17" s="267"/>
      <c r="I17" s="269"/>
      <c r="J17" s="269"/>
      <c r="K17" s="269"/>
      <c r="L17" s="269"/>
      <c r="M17" s="269"/>
      <c r="N17" s="269"/>
      <c r="O17" s="269"/>
      <c r="P17" s="269"/>
      <c r="Q17" s="269"/>
      <c r="R17" s="269"/>
      <c r="S17" s="269"/>
      <c r="T17" s="269"/>
      <c r="U17" s="269"/>
      <c r="V17" s="269"/>
      <c r="W17" s="269"/>
      <c r="X17" s="269"/>
      <c r="Y17" s="269"/>
      <c r="Z17" s="269"/>
      <c r="AA17" s="269"/>
      <c r="AB17" s="270"/>
      <c r="AC17" s="120"/>
    </row>
    <row r="18" spans="2:29" ht="25" customHeight="1" x14ac:dyDescent="0.2">
      <c r="B18" s="104"/>
      <c r="C18" s="271"/>
      <c r="D18" s="320"/>
      <c r="E18" s="65" t="s">
        <v>70</v>
      </c>
      <c r="F18" s="267"/>
      <c r="G18" s="268"/>
      <c r="H18" s="267"/>
      <c r="I18" s="269"/>
      <c r="J18" s="269"/>
      <c r="K18" s="269"/>
      <c r="L18" s="269"/>
      <c r="M18" s="269"/>
      <c r="N18" s="269"/>
      <c r="O18" s="269"/>
      <c r="P18" s="269"/>
      <c r="Q18" s="269"/>
      <c r="R18" s="269"/>
      <c r="S18" s="269"/>
      <c r="T18" s="269"/>
      <c r="U18" s="269"/>
      <c r="V18" s="269"/>
      <c r="W18" s="269"/>
      <c r="X18" s="269"/>
      <c r="Y18" s="269"/>
      <c r="Z18" s="269"/>
      <c r="AA18" s="269"/>
      <c r="AB18" s="270"/>
      <c r="AC18" s="120"/>
    </row>
    <row r="19" spans="2:29" ht="25" customHeight="1" x14ac:dyDescent="0.2">
      <c r="B19" s="104"/>
      <c r="C19" s="271"/>
      <c r="D19" s="320"/>
      <c r="E19" s="65" t="s">
        <v>70</v>
      </c>
      <c r="F19" s="267"/>
      <c r="G19" s="268"/>
      <c r="H19" s="267"/>
      <c r="I19" s="269"/>
      <c r="J19" s="269"/>
      <c r="K19" s="269"/>
      <c r="L19" s="269"/>
      <c r="M19" s="269"/>
      <c r="N19" s="269"/>
      <c r="O19" s="269"/>
      <c r="P19" s="269"/>
      <c r="Q19" s="269"/>
      <c r="R19" s="269"/>
      <c r="S19" s="269"/>
      <c r="T19" s="269"/>
      <c r="U19" s="269"/>
      <c r="V19" s="269"/>
      <c r="W19" s="269"/>
      <c r="X19" s="269"/>
      <c r="Y19" s="269"/>
      <c r="Z19" s="269"/>
      <c r="AA19" s="269"/>
      <c r="AB19" s="270"/>
      <c r="AC19" s="120"/>
    </row>
    <row r="20" spans="2:29" ht="25" customHeight="1" x14ac:dyDescent="0.2">
      <c r="B20" s="104"/>
      <c r="C20" s="271"/>
      <c r="D20" s="320"/>
      <c r="E20" s="65" t="s">
        <v>70</v>
      </c>
      <c r="F20" s="267"/>
      <c r="G20" s="268"/>
      <c r="H20" s="267"/>
      <c r="I20" s="269"/>
      <c r="J20" s="269"/>
      <c r="K20" s="269"/>
      <c r="L20" s="269"/>
      <c r="M20" s="269"/>
      <c r="N20" s="269"/>
      <c r="O20" s="269"/>
      <c r="P20" s="269"/>
      <c r="Q20" s="269"/>
      <c r="R20" s="269"/>
      <c r="S20" s="269"/>
      <c r="T20" s="269"/>
      <c r="U20" s="269"/>
      <c r="V20" s="269"/>
      <c r="W20" s="269"/>
      <c r="X20" s="269"/>
      <c r="Y20" s="269"/>
      <c r="Z20" s="269"/>
      <c r="AA20" s="269"/>
      <c r="AB20" s="270"/>
      <c r="AC20" s="120"/>
    </row>
    <row r="21" spans="2:29" ht="25" customHeight="1" x14ac:dyDescent="0.2">
      <c r="B21" s="104"/>
      <c r="C21" s="271"/>
      <c r="D21" s="320"/>
      <c r="E21" s="65" t="s">
        <v>70</v>
      </c>
      <c r="F21" s="267"/>
      <c r="G21" s="268"/>
      <c r="H21" s="267"/>
      <c r="I21" s="269"/>
      <c r="J21" s="269"/>
      <c r="K21" s="269"/>
      <c r="L21" s="269"/>
      <c r="M21" s="269"/>
      <c r="N21" s="269"/>
      <c r="O21" s="269"/>
      <c r="P21" s="269"/>
      <c r="Q21" s="269"/>
      <c r="R21" s="269"/>
      <c r="S21" s="269"/>
      <c r="T21" s="269"/>
      <c r="U21" s="269"/>
      <c r="V21" s="269"/>
      <c r="W21" s="269"/>
      <c r="X21" s="269"/>
      <c r="Y21" s="269"/>
      <c r="Z21" s="269"/>
      <c r="AA21" s="269"/>
      <c r="AB21" s="270"/>
      <c r="AC21" s="120"/>
    </row>
    <row r="22" spans="2:29" ht="25" customHeight="1" x14ac:dyDescent="0.2">
      <c r="B22" s="104"/>
      <c r="C22" s="271"/>
      <c r="D22" s="320"/>
      <c r="E22" s="65" t="s">
        <v>70</v>
      </c>
      <c r="F22" s="267"/>
      <c r="G22" s="268"/>
      <c r="H22" s="267"/>
      <c r="I22" s="269"/>
      <c r="J22" s="269"/>
      <c r="K22" s="269"/>
      <c r="L22" s="269"/>
      <c r="M22" s="269"/>
      <c r="N22" s="269"/>
      <c r="O22" s="269"/>
      <c r="P22" s="269"/>
      <c r="Q22" s="269"/>
      <c r="R22" s="269"/>
      <c r="S22" s="269"/>
      <c r="T22" s="269"/>
      <c r="U22" s="269"/>
      <c r="V22" s="269"/>
      <c r="W22" s="269"/>
      <c r="X22" s="269"/>
      <c r="Y22" s="269"/>
      <c r="Z22" s="269"/>
      <c r="AA22" s="269"/>
      <c r="AB22" s="270"/>
      <c r="AC22" s="120"/>
    </row>
    <row r="23" spans="2:29" ht="25" customHeight="1" x14ac:dyDescent="0.2">
      <c r="B23" s="104"/>
      <c r="C23" s="271"/>
      <c r="D23" s="320"/>
      <c r="E23" s="65" t="s">
        <v>70</v>
      </c>
      <c r="F23" s="267"/>
      <c r="G23" s="268"/>
      <c r="H23" s="267"/>
      <c r="I23" s="269"/>
      <c r="J23" s="269"/>
      <c r="K23" s="269"/>
      <c r="L23" s="269"/>
      <c r="M23" s="269"/>
      <c r="N23" s="269"/>
      <c r="O23" s="269"/>
      <c r="P23" s="269"/>
      <c r="Q23" s="269"/>
      <c r="R23" s="269"/>
      <c r="S23" s="269"/>
      <c r="T23" s="269"/>
      <c r="U23" s="269"/>
      <c r="V23" s="269"/>
      <c r="W23" s="269"/>
      <c r="X23" s="269"/>
      <c r="Y23" s="269"/>
      <c r="Z23" s="269"/>
      <c r="AA23" s="269"/>
      <c r="AB23" s="270"/>
      <c r="AC23" s="120"/>
    </row>
    <row r="24" spans="2:29" ht="25" customHeight="1" x14ac:dyDescent="0.2">
      <c r="B24" s="104"/>
      <c r="C24" s="271"/>
      <c r="D24" s="320"/>
      <c r="E24" s="65" t="s">
        <v>70</v>
      </c>
      <c r="F24" s="267"/>
      <c r="G24" s="268"/>
      <c r="H24" s="267"/>
      <c r="I24" s="269"/>
      <c r="J24" s="269"/>
      <c r="K24" s="269"/>
      <c r="L24" s="269"/>
      <c r="M24" s="269"/>
      <c r="N24" s="269"/>
      <c r="O24" s="269"/>
      <c r="P24" s="269"/>
      <c r="Q24" s="269"/>
      <c r="R24" s="269"/>
      <c r="S24" s="269"/>
      <c r="T24" s="269"/>
      <c r="U24" s="269"/>
      <c r="V24" s="269"/>
      <c r="W24" s="269"/>
      <c r="X24" s="269"/>
      <c r="Y24" s="269"/>
      <c r="Z24" s="269"/>
      <c r="AA24" s="269"/>
      <c r="AB24" s="270"/>
      <c r="AC24" s="120"/>
    </row>
    <row r="25" spans="2:29" ht="25" customHeight="1" x14ac:dyDescent="0.2">
      <c r="B25" s="104"/>
      <c r="C25" s="271"/>
      <c r="D25" s="320"/>
      <c r="E25" s="65" t="s">
        <v>70</v>
      </c>
      <c r="F25" s="267"/>
      <c r="G25" s="268"/>
      <c r="H25" s="267"/>
      <c r="I25" s="269"/>
      <c r="J25" s="269"/>
      <c r="K25" s="269"/>
      <c r="L25" s="269"/>
      <c r="M25" s="269"/>
      <c r="N25" s="269"/>
      <c r="O25" s="269"/>
      <c r="P25" s="269"/>
      <c r="Q25" s="269"/>
      <c r="R25" s="269"/>
      <c r="S25" s="269"/>
      <c r="T25" s="269"/>
      <c r="U25" s="269"/>
      <c r="V25" s="269"/>
      <c r="W25" s="269"/>
      <c r="X25" s="269"/>
      <c r="Y25" s="269"/>
      <c r="Z25" s="269"/>
      <c r="AA25" s="269"/>
      <c r="AB25" s="270"/>
      <c r="AC25" s="120"/>
    </row>
    <row r="26" spans="2:29" ht="25" customHeight="1" x14ac:dyDescent="0.2">
      <c r="B26" s="104"/>
      <c r="C26" s="271"/>
      <c r="D26" s="320"/>
      <c r="E26" s="65" t="s">
        <v>70</v>
      </c>
      <c r="F26" s="267"/>
      <c r="G26" s="268"/>
      <c r="H26" s="267"/>
      <c r="I26" s="269"/>
      <c r="J26" s="269"/>
      <c r="K26" s="269"/>
      <c r="L26" s="269"/>
      <c r="M26" s="269"/>
      <c r="N26" s="269"/>
      <c r="O26" s="269"/>
      <c r="P26" s="269"/>
      <c r="Q26" s="269"/>
      <c r="R26" s="269"/>
      <c r="S26" s="269"/>
      <c r="T26" s="269"/>
      <c r="U26" s="269"/>
      <c r="V26" s="269"/>
      <c r="W26" s="269"/>
      <c r="X26" s="269"/>
      <c r="Y26" s="269"/>
      <c r="Z26" s="269"/>
      <c r="AA26" s="269"/>
      <c r="AB26" s="270"/>
      <c r="AC26" s="120"/>
    </row>
    <row r="27" spans="2:29" ht="25" customHeight="1" x14ac:dyDescent="0.2">
      <c r="B27" s="104"/>
      <c r="C27" s="271"/>
      <c r="D27" s="320"/>
      <c r="E27" s="65" t="s">
        <v>70</v>
      </c>
      <c r="F27" s="267"/>
      <c r="G27" s="268"/>
      <c r="H27" s="267"/>
      <c r="I27" s="269"/>
      <c r="J27" s="269"/>
      <c r="K27" s="269"/>
      <c r="L27" s="269"/>
      <c r="M27" s="269"/>
      <c r="N27" s="269"/>
      <c r="O27" s="269"/>
      <c r="P27" s="269"/>
      <c r="Q27" s="269"/>
      <c r="R27" s="269"/>
      <c r="S27" s="269"/>
      <c r="T27" s="269"/>
      <c r="U27" s="269"/>
      <c r="V27" s="269"/>
      <c r="W27" s="269"/>
      <c r="X27" s="269"/>
      <c r="Y27" s="269"/>
      <c r="Z27" s="269"/>
      <c r="AA27" s="269"/>
      <c r="AB27" s="270"/>
      <c r="AC27" s="120"/>
    </row>
    <row r="28" spans="2:29" ht="25" customHeight="1" x14ac:dyDescent="0.2">
      <c r="B28" s="104"/>
      <c r="C28" s="271"/>
      <c r="D28" s="320"/>
      <c r="E28" s="65" t="s">
        <v>70</v>
      </c>
      <c r="F28" s="267"/>
      <c r="G28" s="268"/>
      <c r="H28" s="267"/>
      <c r="I28" s="269"/>
      <c r="J28" s="269"/>
      <c r="K28" s="269"/>
      <c r="L28" s="269"/>
      <c r="M28" s="269"/>
      <c r="N28" s="269"/>
      <c r="O28" s="269"/>
      <c r="P28" s="269"/>
      <c r="Q28" s="269"/>
      <c r="R28" s="269"/>
      <c r="S28" s="269"/>
      <c r="T28" s="269"/>
      <c r="U28" s="269"/>
      <c r="V28" s="269"/>
      <c r="W28" s="269"/>
      <c r="X28" s="269"/>
      <c r="Y28" s="269"/>
      <c r="Z28" s="269"/>
      <c r="AA28" s="269"/>
      <c r="AB28" s="270"/>
      <c r="AC28" s="120"/>
    </row>
    <row r="29" spans="2:29" ht="25" customHeight="1" x14ac:dyDescent="0.2">
      <c r="B29" s="104"/>
      <c r="C29" s="271"/>
      <c r="D29" s="320"/>
      <c r="E29" s="65" t="s">
        <v>70</v>
      </c>
      <c r="F29" s="267"/>
      <c r="G29" s="268"/>
      <c r="H29" s="267"/>
      <c r="I29" s="269"/>
      <c r="J29" s="269"/>
      <c r="K29" s="269"/>
      <c r="L29" s="269"/>
      <c r="M29" s="269"/>
      <c r="N29" s="269"/>
      <c r="O29" s="269"/>
      <c r="P29" s="269"/>
      <c r="Q29" s="269"/>
      <c r="R29" s="269"/>
      <c r="S29" s="269"/>
      <c r="T29" s="269"/>
      <c r="U29" s="269"/>
      <c r="V29" s="269"/>
      <c r="W29" s="269"/>
      <c r="X29" s="269"/>
      <c r="Y29" s="269"/>
      <c r="Z29" s="269"/>
      <c r="AA29" s="269"/>
      <c r="AB29" s="270"/>
      <c r="AC29" s="120"/>
    </row>
    <row r="30" spans="2:29" ht="25" customHeight="1" x14ac:dyDescent="0.2">
      <c r="B30" s="104"/>
      <c r="C30" s="271"/>
      <c r="D30" s="320"/>
      <c r="E30" s="65" t="s">
        <v>70</v>
      </c>
      <c r="F30" s="267"/>
      <c r="G30" s="268"/>
      <c r="H30" s="267"/>
      <c r="I30" s="269"/>
      <c r="J30" s="269"/>
      <c r="K30" s="269"/>
      <c r="L30" s="269"/>
      <c r="M30" s="269"/>
      <c r="N30" s="269"/>
      <c r="O30" s="269"/>
      <c r="P30" s="269"/>
      <c r="Q30" s="269"/>
      <c r="R30" s="269"/>
      <c r="S30" s="269"/>
      <c r="T30" s="269"/>
      <c r="U30" s="269"/>
      <c r="V30" s="269"/>
      <c r="W30" s="269"/>
      <c r="X30" s="269"/>
      <c r="Y30" s="269"/>
      <c r="Z30" s="269"/>
      <c r="AA30" s="269"/>
      <c r="AB30" s="270"/>
      <c r="AC30" s="120"/>
    </row>
    <row r="31" spans="2:29" ht="25" customHeight="1" x14ac:dyDescent="0.2">
      <c r="B31" s="104"/>
      <c r="C31" s="271"/>
      <c r="D31" s="320"/>
      <c r="E31" s="65" t="s">
        <v>70</v>
      </c>
      <c r="F31" s="267"/>
      <c r="G31" s="268"/>
      <c r="H31" s="267"/>
      <c r="I31" s="269"/>
      <c r="J31" s="269"/>
      <c r="K31" s="269"/>
      <c r="L31" s="269"/>
      <c r="M31" s="269"/>
      <c r="N31" s="269"/>
      <c r="O31" s="269"/>
      <c r="P31" s="269"/>
      <c r="Q31" s="269"/>
      <c r="R31" s="269"/>
      <c r="S31" s="269"/>
      <c r="T31" s="269"/>
      <c r="U31" s="269"/>
      <c r="V31" s="269"/>
      <c r="W31" s="269"/>
      <c r="X31" s="269"/>
      <c r="Y31" s="269"/>
      <c r="Z31" s="269"/>
      <c r="AA31" s="269"/>
      <c r="AB31" s="270"/>
      <c r="AC31" s="120"/>
    </row>
    <row r="32" spans="2:29" ht="25" customHeight="1" x14ac:dyDescent="0.2">
      <c r="B32" s="104"/>
      <c r="C32" s="271"/>
      <c r="D32" s="320"/>
      <c r="E32" s="65" t="s">
        <v>70</v>
      </c>
      <c r="F32" s="267"/>
      <c r="G32" s="268"/>
      <c r="H32" s="267"/>
      <c r="I32" s="269"/>
      <c r="J32" s="269"/>
      <c r="K32" s="269"/>
      <c r="L32" s="269"/>
      <c r="M32" s="269"/>
      <c r="N32" s="269"/>
      <c r="O32" s="269"/>
      <c r="P32" s="269"/>
      <c r="Q32" s="269"/>
      <c r="R32" s="269"/>
      <c r="S32" s="269"/>
      <c r="T32" s="269"/>
      <c r="U32" s="269"/>
      <c r="V32" s="269"/>
      <c r="W32" s="269"/>
      <c r="X32" s="269"/>
      <c r="Y32" s="269"/>
      <c r="Z32" s="269"/>
      <c r="AA32" s="269"/>
      <c r="AB32" s="270"/>
      <c r="AC32" s="120"/>
    </row>
    <row r="33" spans="2:29" ht="25" customHeight="1" x14ac:dyDescent="0.2">
      <c r="B33" s="104"/>
      <c r="C33" s="271"/>
      <c r="D33" s="320"/>
      <c r="E33" s="65" t="s">
        <v>70</v>
      </c>
      <c r="F33" s="267"/>
      <c r="G33" s="268"/>
      <c r="H33" s="267"/>
      <c r="I33" s="269"/>
      <c r="J33" s="269"/>
      <c r="K33" s="269"/>
      <c r="L33" s="269"/>
      <c r="M33" s="269"/>
      <c r="N33" s="269"/>
      <c r="O33" s="269"/>
      <c r="P33" s="269"/>
      <c r="Q33" s="269"/>
      <c r="R33" s="269"/>
      <c r="S33" s="269"/>
      <c r="T33" s="269"/>
      <c r="U33" s="269"/>
      <c r="V33" s="269"/>
      <c r="W33" s="269"/>
      <c r="X33" s="269"/>
      <c r="Y33" s="269"/>
      <c r="Z33" s="269"/>
      <c r="AA33" s="269"/>
      <c r="AB33" s="270"/>
      <c r="AC33" s="120"/>
    </row>
    <row r="34" spans="2:29" ht="25" customHeight="1" x14ac:dyDescent="0.2">
      <c r="B34" s="104"/>
      <c r="C34" s="271"/>
      <c r="D34" s="320"/>
      <c r="E34" s="65" t="s">
        <v>70</v>
      </c>
      <c r="F34" s="267"/>
      <c r="G34" s="268"/>
      <c r="H34" s="267"/>
      <c r="I34" s="269"/>
      <c r="J34" s="269"/>
      <c r="K34" s="269"/>
      <c r="L34" s="269"/>
      <c r="M34" s="269"/>
      <c r="N34" s="269"/>
      <c r="O34" s="269"/>
      <c r="P34" s="269"/>
      <c r="Q34" s="269"/>
      <c r="R34" s="269"/>
      <c r="S34" s="269"/>
      <c r="T34" s="269"/>
      <c r="U34" s="269"/>
      <c r="V34" s="269"/>
      <c r="W34" s="269"/>
      <c r="X34" s="269"/>
      <c r="Y34" s="269"/>
      <c r="Z34" s="269"/>
      <c r="AA34" s="269"/>
      <c r="AB34" s="270"/>
      <c r="AC34" s="120"/>
    </row>
    <row r="35" spans="2:29" ht="25" customHeight="1" x14ac:dyDescent="0.2">
      <c r="B35" s="104"/>
      <c r="C35" s="271"/>
      <c r="D35" s="320"/>
      <c r="E35" s="65" t="s">
        <v>70</v>
      </c>
      <c r="F35" s="267"/>
      <c r="G35" s="268"/>
      <c r="H35" s="267"/>
      <c r="I35" s="269"/>
      <c r="J35" s="269"/>
      <c r="K35" s="269"/>
      <c r="L35" s="269"/>
      <c r="M35" s="269"/>
      <c r="N35" s="269"/>
      <c r="O35" s="269"/>
      <c r="P35" s="269"/>
      <c r="Q35" s="269"/>
      <c r="R35" s="269"/>
      <c r="S35" s="269"/>
      <c r="T35" s="269"/>
      <c r="U35" s="269"/>
      <c r="V35" s="269"/>
      <c r="W35" s="269"/>
      <c r="X35" s="269"/>
      <c r="Y35" s="269"/>
      <c r="Z35" s="269"/>
      <c r="AA35" s="269"/>
      <c r="AB35" s="270"/>
      <c r="AC35" s="120"/>
    </row>
    <row r="36" spans="2:29" ht="25" customHeight="1" x14ac:dyDescent="0.2">
      <c r="B36" s="104"/>
      <c r="C36" s="271"/>
      <c r="D36" s="320"/>
      <c r="E36" s="65" t="s">
        <v>70</v>
      </c>
      <c r="F36" s="267"/>
      <c r="G36" s="268"/>
      <c r="H36" s="267"/>
      <c r="I36" s="269"/>
      <c r="J36" s="269"/>
      <c r="K36" s="269"/>
      <c r="L36" s="269"/>
      <c r="M36" s="269"/>
      <c r="N36" s="269"/>
      <c r="O36" s="269"/>
      <c r="P36" s="269"/>
      <c r="Q36" s="269"/>
      <c r="R36" s="269"/>
      <c r="S36" s="269"/>
      <c r="T36" s="269"/>
      <c r="U36" s="269"/>
      <c r="V36" s="269"/>
      <c r="W36" s="269"/>
      <c r="X36" s="269"/>
      <c r="Y36" s="269"/>
      <c r="Z36" s="269"/>
      <c r="AA36" s="269"/>
      <c r="AB36" s="270"/>
      <c r="AC36" s="120"/>
    </row>
    <row r="37" spans="2:29" ht="25" customHeight="1" x14ac:dyDescent="0.2">
      <c r="B37" s="104"/>
      <c r="C37" s="271"/>
      <c r="D37" s="320"/>
      <c r="E37" s="65" t="s">
        <v>70</v>
      </c>
      <c r="F37" s="267"/>
      <c r="G37" s="268"/>
      <c r="H37" s="267"/>
      <c r="I37" s="269"/>
      <c r="J37" s="269"/>
      <c r="K37" s="269"/>
      <c r="L37" s="269"/>
      <c r="M37" s="269"/>
      <c r="N37" s="269"/>
      <c r="O37" s="269"/>
      <c r="P37" s="269"/>
      <c r="Q37" s="269"/>
      <c r="R37" s="269"/>
      <c r="S37" s="269"/>
      <c r="T37" s="269"/>
      <c r="U37" s="269"/>
      <c r="V37" s="269"/>
      <c r="W37" s="269"/>
      <c r="X37" s="269"/>
      <c r="Y37" s="269"/>
      <c r="Z37" s="269"/>
      <c r="AA37" s="269"/>
      <c r="AB37" s="270"/>
      <c r="AC37" s="120"/>
    </row>
    <row r="38" spans="2:29" ht="25" customHeight="1" x14ac:dyDescent="0.2">
      <c r="B38" s="104"/>
      <c r="C38" s="271"/>
      <c r="D38" s="320"/>
      <c r="E38" s="65" t="s">
        <v>70</v>
      </c>
      <c r="F38" s="267"/>
      <c r="G38" s="268"/>
      <c r="H38" s="267"/>
      <c r="I38" s="269"/>
      <c r="J38" s="269"/>
      <c r="K38" s="269"/>
      <c r="L38" s="269"/>
      <c r="M38" s="269"/>
      <c r="N38" s="269"/>
      <c r="O38" s="269"/>
      <c r="P38" s="269"/>
      <c r="Q38" s="269"/>
      <c r="R38" s="269"/>
      <c r="S38" s="269"/>
      <c r="T38" s="269"/>
      <c r="U38" s="269"/>
      <c r="V38" s="269"/>
      <c r="W38" s="269"/>
      <c r="X38" s="269"/>
      <c r="Y38" s="269"/>
      <c r="Z38" s="269"/>
      <c r="AA38" s="269"/>
      <c r="AB38" s="270"/>
      <c r="AC38" s="120"/>
    </row>
    <row r="39" spans="2:29" ht="25" customHeight="1" x14ac:dyDescent="0.2">
      <c r="B39" s="104"/>
      <c r="C39" s="271"/>
      <c r="D39" s="320"/>
      <c r="E39" s="65" t="s">
        <v>70</v>
      </c>
      <c r="F39" s="267"/>
      <c r="G39" s="268"/>
      <c r="H39" s="267"/>
      <c r="I39" s="269"/>
      <c r="J39" s="269"/>
      <c r="K39" s="269"/>
      <c r="L39" s="269"/>
      <c r="M39" s="269"/>
      <c r="N39" s="269"/>
      <c r="O39" s="269"/>
      <c r="P39" s="269"/>
      <c r="Q39" s="269"/>
      <c r="R39" s="269"/>
      <c r="S39" s="269"/>
      <c r="T39" s="269"/>
      <c r="U39" s="269"/>
      <c r="V39" s="269"/>
      <c r="W39" s="269"/>
      <c r="X39" s="269"/>
      <c r="Y39" s="269"/>
      <c r="Z39" s="269"/>
      <c r="AA39" s="269"/>
      <c r="AB39" s="270"/>
      <c r="AC39" s="120"/>
    </row>
    <row r="40" spans="2:29" ht="25" customHeight="1" x14ac:dyDescent="0.2">
      <c r="B40" s="104"/>
      <c r="C40" s="271"/>
      <c r="D40" s="320"/>
      <c r="E40" s="65" t="s">
        <v>70</v>
      </c>
      <c r="F40" s="267"/>
      <c r="G40" s="268"/>
      <c r="H40" s="267"/>
      <c r="I40" s="269"/>
      <c r="J40" s="269"/>
      <c r="K40" s="269"/>
      <c r="L40" s="269"/>
      <c r="M40" s="269"/>
      <c r="N40" s="269"/>
      <c r="O40" s="269"/>
      <c r="P40" s="269"/>
      <c r="Q40" s="269"/>
      <c r="R40" s="269"/>
      <c r="S40" s="269"/>
      <c r="T40" s="269"/>
      <c r="U40" s="269"/>
      <c r="V40" s="269"/>
      <c r="W40" s="269"/>
      <c r="X40" s="269"/>
      <c r="Y40" s="269"/>
      <c r="Z40" s="269"/>
      <c r="AA40" s="269"/>
      <c r="AB40" s="270"/>
      <c r="AC40" s="120"/>
    </row>
    <row r="41" spans="2:29" ht="25" customHeight="1" x14ac:dyDescent="0.2">
      <c r="B41" s="104"/>
      <c r="C41" s="271"/>
      <c r="D41" s="320"/>
      <c r="E41" s="65" t="s">
        <v>70</v>
      </c>
      <c r="F41" s="267"/>
      <c r="G41" s="268"/>
      <c r="H41" s="267"/>
      <c r="I41" s="269"/>
      <c r="J41" s="269"/>
      <c r="K41" s="269"/>
      <c r="L41" s="269"/>
      <c r="M41" s="269"/>
      <c r="N41" s="269"/>
      <c r="O41" s="269"/>
      <c r="P41" s="269"/>
      <c r="Q41" s="269"/>
      <c r="R41" s="269"/>
      <c r="S41" s="269"/>
      <c r="T41" s="269"/>
      <c r="U41" s="269"/>
      <c r="V41" s="269"/>
      <c r="W41" s="269"/>
      <c r="X41" s="269"/>
      <c r="Y41" s="269"/>
      <c r="Z41" s="269"/>
      <c r="AA41" s="269"/>
      <c r="AB41" s="270"/>
      <c r="AC41" s="120"/>
    </row>
    <row r="42" spans="2:29" ht="25" customHeight="1" x14ac:dyDescent="0.2">
      <c r="B42" s="104"/>
      <c r="C42" s="271"/>
      <c r="D42" s="320"/>
      <c r="E42" s="65" t="s">
        <v>70</v>
      </c>
      <c r="F42" s="267"/>
      <c r="G42" s="268"/>
      <c r="H42" s="267"/>
      <c r="I42" s="269"/>
      <c r="J42" s="269"/>
      <c r="K42" s="269"/>
      <c r="L42" s="269"/>
      <c r="M42" s="269"/>
      <c r="N42" s="269"/>
      <c r="O42" s="269"/>
      <c r="P42" s="269"/>
      <c r="Q42" s="269"/>
      <c r="R42" s="269"/>
      <c r="S42" s="269"/>
      <c r="T42" s="269"/>
      <c r="U42" s="269"/>
      <c r="V42" s="269"/>
      <c r="W42" s="269"/>
      <c r="X42" s="269"/>
      <c r="Y42" s="269"/>
      <c r="Z42" s="269"/>
      <c r="AA42" s="269"/>
      <c r="AB42" s="270"/>
      <c r="AC42" s="120"/>
    </row>
    <row r="43" spans="2:29" ht="25" customHeight="1" x14ac:dyDescent="0.2">
      <c r="B43" s="104"/>
      <c r="C43" s="271"/>
      <c r="D43" s="320"/>
      <c r="E43" s="65" t="s">
        <v>70</v>
      </c>
      <c r="F43" s="267"/>
      <c r="G43" s="268"/>
      <c r="H43" s="267"/>
      <c r="I43" s="269"/>
      <c r="J43" s="269"/>
      <c r="K43" s="269"/>
      <c r="L43" s="269"/>
      <c r="M43" s="269"/>
      <c r="N43" s="269"/>
      <c r="O43" s="269"/>
      <c r="P43" s="269"/>
      <c r="Q43" s="269"/>
      <c r="R43" s="269"/>
      <c r="S43" s="269"/>
      <c r="T43" s="269"/>
      <c r="U43" s="269"/>
      <c r="V43" s="269"/>
      <c r="W43" s="269"/>
      <c r="X43" s="269"/>
      <c r="Y43" s="269"/>
      <c r="Z43" s="269"/>
      <c r="AA43" s="269"/>
      <c r="AB43" s="270"/>
      <c r="AC43" s="120"/>
    </row>
    <row r="44" spans="2:29" ht="25" customHeight="1" x14ac:dyDescent="0.2">
      <c r="B44" s="104"/>
      <c r="C44" s="271"/>
      <c r="D44" s="320"/>
      <c r="E44" s="65" t="s">
        <v>70</v>
      </c>
      <c r="F44" s="267"/>
      <c r="G44" s="268"/>
      <c r="H44" s="267"/>
      <c r="I44" s="269"/>
      <c r="J44" s="269"/>
      <c r="K44" s="269"/>
      <c r="L44" s="269"/>
      <c r="M44" s="269"/>
      <c r="N44" s="269"/>
      <c r="O44" s="269"/>
      <c r="P44" s="269"/>
      <c r="Q44" s="269"/>
      <c r="R44" s="269"/>
      <c r="S44" s="269"/>
      <c r="T44" s="269"/>
      <c r="U44" s="269"/>
      <c r="V44" s="269"/>
      <c r="W44" s="269"/>
      <c r="X44" s="269"/>
      <c r="Y44" s="269"/>
      <c r="Z44" s="269"/>
      <c r="AA44" s="269"/>
      <c r="AB44" s="270"/>
      <c r="AC44" s="120"/>
    </row>
    <row r="45" spans="2:29" ht="25" customHeight="1" x14ac:dyDescent="0.2">
      <c r="B45" s="104"/>
      <c r="C45" s="271"/>
      <c r="D45" s="320"/>
      <c r="E45" s="65" t="s">
        <v>70</v>
      </c>
      <c r="F45" s="267"/>
      <c r="G45" s="268"/>
      <c r="H45" s="267"/>
      <c r="I45" s="269"/>
      <c r="J45" s="269"/>
      <c r="K45" s="269"/>
      <c r="L45" s="269"/>
      <c r="M45" s="269"/>
      <c r="N45" s="269"/>
      <c r="O45" s="269"/>
      <c r="P45" s="269"/>
      <c r="Q45" s="269"/>
      <c r="R45" s="269"/>
      <c r="S45" s="269"/>
      <c r="T45" s="269"/>
      <c r="U45" s="269"/>
      <c r="V45" s="269"/>
      <c r="W45" s="269"/>
      <c r="X45" s="269"/>
      <c r="Y45" s="269"/>
      <c r="Z45" s="269"/>
      <c r="AA45" s="269"/>
      <c r="AB45" s="270"/>
      <c r="AC45" s="120"/>
    </row>
    <row r="46" spans="2:29" ht="25" customHeight="1" x14ac:dyDescent="0.2">
      <c r="B46" s="104"/>
      <c r="C46" s="271"/>
      <c r="D46" s="320"/>
      <c r="E46" s="65" t="s">
        <v>70</v>
      </c>
      <c r="F46" s="267"/>
      <c r="G46" s="268"/>
      <c r="H46" s="267"/>
      <c r="I46" s="269"/>
      <c r="J46" s="269"/>
      <c r="K46" s="269"/>
      <c r="L46" s="269"/>
      <c r="M46" s="269"/>
      <c r="N46" s="269"/>
      <c r="O46" s="269"/>
      <c r="P46" s="269"/>
      <c r="Q46" s="269"/>
      <c r="R46" s="269"/>
      <c r="S46" s="269"/>
      <c r="T46" s="269"/>
      <c r="U46" s="269"/>
      <c r="V46" s="269"/>
      <c r="W46" s="269"/>
      <c r="X46" s="269"/>
      <c r="Y46" s="269"/>
      <c r="Z46" s="269"/>
      <c r="AA46" s="269"/>
      <c r="AB46" s="270"/>
      <c r="AC46" s="120"/>
    </row>
    <row r="47" spans="2:29" ht="25" customHeight="1" x14ac:dyDescent="0.2">
      <c r="B47" s="104"/>
      <c r="C47" s="271"/>
      <c r="D47" s="320"/>
      <c r="E47" s="65" t="s">
        <v>70</v>
      </c>
      <c r="F47" s="267"/>
      <c r="G47" s="268"/>
      <c r="H47" s="267"/>
      <c r="I47" s="269"/>
      <c r="J47" s="269"/>
      <c r="K47" s="269"/>
      <c r="L47" s="269"/>
      <c r="M47" s="269"/>
      <c r="N47" s="269"/>
      <c r="O47" s="269"/>
      <c r="P47" s="269"/>
      <c r="Q47" s="269"/>
      <c r="R47" s="269"/>
      <c r="S47" s="269"/>
      <c r="T47" s="269"/>
      <c r="U47" s="269"/>
      <c r="V47" s="269"/>
      <c r="W47" s="269"/>
      <c r="X47" s="269"/>
      <c r="Y47" s="269"/>
      <c r="Z47" s="269"/>
      <c r="AA47" s="269"/>
      <c r="AB47" s="270"/>
      <c r="AC47" s="120"/>
    </row>
    <row r="48" spans="2:29" ht="25" customHeight="1" x14ac:dyDescent="0.2">
      <c r="B48" s="104"/>
      <c r="C48" s="271"/>
      <c r="D48" s="320"/>
      <c r="E48" s="65" t="s">
        <v>70</v>
      </c>
      <c r="F48" s="267"/>
      <c r="G48" s="268"/>
      <c r="H48" s="267"/>
      <c r="I48" s="269"/>
      <c r="J48" s="269"/>
      <c r="K48" s="269"/>
      <c r="L48" s="269"/>
      <c r="M48" s="269"/>
      <c r="N48" s="269"/>
      <c r="O48" s="269"/>
      <c r="P48" s="269"/>
      <c r="Q48" s="269"/>
      <c r="R48" s="269"/>
      <c r="S48" s="269"/>
      <c r="T48" s="269"/>
      <c r="U48" s="269"/>
      <c r="V48" s="269"/>
      <c r="W48" s="269"/>
      <c r="X48" s="269"/>
      <c r="Y48" s="269"/>
      <c r="Z48" s="269"/>
      <c r="AA48" s="269"/>
      <c r="AB48" s="270"/>
      <c r="AC48" s="120"/>
    </row>
    <row r="49" spans="1:29" ht="25" customHeight="1" x14ac:dyDescent="0.2">
      <c r="B49" s="104"/>
      <c r="C49" s="271"/>
      <c r="D49" s="320"/>
      <c r="E49" s="65" t="s">
        <v>70</v>
      </c>
      <c r="F49" s="267"/>
      <c r="G49" s="268"/>
      <c r="H49" s="267"/>
      <c r="I49" s="269"/>
      <c r="J49" s="269"/>
      <c r="K49" s="269"/>
      <c r="L49" s="269"/>
      <c r="M49" s="269"/>
      <c r="N49" s="269"/>
      <c r="O49" s="269"/>
      <c r="P49" s="269"/>
      <c r="Q49" s="269"/>
      <c r="R49" s="269"/>
      <c r="S49" s="269"/>
      <c r="T49" s="269"/>
      <c r="U49" s="269"/>
      <c r="V49" s="269"/>
      <c r="W49" s="269"/>
      <c r="X49" s="269"/>
      <c r="Y49" s="269"/>
      <c r="Z49" s="269"/>
      <c r="AA49" s="269"/>
      <c r="AB49" s="270"/>
      <c r="AC49" s="120"/>
    </row>
    <row r="50" spans="1:29" ht="16" thickBot="1" x14ac:dyDescent="0.25">
      <c r="A50" s="243"/>
      <c r="B50" s="243"/>
      <c r="C50" s="243"/>
      <c r="D50" s="243"/>
      <c r="E50" s="243"/>
      <c r="F50" s="243"/>
      <c r="G50" s="243"/>
      <c r="H50" s="243"/>
      <c r="I50" s="243"/>
      <c r="J50" s="243"/>
      <c r="K50" s="243"/>
      <c r="L50" s="243"/>
      <c r="M50" s="243"/>
      <c r="N50" s="243"/>
      <c r="O50" s="243"/>
      <c r="P50" s="243"/>
      <c r="Q50" s="243"/>
      <c r="R50" s="243"/>
      <c r="S50" s="243"/>
      <c r="T50" s="243"/>
      <c r="U50" s="243"/>
      <c r="V50" s="243"/>
      <c r="W50" s="243"/>
      <c r="X50" s="243"/>
      <c r="Y50" s="243"/>
      <c r="Z50" s="243"/>
      <c r="AA50" s="243"/>
      <c r="AB50" s="243"/>
      <c r="AC50" s="266"/>
    </row>
    <row r="51" spans="1:29" x14ac:dyDescent="0.15"/>
    <row r="52" spans="1:29" x14ac:dyDescent="0.15"/>
    <row r="53" spans="1:29" x14ac:dyDescent="0.15"/>
    <row r="54" spans="1:29" x14ac:dyDescent="0.15"/>
    <row r="55" spans="1:29" x14ac:dyDescent="0.15"/>
  </sheetData>
  <sheetProtection algorithmName="SHA-512" hashValue="2thRipy/WgHBo4dJODKiu7tTiGSfkJMcJ/ewBFnXADGM2t3IhSmebypRTphuPL8GceB1bMi8JXI1yO+HQPrTrA==" saltValue="QGOxx/3w/avH5ckOAI4xdw==" spinCount="100000" sheet="1" objects="1" scenarios="1"/>
  <phoneticPr fontId="44" type="noConversion"/>
  <dataValidations count="3">
    <dataValidation type="decimal" operator="greaterThanOrEqual" allowBlank="1" showInputMessage="1" showErrorMessage="1" sqref="D7:D49" xr:uid="{71435AFD-5D88-4B91-B9E8-172B961BC1EB}">
      <formula1>0</formula1>
    </dataValidation>
    <dataValidation type="textLength" operator="lessThanOrEqual" allowBlank="1" showInputMessage="1" showErrorMessage="1" sqref="E7:E51" xr:uid="{EFD694AA-DF62-4290-A24D-3A477B3BF0D5}">
      <formula1>300</formula1>
    </dataValidation>
    <dataValidation allowBlank="1" showInputMessage="1" showErrorMessage="1" prompt="Investimentos  e gastos realizados entre 2022 e o ano dos dados reportados, no âmbito do previsto em cada medida do PAPERSU da EG alvo._x000a_Não devem ser incluidas despesas não previstas no PAPERSU." sqref="D6" xr:uid="{E7FA0ED1-C40E-974E-851A-2735069CC29C}"/>
  </dataValidations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969C68-CCC0-4DC2-B914-DE2E5BF4765E}">
  <dimension ref="A1:N44"/>
  <sheetViews>
    <sheetView workbookViewId="0"/>
  </sheetViews>
  <sheetFormatPr baseColWidth="10" defaultColWidth="20.6640625" defaultRowHeight="14" x14ac:dyDescent="0.15"/>
  <sheetData>
    <row r="1" spans="1:14" s="48" customFormat="1" ht="50" customHeight="1" x14ac:dyDescent="0.15">
      <c r="A1" s="42" t="s">
        <v>2755</v>
      </c>
      <c r="B1" s="42" t="s">
        <v>45</v>
      </c>
      <c r="C1" s="42" t="s">
        <v>2825</v>
      </c>
      <c r="D1" s="42" t="s">
        <v>2826</v>
      </c>
      <c r="E1" s="42" t="s">
        <v>55</v>
      </c>
      <c r="F1" s="42" t="s">
        <v>193</v>
      </c>
      <c r="G1" s="42" t="s">
        <v>56</v>
      </c>
      <c r="H1" s="52" t="s">
        <v>2701</v>
      </c>
      <c r="I1" s="52" t="s">
        <v>189</v>
      </c>
      <c r="J1" s="52" t="s">
        <v>190</v>
      </c>
      <c r="K1" s="52" t="s">
        <v>2771</v>
      </c>
      <c r="L1" s="52" t="s">
        <v>2770</v>
      </c>
      <c r="M1" s="52" t="s">
        <v>2750</v>
      </c>
      <c r="N1" s="52" t="s">
        <v>68</v>
      </c>
    </row>
    <row r="2" spans="1:14" x14ac:dyDescent="0.15">
      <c r="A2" s="1" t="str">
        <f>IF(M2="","",Capa!$C$10)</f>
        <v/>
      </c>
      <c r="B2" s="1" t="str">
        <f>IF(M2="","",'Identificação da EG'!$B$7)</f>
        <v/>
      </c>
      <c r="C2" s="14" t="str">
        <f>IF(M2="","",VLOOKUP(B2,Auxiliar!$BW$23:$BX$3130,2,0))</f>
        <v/>
      </c>
      <c r="D2" s="14" t="str">
        <f>IF(M2="","","Portugal")</f>
        <v/>
      </c>
      <c r="E2" s="1" t="str">
        <f>IF(M2="","",'Identificação da EG'!$C$7)</f>
        <v/>
      </c>
      <c r="F2" s="1" t="str">
        <f>IF(M2="","",'Identificação da EG'!$F$7)</f>
        <v/>
      </c>
      <c r="G2" s="1" t="str">
        <f>IF(M2="","",'Identificação da EG'!$D$7)</f>
        <v/>
      </c>
      <c r="H2" s="1" t="str">
        <f>IF(M2="","",'Identificação da EG'!$E$7)</f>
        <v/>
      </c>
      <c r="I2" s="1" t="str">
        <f>IF(Investimentos!B7="","",Investimentos!B7)</f>
        <v/>
      </c>
      <c r="J2" s="1" t="str">
        <f>IF(Investimentos!C7="","",Investimentos!C7)</f>
        <v/>
      </c>
      <c r="K2" s="1" t="str">
        <f>IF(M2="","","Investimento+Gastos")</f>
        <v/>
      </c>
      <c r="L2" s="1" t="str">
        <f>IF(M2="","","€")</f>
        <v/>
      </c>
      <c r="M2" s="1" t="str">
        <f>IF(Investimentos!D7="","",Investimentos!D7)</f>
        <v/>
      </c>
      <c r="N2" s="1" t="str">
        <f>IF(OR(I2="",Investimentos!E7="",Investimentos!E7="(máximo 300 carateres)"),"",Investimentos!E7)</f>
        <v/>
      </c>
    </row>
    <row r="3" spans="1:14" x14ac:dyDescent="0.15">
      <c r="A3" s="1" t="str">
        <f>IF(M3="","",Capa!$C$10)</f>
        <v/>
      </c>
      <c r="B3" s="1" t="str">
        <f>IF(M3="","",'Identificação da EG'!$B$7)</f>
        <v/>
      </c>
      <c r="C3" s="14" t="str">
        <f>IF(M3="","",VLOOKUP(B3,Auxiliar!$BW$23:$BX$3130,2,0))</f>
        <v/>
      </c>
      <c r="D3" s="14" t="str">
        <f t="shared" ref="D3:D44" si="0">IF(M3="","","Portugal")</f>
        <v/>
      </c>
      <c r="E3" s="1" t="str">
        <f>IF(M3="","",'Identificação da EG'!$C$7)</f>
        <v/>
      </c>
      <c r="F3" s="1" t="str">
        <f>IF(M3="","",'Identificação da EG'!$F$7)</f>
        <v/>
      </c>
      <c r="G3" s="1" t="str">
        <f>IF(M3="","",'Identificação da EG'!$D$7)</f>
        <v/>
      </c>
      <c r="H3" s="1" t="str">
        <f>IF(M3="","",'Identificação da EG'!$E$7)</f>
        <v/>
      </c>
      <c r="I3" s="1" t="str">
        <f>IF(Investimentos!B8="","",Investimentos!B8)</f>
        <v/>
      </c>
      <c r="J3" s="1" t="str">
        <f>IF(Investimentos!C8="","",Investimentos!C8)</f>
        <v/>
      </c>
      <c r="K3" s="1" t="str">
        <f t="shared" ref="K3:K44" si="1">IF(M3="","","Investimento+Gastos")</f>
        <v/>
      </c>
      <c r="L3" s="1" t="str">
        <f t="shared" ref="L3:L44" si="2">IF(M3="","","€")</f>
        <v/>
      </c>
      <c r="M3" s="1" t="str">
        <f>IF(Investimentos!D8="","",Investimentos!D8)</f>
        <v/>
      </c>
      <c r="N3" s="1" t="str">
        <f>IF(OR(I3="",Investimentos!E8="",Investimentos!E8="(máximo 300 carateres)"),"",Investimentos!E8)</f>
        <v/>
      </c>
    </row>
    <row r="4" spans="1:14" x14ac:dyDescent="0.15">
      <c r="A4" s="1" t="str">
        <f>IF(M4="","",Capa!$C$10)</f>
        <v/>
      </c>
      <c r="B4" s="1" t="str">
        <f>IF(M4="","",'Identificação da EG'!$B$7)</f>
        <v/>
      </c>
      <c r="C4" s="14" t="str">
        <f>IF(M4="","",VLOOKUP(B4,Auxiliar!$BW$23:$BX$3130,2,0))</f>
        <v/>
      </c>
      <c r="D4" s="14" t="str">
        <f t="shared" si="0"/>
        <v/>
      </c>
      <c r="E4" s="1" t="str">
        <f>IF(M4="","",'Identificação da EG'!$C$7)</f>
        <v/>
      </c>
      <c r="F4" s="1" t="str">
        <f>IF(M4="","",'Identificação da EG'!$F$7)</f>
        <v/>
      </c>
      <c r="G4" s="1" t="str">
        <f>IF(M4="","",'Identificação da EG'!$D$7)</f>
        <v/>
      </c>
      <c r="H4" s="1" t="str">
        <f>IF(M4="","",'Identificação da EG'!$E$7)</f>
        <v/>
      </c>
      <c r="I4" s="1" t="str">
        <f>IF(Investimentos!B9="","",Investimentos!B9)</f>
        <v/>
      </c>
      <c r="J4" s="1" t="str">
        <f>IF(Investimentos!C9="","",Investimentos!C9)</f>
        <v/>
      </c>
      <c r="K4" s="1" t="str">
        <f t="shared" si="1"/>
        <v/>
      </c>
      <c r="L4" s="1" t="str">
        <f t="shared" si="2"/>
        <v/>
      </c>
      <c r="M4" s="1" t="str">
        <f>IF(Investimentos!D9="","",Investimentos!D9)</f>
        <v/>
      </c>
      <c r="N4" s="1" t="str">
        <f>IF(OR(I4="",Investimentos!E9="",Investimentos!E9="(máximo 300 carateres)"),"",Investimentos!E9)</f>
        <v/>
      </c>
    </row>
    <row r="5" spans="1:14" x14ac:dyDescent="0.15">
      <c r="A5" s="1" t="str">
        <f>IF(M5="","",Capa!$C$10)</f>
        <v/>
      </c>
      <c r="B5" s="1" t="str">
        <f>IF(M5="","",'Identificação da EG'!$B$7)</f>
        <v/>
      </c>
      <c r="C5" s="14" t="str">
        <f>IF(M5="","",VLOOKUP(B5,Auxiliar!$BW$23:$BX$3130,2,0))</f>
        <v/>
      </c>
      <c r="D5" s="14" t="str">
        <f t="shared" si="0"/>
        <v/>
      </c>
      <c r="E5" s="1" t="str">
        <f>IF(M5="","",'Identificação da EG'!$C$7)</f>
        <v/>
      </c>
      <c r="F5" s="1" t="str">
        <f>IF(M5="","",'Identificação da EG'!$F$7)</f>
        <v/>
      </c>
      <c r="G5" s="1" t="str">
        <f>IF(M5="","",'Identificação da EG'!$D$7)</f>
        <v/>
      </c>
      <c r="H5" s="1" t="str">
        <f>IF(M5="","",'Identificação da EG'!$E$7)</f>
        <v/>
      </c>
      <c r="I5" s="1" t="str">
        <f>IF(Investimentos!B10="","",Investimentos!B10)</f>
        <v/>
      </c>
      <c r="J5" s="1" t="str">
        <f>IF(Investimentos!C10="","",Investimentos!C10)</f>
        <v/>
      </c>
      <c r="K5" s="1" t="str">
        <f t="shared" si="1"/>
        <v/>
      </c>
      <c r="L5" s="1" t="str">
        <f t="shared" si="2"/>
        <v/>
      </c>
      <c r="M5" s="1" t="str">
        <f>IF(Investimentos!D10="","",Investimentos!D10)</f>
        <v/>
      </c>
      <c r="N5" s="1" t="str">
        <f>IF(OR(I5="",Investimentos!E10="",Investimentos!E10="(máximo 300 carateres)"),"",Investimentos!E10)</f>
        <v/>
      </c>
    </row>
    <row r="6" spans="1:14" x14ac:dyDescent="0.15">
      <c r="A6" s="1" t="str">
        <f>IF(M6="","",Capa!$C$10)</f>
        <v/>
      </c>
      <c r="B6" s="1" t="str">
        <f>IF(M6="","",'Identificação da EG'!$B$7)</f>
        <v/>
      </c>
      <c r="C6" s="14" t="str">
        <f>IF(M6="","",VLOOKUP(B6,Auxiliar!$BW$23:$BX$3130,2,0))</f>
        <v/>
      </c>
      <c r="D6" s="14" t="str">
        <f t="shared" si="0"/>
        <v/>
      </c>
      <c r="E6" s="1" t="str">
        <f>IF(M6="","",'Identificação da EG'!$C$7)</f>
        <v/>
      </c>
      <c r="F6" s="1" t="str">
        <f>IF(M6="","",'Identificação da EG'!$F$7)</f>
        <v/>
      </c>
      <c r="G6" s="1" t="str">
        <f>IF(M6="","",'Identificação da EG'!$D$7)</f>
        <v/>
      </c>
      <c r="H6" s="1" t="str">
        <f>IF(M6="","",'Identificação da EG'!$E$7)</f>
        <v/>
      </c>
      <c r="I6" s="1" t="str">
        <f>IF(Investimentos!B11="","",Investimentos!B11)</f>
        <v/>
      </c>
      <c r="J6" s="1" t="str">
        <f>IF(Investimentos!C11="","",Investimentos!C11)</f>
        <v/>
      </c>
      <c r="K6" s="1" t="str">
        <f t="shared" si="1"/>
        <v/>
      </c>
      <c r="L6" s="1" t="str">
        <f t="shared" si="2"/>
        <v/>
      </c>
      <c r="M6" s="1" t="str">
        <f>IF(Investimentos!D11="","",Investimentos!D11)</f>
        <v/>
      </c>
      <c r="N6" s="1" t="str">
        <f>IF(OR(I6="",Investimentos!E11="",Investimentos!E11="(máximo 300 carateres)"),"",Investimentos!E11)</f>
        <v/>
      </c>
    </row>
    <row r="7" spans="1:14" x14ac:dyDescent="0.15">
      <c r="A7" s="1" t="str">
        <f>IF(M7="","",Capa!$C$10)</f>
        <v/>
      </c>
      <c r="B7" s="1" t="str">
        <f>IF(M7="","",'Identificação da EG'!$B$7)</f>
        <v/>
      </c>
      <c r="C7" s="14" t="str">
        <f>IF(M7="","",VLOOKUP(B7,Auxiliar!$BW$23:$BX$3130,2,0))</f>
        <v/>
      </c>
      <c r="D7" s="14" t="str">
        <f t="shared" si="0"/>
        <v/>
      </c>
      <c r="E7" s="1" t="str">
        <f>IF(M7="","",'Identificação da EG'!$C$7)</f>
        <v/>
      </c>
      <c r="F7" s="1" t="str">
        <f>IF(M7="","",'Identificação da EG'!$F$7)</f>
        <v/>
      </c>
      <c r="G7" s="1" t="str">
        <f>IF(M7="","",'Identificação da EG'!$D$7)</f>
        <v/>
      </c>
      <c r="H7" s="1" t="str">
        <f>IF(M7="","",'Identificação da EG'!$E$7)</f>
        <v/>
      </c>
      <c r="I7" s="1" t="str">
        <f>IF(Investimentos!B12="","",Investimentos!B12)</f>
        <v/>
      </c>
      <c r="J7" s="1" t="str">
        <f>IF(Investimentos!C12="","",Investimentos!C12)</f>
        <v/>
      </c>
      <c r="K7" s="1" t="str">
        <f t="shared" si="1"/>
        <v/>
      </c>
      <c r="L7" s="1" t="str">
        <f t="shared" si="2"/>
        <v/>
      </c>
      <c r="M7" s="1" t="str">
        <f>IF(Investimentos!D12="","",Investimentos!D12)</f>
        <v/>
      </c>
      <c r="N7" s="1" t="str">
        <f>IF(OR(I7="",Investimentos!E12="",Investimentos!E12="(máximo 300 carateres)"),"",Investimentos!E12)</f>
        <v/>
      </c>
    </row>
    <row r="8" spans="1:14" x14ac:dyDescent="0.15">
      <c r="A8" s="1" t="str">
        <f>IF(M8="","",Capa!$C$10)</f>
        <v/>
      </c>
      <c r="B8" s="1" t="str">
        <f>IF(M8="","",'Identificação da EG'!$B$7)</f>
        <v/>
      </c>
      <c r="C8" s="14" t="str">
        <f>IF(M8="","",VLOOKUP(B8,Auxiliar!$BW$23:$BX$3130,2,0))</f>
        <v/>
      </c>
      <c r="D8" s="14" t="str">
        <f t="shared" si="0"/>
        <v/>
      </c>
      <c r="E8" s="1" t="str">
        <f>IF(M8="","",'Identificação da EG'!$C$7)</f>
        <v/>
      </c>
      <c r="F8" s="1" t="str">
        <f>IF(M8="","",'Identificação da EG'!$F$7)</f>
        <v/>
      </c>
      <c r="G8" s="1" t="str">
        <f>IF(M8="","",'Identificação da EG'!$D$7)</f>
        <v/>
      </c>
      <c r="H8" s="1" t="str">
        <f>IF(M8="","",'Identificação da EG'!$E$7)</f>
        <v/>
      </c>
      <c r="I8" s="1" t="str">
        <f>IF(Investimentos!B13="","",Investimentos!B13)</f>
        <v/>
      </c>
      <c r="J8" s="1" t="str">
        <f>IF(Investimentos!C13="","",Investimentos!C13)</f>
        <v/>
      </c>
      <c r="K8" s="1" t="str">
        <f t="shared" si="1"/>
        <v/>
      </c>
      <c r="L8" s="1" t="str">
        <f t="shared" si="2"/>
        <v/>
      </c>
      <c r="M8" s="1" t="str">
        <f>IF(Investimentos!D13="","",Investimentos!D13)</f>
        <v/>
      </c>
      <c r="N8" s="1" t="str">
        <f>IF(OR(I8="",Investimentos!E13="",Investimentos!E13="(máximo 300 carateres)"),"",Investimentos!E13)</f>
        <v/>
      </c>
    </row>
    <row r="9" spans="1:14" x14ac:dyDescent="0.15">
      <c r="A9" s="1" t="str">
        <f>IF(M9="","",Capa!$C$10)</f>
        <v/>
      </c>
      <c r="B9" s="1" t="str">
        <f>IF(M9="","",'Identificação da EG'!$B$7)</f>
        <v/>
      </c>
      <c r="C9" s="14" t="str">
        <f>IF(M9="","",VLOOKUP(B9,Auxiliar!$BW$23:$BX$3130,2,0))</f>
        <v/>
      </c>
      <c r="D9" s="14" t="str">
        <f t="shared" si="0"/>
        <v/>
      </c>
      <c r="E9" s="1" t="str">
        <f>IF(M9="","",'Identificação da EG'!$C$7)</f>
        <v/>
      </c>
      <c r="F9" s="1" t="str">
        <f>IF(M9="","",'Identificação da EG'!$F$7)</f>
        <v/>
      </c>
      <c r="G9" s="1" t="str">
        <f>IF(M9="","",'Identificação da EG'!$D$7)</f>
        <v/>
      </c>
      <c r="H9" s="1" t="str">
        <f>IF(M9="","",'Identificação da EG'!$E$7)</f>
        <v/>
      </c>
      <c r="I9" s="1" t="str">
        <f>IF(Investimentos!B14="","",Investimentos!B14)</f>
        <v/>
      </c>
      <c r="J9" s="1" t="str">
        <f>IF(Investimentos!C14="","",Investimentos!C14)</f>
        <v/>
      </c>
      <c r="K9" s="1" t="str">
        <f t="shared" si="1"/>
        <v/>
      </c>
      <c r="L9" s="1" t="str">
        <f t="shared" si="2"/>
        <v/>
      </c>
      <c r="M9" s="1" t="str">
        <f>IF(Investimentos!D14="","",Investimentos!D14)</f>
        <v/>
      </c>
      <c r="N9" s="1" t="str">
        <f>IF(OR(I9="",Investimentos!E14="",Investimentos!E14="(máximo 300 carateres)"),"",Investimentos!E14)</f>
        <v/>
      </c>
    </row>
    <row r="10" spans="1:14" x14ac:dyDescent="0.15">
      <c r="A10" s="1" t="str">
        <f>IF(M10="","",Capa!$C$10)</f>
        <v/>
      </c>
      <c r="B10" s="1" t="str">
        <f>IF(M10="","",'Identificação da EG'!$B$7)</f>
        <v/>
      </c>
      <c r="C10" s="14" t="str">
        <f>IF(M10="","",VLOOKUP(B10,Auxiliar!$BW$23:$BX$3130,2,0))</f>
        <v/>
      </c>
      <c r="D10" s="14" t="str">
        <f t="shared" si="0"/>
        <v/>
      </c>
      <c r="E10" s="1" t="str">
        <f>IF(M10="","",'Identificação da EG'!$C$7)</f>
        <v/>
      </c>
      <c r="F10" s="1" t="str">
        <f>IF(M10="","",'Identificação da EG'!$F$7)</f>
        <v/>
      </c>
      <c r="G10" s="1" t="str">
        <f>IF(M10="","",'Identificação da EG'!$D$7)</f>
        <v/>
      </c>
      <c r="H10" s="1" t="str">
        <f>IF(M10="","",'Identificação da EG'!$E$7)</f>
        <v/>
      </c>
      <c r="I10" s="1" t="str">
        <f>IF(Investimentos!B15="","",Investimentos!B15)</f>
        <v/>
      </c>
      <c r="J10" s="1" t="str">
        <f>IF(Investimentos!C15="","",Investimentos!C15)</f>
        <v/>
      </c>
      <c r="K10" s="1" t="str">
        <f t="shared" si="1"/>
        <v/>
      </c>
      <c r="L10" s="1" t="str">
        <f t="shared" si="2"/>
        <v/>
      </c>
      <c r="M10" s="1" t="str">
        <f>IF(Investimentos!D15="","",Investimentos!D15)</f>
        <v/>
      </c>
      <c r="N10" s="1" t="str">
        <f>IF(OR(I10="",Investimentos!E15="",Investimentos!E15="(máximo 300 carateres)"),"",Investimentos!E15)</f>
        <v/>
      </c>
    </row>
    <row r="11" spans="1:14" x14ac:dyDescent="0.15">
      <c r="A11" s="1" t="str">
        <f>IF(M11="","",Capa!$C$10)</f>
        <v/>
      </c>
      <c r="B11" s="1" t="str">
        <f>IF(M11="","",'Identificação da EG'!$B$7)</f>
        <v/>
      </c>
      <c r="C11" s="14" t="str">
        <f>IF(M11="","",VLOOKUP(B11,Auxiliar!$BW$23:$BX$3130,2,0))</f>
        <v/>
      </c>
      <c r="D11" s="14" t="str">
        <f t="shared" si="0"/>
        <v/>
      </c>
      <c r="E11" s="1" t="str">
        <f>IF(M11="","",'Identificação da EG'!$C$7)</f>
        <v/>
      </c>
      <c r="F11" s="1" t="str">
        <f>IF(M11="","",'Identificação da EG'!$F$7)</f>
        <v/>
      </c>
      <c r="G11" s="1" t="str">
        <f>IF(M11="","",'Identificação da EG'!$D$7)</f>
        <v/>
      </c>
      <c r="H11" s="1" t="str">
        <f>IF(M11="","",'Identificação da EG'!$E$7)</f>
        <v/>
      </c>
      <c r="I11" s="1" t="str">
        <f>IF(Investimentos!B16="","",Investimentos!B16)</f>
        <v/>
      </c>
      <c r="J11" s="1" t="str">
        <f>IF(Investimentos!C16="","",Investimentos!C16)</f>
        <v/>
      </c>
      <c r="K11" s="1" t="str">
        <f t="shared" si="1"/>
        <v/>
      </c>
      <c r="L11" s="1" t="str">
        <f t="shared" si="2"/>
        <v/>
      </c>
      <c r="M11" s="1" t="str">
        <f>IF(Investimentos!D16="","",Investimentos!D16)</f>
        <v/>
      </c>
      <c r="N11" s="1" t="str">
        <f>IF(OR(I11="",Investimentos!E16="",Investimentos!E16="(máximo 300 carateres)"),"",Investimentos!E16)</f>
        <v/>
      </c>
    </row>
    <row r="12" spans="1:14" x14ac:dyDescent="0.15">
      <c r="A12" s="1" t="str">
        <f>IF(M12="","",Capa!$C$10)</f>
        <v/>
      </c>
      <c r="B12" s="1" t="str">
        <f>IF(M12="","",'Identificação da EG'!$B$7)</f>
        <v/>
      </c>
      <c r="C12" s="14" t="str">
        <f>IF(M12="","",VLOOKUP(B12,Auxiliar!$BW$23:$BX$3130,2,0))</f>
        <v/>
      </c>
      <c r="D12" s="14" t="str">
        <f t="shared" si="0"/>
        <v/>
      </c>
      <c r="E12" s="1" t="str">
        <f>IF(M12="","",'Identificação da EG'!$C$7)</f>
        <v/>
      </c>
      <c r="F12" s="1" t="str">
        <f>IF(M12="","",'Identificação da EG'!$F$7)</f>
        <v/>
      </c>
      <c r="G12" s="1" t="str">
        <f>IF(M12="","",'Identificação da EG'!$D$7)</f>
        <v/>
      </c>
      <c r="H12" s="1" t="str">
        <f>IF(M12="","",'Identificação da EG'!$E$7)</f>
        <v/>
      </c>
      <c r="I12" s="1" t="str">
        <f>IF(Investimentos!B17="","",Investimentos!B17)</f>
        <v/>
      </c>
      <c r="J12" s="1" t="str">
        <f>IF(Investimentos!C17="","",Investimentos!C17)</f>
        <v/>
      </c>
      <c r="K12" s="1" t="str">
        <f t="shared" si="1"/>
        <v/>
      </c>
      <c r="L12" s="1" t="str">
        <f t="shared" si="2"/>
        <v/>
      </c>
      <c r="M12" s="1" t="str">
        <f>IF(Investimentos!D17="","",Investimentos!D17)</f>
        <v/>
      </c>
      <c r="N12" s="1" t="str">
        <f>IF(OR(I12="",Investimentos!E17="",Investimentos!E17="(máximo 300 carateres)"),"",Investimentos!E17)</f>
        <v/>
      </c>
    </row>
    <row r="13" spans="1:14" x14ac:dyDescent="0.15">
      <c r="A13" s="1" t="str">
        <f>IF(M13="","",Capa!$C$10)</f>
        <v/>
      </c>
      <c r="B13" s="1" t="str">
        <f>IF(M13="","",'Identificação da EG'!$B$7)</f>
        <v/>
      </c>
      <c r="C13" s="14" t="str">
        <f>IF(M13="","",VLOOKUP(B13,Auxiliar!$BW$23:$BX$3130,2,0))</f>
        <v/>
      </c>
      <c r="D13" s="14" t="str">
        <f t="shared" si="0"/>
        <v/>
      </c>
      <c r="E13" s="1" t="str">
        <f>IF(M13="","",'Identificação da EG'!$C$7)</f>
        <v/>
      </c>
      <c r="F13" s="1" t="str">
        <f>IF(M13="","",'Identificação da EG'!$F$7)</f>
        <v/>
      </c>
      <c r="G13" s="1" t="str">
        <f>IF(M13="","",'Identificação da EG'!$D$7)</f>
        <v/>
      </c>
      <c r="H13" s="1" t="str">
        <f>IF(M13="","",'Identificação da EG'!$E$7)</f>
        <v/>
      </c>
      <c r="I13" s="1" t="str">
        <f>IF(Investimentos!B18="","",Investimentos!B18)</f>
        <v/>
      </c>
      <c r="J13" s="1" t="str">
        <f>IF(Investimentos!C18="","",Investimentos!C18)</f>
        <v/>
      </c>
      <c r="K13" s="1" t="str">
        <f t="shared" si="1"/>
        <v/>
      </c>
      <c r="L13" s="1" t="str">
        <f t="shared" si="2"/>
        <v/>
      </c>
      <c r="M13" s="1" t="str">
        <f>IF(Investimentos!D18="","",Investimentos!D18)</f>
        <v/>
      </c>
      <c r="N13" s="1" t="str">
        <f>IF(OR(I13="",Investimentos!E18="",Investimentos!E18="(máximo 300 carateres)"),"",Investimentos!E18)</f>
        <v/>
      </c>
    </row>
    <row r="14" spans="1:14" x14ac:dyDescent="0.15">
      <c r="A14" s="1" t="str">
        <f>IF(M14="","",Capa!$C$10)</f>
        <v/>
      </c>
      <c r="B14" s="1" t="str">
        <f>IF(M14="","",'Identificação da EG'!$B$7)</f>
        <v/>
      </c>
      <c r="C14" s="14" t="str">
        <f>IF(M14="","",VLOOKUP(B14,Auxiliar!$BW$23:$BX$3130,2,0))</f>
        <v/>
      </c>
      <c r="D14" s="14" t="str">
        <f t="shared" si="0"/>
        <v/>
      </c>
      <c r="E14" s="1" t="str">
        <f>IF(M14="","",'Identificação da EG'!$C$7)</f>
        <v/>
      </c>
      <c r="F14" s="1" t="str">
        <f>IF(M14="","",'Identificação da EG'!$F$7)</f>
        <v/>
      </c>
      <c r="G14" s="1" t="str">
        <f>IF(M14="","",'Identificação da EG'!$D$7)</f>
        <v/>
      </c>
      <c r="H14" s="1" t="str">
        <f>IF(M14="","",'Identificação da EG'!$E$7)</f>
        <v/>
      </c>
      <c r="I14" s="1" t="str">
        <f>IF(Investimentos!B19="","",Investimentos!B19)</f>
        <v/>
      </c>
      <c r="J14" s="1" t="str">
        <f>IF(Investimentos!C19="","",Investimentos!C19)</f>
        <v/>
      </c>
      <c r="K14" s="1" t="str">
        <f t="shared" si="1"/>
        <v/>
      </c>
      <c r="L14" s="1" t="str">
        <f t="shared" si="2"/>
        <v/>
      </c>
      <c r="M14" s="1" t="str">
        <f>IF(Investimentos!D19="","",Investimentos!D19)</f>
        <v/>
      </c>
      <c r="N14" s="1" t="str">
        <f>IF(OR(I14="",Investimentos!E19="",Investimentos!E19="(máximo 300 carateres)"),"",Investimentos!E19)</f>
        <v/>
      </c>
    </row>
    <row r="15" spans="1:14" x14ac:dyDescent="0.15">
      <c r="A15" s="1" t="str">
        <f>IF(M15="","",Capa!$C$10)</f>
        <v/>
      </c>
      <c r="B15" s="1" t="str">
        <f>IF(M15="","",'Identificação da EG'!$B$7)</f>
        <v/>
      </c>
      <c r="C15" s="14" t="str">
        <f>IF(M15="","",VLOOKUP(B15,Auxiliar!$BW$23:$BX$3130,2,0))</f>
        <v/>
      </c>
      <c r="D15" s="14" t="str">
        <f t="shared" si="0"/>
        <v/>
      </c>
      <c r="E15" s="1" t="str">
        <f>IF(M15="","",'Identificação da EG'!$C$7)</f>
        <v/>
      </c>
      <c r="F15" s="1" t="str">
        <f>IF(M15="","",'Identificação da EG'!$F$7)</f>
        <v/>
      </c>
      <c r="G15" s="1" t="str">
        <f>IF(M15="","",'Identificação da EG'!$D$7)</f>
        <v/>
      </c>
      <c r="H15" s="1" t="str">
        <f>IF(M15="","",'Identificação da EG'!$E$7)</f>
        <v/>
      </c>
      <c r="I15" s="1" t="str">
        <f>IF(Investimentos!B20="","",Investimentos!B20)</f>
        <v/>
      </c>
      <c r="J15" s="1" t="str">
        <f>IF(Investimentos!C20="","",Investimentos!C20)</f>
        <v/>
      </c>
      <c r="K15" s="1" t="str">
        <f t="shared" si="1"/>
        <v/>
      </c>
      <c r="L15" s="1" t="str">
        <f t="shared" si="2"/>
        <v/>
      </c>
      <c r="M15" s="1" t="str">
        <f>IF(Investimentos!D20="","",Investimentos!D20)</f>
        <v/>
      </c>
      <c r="N15" s="1" t="str">
        <f>IF(OR(I15="",Investimentos!E20="",Investimentos!E20="(máximo 300 carateres)"),"",Investimentos!E20)</f>
        <v/>
      </c>
    </row>
    <row r="16" spans="1:14" x14ac:dyDescent="0.15">
      <c r="A16" s="1" t="str">
        <f>IF(M16="","",Capa!$C$10)</f>
        <v/>
      </c>
      <c r="B16" s="1" t="str">
        <f>IF(M16="","",'Identificação da EG'!$B$7)</f>
        <v/>
      </c>
      <c r="C16" s="14" t="str">
        <f>IF(M16="","",VLOOKUP(B16,Auxiliar!$BW$23:$BX$3130,2,0))</f>
        <v/>
      </c>
      <c r="D16" s="14" t="str">
        <f t="shared" si="0"/>
        <v/>
      </c>
      <c r="E16" s="1" t="str">
        <f>IF(M16="","",'Identificação da EG'!$C$7)</f>
        <v/>
      </c>
      <c r="F16" s="1" t="str">
        <f>IF(M16="","",'Identificação da EG'!$F$7)</f>
        <v/>
      </c>
      <c r="G16" s="1" t="str">
        <f>IF(M16="","",'Identificação da EG'!$D$7)</f>
        <v/>
      </c>
      <c r="H16" s="1" t="str">
        <f>IF(M16="","",'Identificação da EG'!$E$7)</f>
        <v/>
      </c>
      <c r="I16" s="1" t="str">
        <f>IF(Investimentos!B21="","",Investimentos!B21)</f>
        <v/>
      </c>
      <c r="J16" s="1" t="str">
        <f>IF(Investimentos!C21="","",Investimentos!C21)</f>
        <v/>
      </c>
      <c r="K16" s="1" t="str">
        <f t="shared" si="1"/>
        <v/>
      </c>
      <c r="L16" s="1" t="str">
        <f t="shared" si="2"/>
        <v/>
      </c>
      <c r="M16" s="1" t="str">
        <f>IF(Investimentos!D21="","",Investimentos!D21)</f>
        <v/>
      </c>
      <c r="N16" s="1" t="str">
        <f>IF(OR(I16="",Investimentos!E21="",Investimentos!E21="(máximo 300 carateres)"),"",Investimentos!E21)</f>
        <v/>
      </c>
    </row>
    <row r="17" spans="1:14" x14ac:dyDescent="0.15">
      <c r="A17" s="1" t="str">
        <f>IF(M17="","",Capa!$C$10)</f>
        <v/>
      </c>
      <c r="B17" s="1" t="str">
        <f>IF(M17="","",'Identificação da EG'!$B$7)</f>
        <v/>
      </c>
      <c r="C17" s="14" t="str">
        <f>IF(M17="","",VLOOKUP(B17,Auxiliar!$BW$23:$BX$3130,2,0))</f>
        <v/>
      </c>
      <c r="D17" s="14" t="str">
        <f t="shared" si="0"/>
        <v/>
      </c>
      <c r="E17" s="1" t="str">
        <f>IF(M17="","",'Identificação da EG'!$C$7)</f>
        <v/>
      </c>
      <c r="F17" s="1" t="str">
        <f>IF(M17="","",'Identificação da EG'!$F$7)</f>
        <v/>
      </c>
      <c r="G17" s="1" t="str">
        <f>IF(M17="","",'Identificação da EG'!$D$7)</f>
        <v/>
      </c>
      <c r="H17" s="1" t="str">
        <f>IF(M17="","",'Identificação da EG'!$E$7)</f>
        <v/>
      </c>
      <c r="I17" s="1" t="str">
        <f>IF(Investimentos!B22="","",Investimentos!B22)</f>
        <v/>
      </c>
      <c r="J17" s="1" t="str">
        <f>IF(Investimentos!C22="","",Investimentos!C22)</f>
        <v/>
      </c>
      <c r="K17" s="1" t="str">
        <f t="shared" si="1"/>
        <v/>
      </c>
      <c r="L17" s="1" t="str">
        <f t="shared" si="2"/>
        <v/>
      </c>
      <c r="M17" s="1" t="str">
        <f>IF(Investimentos!D22="","",Investimentos!D22)</f>
        <v/>
      </c>
      <c r="N17" s="1" t="str">
        <f>IF(OR(I17="",Investimentos!E22="",Investimentos!E22="(máximo 300 carateres)"),"",Investimentos!E22)</f>
        <v/>
      </c>
    </row>
    <row r="18" spans="1:14" x14ac:dyDescent="0.15">
      <c r="A18" s="1" t="str">
        <f>IF(M18="","",Capa!$C$10)</f>
        <v/>
      </c>
      <c r="B18" s="1" t="str">
        <f>IF(M18="","",'Identificação da EG'!$B$7)</f>
        <v/>
      </c>
      <c r="C18" s="14" t="str">
        <f>IF(M18="","",VLOOKUP(B18,Auxiliar!$BW$23:$BX$3130,2,0))</f>
        <v/>
      </c>
      <c r="D18" s="14" t="str">
        <f t="shared" si="0"/>
        <v/>
      </c>
      <c r="E18" s="1" t="str">
        <f>IF(M18="","",'Identificação da EG'!$C$7)</f>
        <v/>
      </c>
      <c r="F18" s="1" t="str">
        <f>IF(M18="","",'Identificação da EG'!$F$7)</f>
        <v/>
      </c>
      <c r="G18" s="1" t="str">
        <f>IF(M18="","",'Identificação da EG'!$D$7)</f>
        <v/>
      </c>
      <c r="H18" s="1" t="str">
        <f>IF(M18="","",'Identificação da EG'!$E$7)</f>
        <v/>
      </c>
      <c r="I18" s="1" t="str">
        <f>IF(Investimentos!B23="","",Investimentos!B23)</f>
        <v/>
      </c>
      <c r="J18" s="1" t="str">
        <f>IF(Investimentos!C23="","",Investimentos!C23)</f>
        <v/>
      </c>
      <c r="K18" s="1" t="str">
        <f t="shared" si="1"/>
        <v/>
      </c>
      <c r="L18" s="1" t="str">
        <f t="shared" si="2"/>
        <v/>
      </c>
      <c r="M18" s="1" t="str">
        <f>IF(Investimentos!D23="","",Investimentos!D23)</f>
        <v/>
      </c>
      <c r="N18" s="1" t="str">
        <f>IF(OR(I18="",Investimentos!E23="",Investimentos!E23="(máximo 300 carateres)"),"",Investimentos!E23)</f>
        <v/>
      </c>
    </row>
    <row r="19" spans="1:14" x14ac:dyDescent="0.15">
      <c r="A19" s="1" t="str">
        <f>IF(M19="","",Capa!$C$10)</f>
        <v/>
      </c>
      <c r="B19" s="1" t="str">
        <f>IF(M19="","",'Identificação da EG'!$B$7)</f>
        <v/>
      </c>
      <c r="C19" s="14" t="str">
        <f>IF(M19="","",VLOOKUP(B19,Auxiliar!$BW$23:$BX$3130,2,0))</f>
        <v/>
      </c>
      <c r="D19" s="14" t="str">
        <f t="shared" si="0"/>
        <v/>
      </c>
      <c r="E19" s="1" t="str">
        <f>IF(M19="","",'Identificação da EG'!$C$7)</f>
        <v/>
      </c>
      <c r="F19" s="1" t="str">
        <f>IF(M19="","",'Identificação da EG'!$F$7)</f>
        <v/>
      </c>
      <c r="G19" s="1" t="str">
        <f>IF(M19="","",'Identificação da EG'!$D$7)</f>
        <v/>
      </c>
      <c r="H19" s="1" t="str">
        <f>IF(M19="","",'Identificação da EG'!$E$7)</f>
        <v/>
      </c>
      <c r="I19" s="1" t="str">
        <f>IF(Investimentos!B24="","",Investimentos!B24)</f>
        <v/>
      </c>
      <c r="J19" s="1" t="str">
        <f>IF(Investimentos!C24="","",Investimentos!C24)</f>
        <v/>
      </c>
      <c r="K19" s="1" t="str">
        <f t="shared" si="1"/>
        <v/>
      </c>
      <c r="L19" s="1" t="str">
        <f t="shared" si="2"/>
        <v/>
      </c>
      <c r="M19" s="1" t="str">
        <f>IF(Investimentos!D24="","",Investimentos!D24)</f>
        <v/>
      </c>
      <c r="N19" s="1" t="str">
        <f>IF(OR(I19="",Investimentos!E24="",Investimentos!E24="(máximo 300 carateres)"),"",Investimentos!E24)</f>
        <v/>
      </c>
    </row>
    <row r="20" spans="1:14" x14ac:dyDescent="0.15">
      <c r="A20" s="1" t="str">
        <f>IF(M20="","",Capa!$C$10)</f>
        <v/>
      </c>
      <c r="B20" s="1" t="str">
        <f>IF(M20="","",'Identificação da EG'!$B$7)</f>
        <v/>
      </c>
      <c r="C20" s="14" t="str">
        <f>IF(M20="","",VLOOKUP(B20,Auxiliar!$BW$23:$BX$3130,2,0))</f>
        <v/>
      </c>
      <c r="D20" s="14" t="str">
        <f t="shared" si="0"/>
        <v/>
      </c>
      <c r="E20" s="1" t="str">
        <f>IF(M20="","",'Identificação da EG'!$C$7)</f>
        <v/>
      </c>
      <c r="F20" s="1" t="str">
        <f>IF(M20="","",'Identificação da EG'!$F$7)</f>
        <v/>
      </c>
      <c r="G20" s="1" t="str">
        <f>IF(M20="","",'Identificação da EG'!$D$7)</f>
        <v/>
      </c>
      <c r="H20" s="1" t="str">
        <f>IF(M20="","",'Identificação da EG'!$E$7)</f>
        <v/>
      </c>
      <c r="I20" s="1" t="str">
        <f>IF(Investimentos!B25="","",Investimentos!B25)</f>
        <v/>
      </c>
      <c r="J20" s="1" t="str">
        <f>IF(Investimentos!C25="","",Investimentos!C25)</f>
        <v/>
      </c>
      <c r="K20" s="1" t="str">
        <f t="shared" si="1"/>
        <v/>
      </c>
      <c r="L20" s="1" t="str">
        <f t="shared" si="2"/>
        <v/>
      </c>
      <c r="M20" s="1" t="str">
        <f>IF(Investimentos!D25="","",Investimentos!D25)</f>
        <v/>
      </c>
      <c r="N20" s="1" t="str">
        <f>IF(OR(I20="",Investimentos!E25="",Investimentos!E25="(máximo 300 carateres)"),"",Investimentos!E25)</f>
        <v/>
      </c>
    </row>
    <row r="21" spans="1:14" x14ac:dyDescent="0.15">
      <c r="A21" s="1" t="str">
        <f>IF(M21="","",Capa!$C$10)</f>
        <v/>
      </c>
      <c r="B21" s="1" t="str">
        <f>IF(M21="","",'Identificação da EG'!$B$7)</f>
        <v/>
      </c>
      <c r="C21" s="14" t="str">
        <f>IF(M21="","",VLOOKUP(B21,Auxiliar!$BW$23:$BX$3130,2,0))</f>
        <v/>
      </c>
      <c r="D21" s="14" t="str">
        <f t="shared" si="0"/>
        <v/>
      </c>
      <c r="E21" s="1" t="str">
        <f>IF(M21="","",'Identificação da EG'!$C$7)</f>
        <v/>
      </c>
      <c r="F21" s="1" t="str">
        <f>IF(M21="","",'Identificação da EG'!$F$7)</f>
        <v/>
      </c>
      <c r="G21" s="1" t="str">
        <f>IF(M21="","",'Identificação da EG'!$D$7)</f>
        <v/>
      </c>
      <c r="H21" s="1" t="str">
        <f>IF(M21="","",'Identificação da EG'!$E$7)</f>
        <v/>
      </c>
      <c r="I21" s="1" t="str">
        <f>IF(Investimentos!B26="","",Investimentos!B26)</f>
        <v/>
      </c>
      <c r="J21" s="1" t="str">
        <f>IF(Investimentos!C26="","",Investimentos!C26)</f>
        <v/>
      </c>
      <c r="K21" s="1" t="str">
        <f t="shared" si="1"/>
        <v/>
      </c>
      <c r="L21" s="1" t="str">
        <f t="shared" si="2"/>
        <v/>
      </c>
      <c r="M21" s="1" t="str">
        <f>IF(Investimentos!D26="","",Investimentos!D26)</f>
        <v/>
      </c>
      <c r="N21" s="1" t="str">
        <f>IF(OR(I21="",Investimentos!E26="",Investimentos!E26="(máximo 300 carateres)"),"",Investimentos!E26)</f>
        <v/>
      </c>
    </row>
    <row r="22" spans="1:14" x14ac:dyDescent="0.15">
      <c r="A22" s="1" t="str">
        <f>IF(M22="","",Capa!$C$10)</f>
        <v/>
      </c>
      <c r="B22" s="1" t="str">
        <f>IF(M22="","",'Identificação da EG'!$B$7)</f>
        <v/>
      </c>
      <c r="C22" s="14" t="str">
        <f>IF(M22="","",VLOOKUP(B22,Auxiliar!$BW$23:$BX$3130,2,0))</f>
        <v/>
      </c>
      <c r="D22" s="14" t="str">
        <f t="shared" si="0"/>
        <v/>
      </c>
      <c r="E22" s="1" t="str">
        <f>IF(M22="","",'Identificação da EG'!$C$7)</f>
        <v/>
      </c>
      <c r="F22" s="1" t="str">
        <f>IF(M22="","",'Identificação da EG'!$F$7)</f>
        <v/>
      </c>
      <c r="G22" s="1" t="str">
        <f>IF(M22="","",'Identificação da EG'!$D$7)</f>
        <v/>
      </c>
      <c r="H22" s="1" t="str">
        <f>IF(M22="","",'Identificação da EG'!$E$7)</f>
        <v/>
      </c>
      <c r="I22" s="1" t="str">
        <f>IF(Investimentos!B27="","",Investimentos!B27)</f>
        <v/>
      </c>
      <c r="J22" s="1" t="str">
        <f>IF(Investimentos!C27="","",Investimentos!C27)</f>
        <v/>
      </c>
      <c r="K22" s="1" t="str">
        <f t="shared" si="1"/>
        <v/>
      </c>
      <c r="L22" s="1" t="str">
        <f t="shared" si="2"/>
        <v/>
      </c>
      <c r="M22" s="1" t="str">
        <f>IF(Investimentos!D27="","",Investimentos!D27)</f>
        <v/>
      </c>
      <c r="N22" s="1" t="str">
        <f>IF(OR(I22="",Investimentos!E27="",Investimentos!E27="(máximo 300 carateres)"),"",Investimentos!E27)</f>
        <v/>
      </c>
    </row>
    <row r="23" spans="1:14" x14ac:dyDescent="0.15">
      <c r="A23" s="1" t="str">
        <f>IF(M23="","",Capa!$C$10)</f>
        <v/>
      </c>
      <c r="B23" s="1" t="str">
        <f>IF(M23="","",'Identificação da EG'!$B$7)</f>
        <v/>
      </c>
      <c r="C23" s="14" t="str">
        <f>IF(M23="","",VLOOKUP(B23,Auxiliar!$BW$23:$BX$3130,2,0))</f>
        <v/>
      </c>
      <c r="D23" s="14" t="str">
        <f t="shared" si="0"/>
        <v/>
      </c>
      <c r="E23" s="1" t="str">
        <f>IF(M23="","",'Identificação da EG'!$C$7)</f>
        <v/>
      </c>
      <c r="F23" s="1" t="str">
        <f>IF(M23="","",'Identificação da EG'!$F$7)</f>
        <v/>
      </c>
      <c r="G23" s="1" t="str">
        <f>IF(M23="","",'Identificação da EG'!$D$7)</f>
        <v/>
      </c>
      <c r="H23" s="1" t="str">
        <f>IF(M23="","",'Identificação da EG'!$E$7)</f>
        <v/>
      </c>
      <c r="I23" s="1" t="str">
        <f>IF(Investimentos!B28="","",Investimentos!B28)</f>
        <v/>
      </c>
      <c r="J23" s="1" t="str">
        <f>IF(Investimentos!C28="","",Investimentos!C28)</f>
        <v/>
      </c>
      <c r="K23" s="1" t="str">
        <f t="shared" si="1"/>
        <v/>
      </c>
      <c r="L23" s="1" t="str">
        <f t="shared" si="2"/>
        <v/>
      </c>
      <c r="M23" s="1" t="str">
        <f>IF(Investimentos!D28="","",Investimentos!D28)</f>
        <v/>
      </c>
      <c r="N23" s="1" t="str">
        <f>IF(OR(I23="",Investimentos!E28="",Investimentos!E28="(máximo 300 carateres)"),"",Investimentos!E28)</f>
        <v/>
      </c>
    </row>
    <row r="24" spans="1:14" x14ac:dyDescent="0.15">
      <c r="A24" s="1" t="str">
        <f>IF(M24="","",Capa!$C$10)</f>
        <v/>
      </c>
      <c r="B24" s="1" t="str">
        <f>IF(M24="","",'Identificação da EG'!$B$7)</f>
        <v/>
      </c>
      <c r="C24" s="14" t="str">
        <f>IF(M24="","",VLOOKUP(B24,Auxiliar!$BW$23:$BX$3130,2,0))</f>
        <v/>
      </c>
      <c r="D24" s="14" t="str">
        <f t="shared" si="0"/>
        <v/>
      </c>
      <c r="E24" s="1" t="str">
        <f>IF(M24="","",'Identificação da EG'!$C$7)</f>
        <v/>
      </c>
      <c r="F24" s="1" t="str">
        <f>IF(M24="","",'Identificação da EG'!$F$7)</f>
        <v/>
      </c>
      <c r="G24" s="1" t="str">
        <f>IF(M24="","",'Identificação da EG'!$D$7)</f>
        <v/>
      </c>
      <c r="H24" s="1" t="str">
        <f>IF(M24="","",'Identificação da EG'!$E$7)</f>
        <v/>
      </c>
      <c r="I24" s="1" t="str">
        <f>IF(Investimentos!B29="","",Investimentos!B29)</f>
        <v/>
      </c>
      <c r="J24" s="1" t="str">
        <f>IF(Investimentos!C29="","",Investimentos!C29)</f>
        <v/>
      </c>
      <c r="K24" s="1" t="str">
        <f t="shared" si="1"/>
        <v/>
      </c>
      <c r="L24" s="1" t="str">
        <f t="shared" si="2"/>
        <v/>
      </c>
      <c r="M24" s="1" t="str">
        <f>IF(Investimentos!D29="","",Investimentos!D29)</f>
        <v/>
      </c>
      <c r="N24" s="1" t="str">
        <f>IF(OR(I24="",Investimentos!E29="",Investimentos!E29="(máximo 300 carateres)"),"",Investimentos!E29)</f>
        <v/>
      </c>
    </row>
    <row r="25" spans="1:14" x14ac:dyDescent="0.15">
      <c r="A25" s="1" t="str">
        <f>IF(M25="","",Capa!$C$10)</f>
        <v/>
      </c>
      <c r="B25" s="1" t="str">
        <f>IF(M25="","",'Identificação da EG'!$B$7)</f>
        <v/>
      </c>
      <c r="C25" s="14" t="str">
        <f>IF(M25="","",VLOOKUP(B25,Auxiliar!$BW$23:$BX$3130,2,0))</f>
        <v/>
      </c>
      <c r="D25" s="14" t="str">
        <f t="shared" si="0"/>
        <v/>
      </c>
      <c r="E25" s="1" t="str">
        <f>IF(M25="","",'Identificação da EG'!$C$7)</f>
        <v/>
      </c>
      <c r="F25" s="1" t="str">
        <f>IF(M25="","",'Identificação da EG'!$F$7)</f>
        <v/>
      </c>
      <c r="G25" s="1" t="str">
        <f>IF(M25="","",'Identificação da EG'!$D$7)</f>
        <v/>
      </c>
      <c r="H25" s="1" t="str">
        <f>IF(M25="","",'Identificação da EG'!$E$7)</f>
        <v/>
      </c>
      <c r="I25" s="1" t="str">
        <f>IF(Investimentos!B30="","",Investimentos!B30)</f>
        <v/>
      </c>
      <c r="J25" s="1" t="str">
        <f>IF(Investimentos!C30="","",Investimentos!C30)</f>
        <v/>
      </c>
      <c r="K25" s="1" t="str">
        <f t="shared" si="1"/>
        <v/>
      </c>
      <c r="L25" s="1" t="str">
        <f t="shared" si="2"/>
        <v/>
      </c>
      <c r="M25" s="1" t="str">
        <f>IF(Investimentos!D30="","",Investimentos!D30)</f>
        <v/>
      </c>
      <c r="N25" s="1" t="str">
        <f>IF(OR(I25="",Investimentos!E30="",Investimentos!E30="(máximo 300 carateres)"),"",Investimentos!E30)</f>
        <v/>
      </c>
    </row>
    <row r="26" spans="1:14" x14ac:dyDescent="0.15">
      <c r="A26" s="1" t="str">
        <f>IF(M26="","",Capa!$C$10)</f>
        <v/>
      </c>
      <c r="B26" s="1" t="str">
        <f>IF(M26="","",'Identificação da EG'!$B$7)</f>
        <v/>
      </c>
      <c r="C26" s="14" t="str">
        <f>IF(M26="","",VLOOKUP(B26,Auxiliar!$BW$23:$BX$3130,2,0))</f>
        <v/>
      </c>
      <c r="D26" s="14" t="str">
        <f t="shared" si="0"/>
        <v/>
      </c>
      <c r="E26" s="1" t="str">
        <f>IF(M26="","",'Identificação da EG'!$C$7)</f>
        <v/>
      </c>
      <c r="F26" s="1" t="str">
        <f>IF(M26="","",'Identificação da EG'!$F$7)</f>
        <v/>
      </c>
      <c r="G26" s="1" t="str">
        <f>IF(M26="","",'Identificação da EG'!$D$7)</f>
        <v/>
      </c>
      <c r="H26" s="1" t="str">
        <f>IF(M26="","",'Identificação da EG'!$E$7)</f>
        <v/>
      </c>
      <c r="I26" s="1" t="str">
        <f>IF(Investimentos!B31="","",Investimentos!B31)</f>
        <v/>
      </c>
      <c r="J26" s="1" t="str">
        <f>IF(Investimentos!C31="","",Investimentos!C31)</f>
        <v/>
      </c>
      <c r="K26" s="1" t="str">
        <f t="shared" si="1"/>
        <v/>
      </c>
      <c r="L26" s="1" t="str">
        <f t="shared" si="2"/>
        <v/>
      </c>
      <c r="M26" s="1" t="str">
        <f>IF(Investimentos!D31="","",Investimentos!D31)</f>
        <v/>
      </c>
      <c r="N26" s="1" t="str">
        <f>IF(OR(I26="",Investimentos!E31="",Investimentos!E31="(máximo 300 carateres)"),"",Investimentos!E31)</f>
        <v/>
      </c>
    </row>
    <row r="27" spans="1:14" x14ac:dyDescent="0.15">
      <c r="A27" s="1" t="str">
        <f>IF(M27="","",Capa!$C$10)</f>
        <v/>
      </c>
      <c r="B27" s="1" t="str">
        <f>IF(M27="","",'Identificação da EG'!$B$7)</f>
        <v/>
      </c>
      <c r="C27" s="14" t="str">
        <f>IF(M27="","",VLOOKUP(B27,Auxiliar!$BW$23:$BX$3130,2,0))</f>
        <v/>
      </c>
      <c r="D27" s="14" t="str">
        <f t="shared" si="0"/>
        <v/>
      </c>
      <c r="E27" s="1" t="str">
        <f>IF(M27="","",'Identificação da EG'!$C$7)</f>
        <v/>
      </c>
      <c r="F27" s="1" t="str">
        <f>IF(M27="","",'Identificação da EG'!$F$7)</f>
        <v/>
      </c>
      <c r="G27" s="1" t="str">
        <f>IF(M27="","",'Identificação da EG'!$D$7)</f>
        <v/>
      </c>
      <c r="H27" s="1" t="str">
        <f>IF(M27="","",'Identificação da EG'!$E$7)</f>
        <v/>
      </c>
      <c r="I27" s="1" t="str">
        <f>IF(Investimentos!B32="","",Investimentos!B32)</f>
        <v/>
      </c>
      <c r="J27" s="1" t="str">
        <f>IF(Investimentos!C32="","",Investimentos!C32)</f>
        <v/>
      </c>
      <c r="K27" s="1" t="str">
        <f t="shared" si="1"/>
        <v/>
      </c>
      <c r="L27" s="1" t="str">
        <f t="shared" si="2"/>
        <v/>
      </c>
      <c r="M27" s="1" t="str">
        <f>IF(Investimentos!D32="","",Investimentos!D32)</f>
        <v/>
      </c>
      <c r="N27" s="1" t="str">
        <f>IF(OR(I27="",Investimentos!E32="",Investimentos!E32="(máximo 300 carateres)"),"",Investimentos!E32)</f>
        <v/>
      </c>
    </row>
    <row r="28" spans="1:14" x14ac:dyDescent="0.15">
      <c r="A28" s="1" t="str">
        <f>IF(M28="","",Capa!$C$10)</f>
        <v/>
      </c>
      <c r="B28" s="1" t="str">
        <f>IF(M28="","",'Identificação da EG'!$B$7)</f>
        <v/>
      </c>
      <c r="C28" s="14" t="str">
        <f>IF(M28="","",VLOOKUP(B28,Auxiliar!$BW$23:$BX$3130,2,0))</f>
        <v/>
      </c>
      <c r="D28" s="14" t="str">
        <f t="shared" si="0"/>
        <v/>
      </c>
      <c r="E28" s="1" t="str">
        <f>IF(M28="","",'Identificação da EG'!$C$7)</f>
        <v/>
      </c>
      <c r="F28" s="1" t="str">
        <f>IF(M28="","",'Identificação da EG'!$F$7)</f>
        <v/>
      </c>
      <c r="G28" s="1" t="str">
        <f>IF(M28="","",'Identificação da EG'!$D$7)</f>
        <v/>
      </c>
      <c r="H28" s="1" t="str">
        <f>IF(M28="","",'Identificação da EG'!$E$7)</f>
        <v/>
      </c>
      <c r="I28" s="1" t="str">
        <f>IF(Investimentos!B33="","",Investimentos!B33)</f>
        <v/>
      </c>
      <c r="J28" s="1" t="str">
        <f>IF(Investimentos!C33="","",Investimentos!C33)</f>
        <v/>
      </c>
      <c r="K28" s="1" t="str">
        <f t="shared" si="1"/>
        <v/>
      </c>
      <c r="L28" s="1" t="str">
        <f t="shared" si="2"/>
        <v/>
      </c>
      <c r="M28" s="1" t="str">
        <f>IF(Investimentos!D33="","",Investimentos!D33)</f>
        <v/>
      </c>
      <c r="N28" s="1" t="str">
        <f>IF(OR(I28="",Investimentos!E33="",Investimentos!E33="(máximo 300 carateres)"),"",Investimentos!E33)</f>
        <v/>
      </c>
    </row>
    <row r="29" spans="1:14" x14ac:dyDescent="0.15">
      <c r="A29" s="1" t="str">
        <f>IF(M29="","",Capa!$C$10)</f>
        <v/>
      </c>
      <c r="B29" s="1" t="str">
        <f>IF(M29="","",'Identificação da EG'!$B$7)</f>
        <v/>
      </c>
      <c r="C29" s="14" t="str">
        <f>IF(M29="","",VLOOKUP(B29,Auxiliar!$BW$23:$BX$3130,2,0))</f>
        <v/>
      </c>
      <c r="D29" s="14" t="str">
        <f t="shared" si="0"/>
        <v/>
      </c>
      <c r="E29" s="1" t="str">
        <f>IF(M29="","",'Identificação da EG'!$C$7)</f>
        <v/>
      </c>
      <c r="F29" s="1" t="str">
        <f>IF(M29="","",'Identificação da EG'!$F$7)</f>
        <v/>
      </c>
      <c r="G29" s="1" t="str">
        <f>IF(M29="","",'Identificação da EG'!$D$7)</f>
        <v/>
      </c>
      <c r="H29" s="1" t="str">
        <f>IF(M29="","",'Identificação da EG'!$E$7)</f>
        <v/>
      </c>
      <c r="I29" s="1" t="str">
        <f>IF(Investimentos!B34="","",Investimentos!B34)</f>
        <v/>
      </c>
      <c r="J29" s="1" t="str">
        <f>IF(Investimentos!C34="","",Investimentos!C34)</f>
        <v/>
      </c>
      <c r="K29" s="1" t="str">
        <f t="shared" si="1"/>
        <v/>
      </c>
      <c r="L29" s="1" t="str">
        <f t="shared" si="2"/>
        <v/>
      </c>
      <c r="M29" s="1" t="str">
        <f>IF(Investimentos!D34="","",Investimentos!D34)</f>
        <v/>
      </c>
      <c r="N29" s="1" t="str">
        <f>IF(OR(I29="",Investimentos!E34="",Investimentos!E34="(máximo 300 carateres)"),"",Investimentos!E34)</f>
        <v/>
      </c>
    </row>
    <row r="30" spans="1:14" x14ac:dyDescent="0.15">
      <c r="A30" s="1" t="str">
        <f>IF(M30="","",Capa!$C$10)</f>
        <v/>
      </c>
      <c r="B30" s="1" t="str">
        <f>IF(M30="","",'Identificação da EG'!$B$7)</f>
        <v/>
      </c>
      <c r="C30" s="14" t="str">
        <f>IF(M30="","",VLOOKUP(B30,Auxiliar!$BW$23:$BX$3130,2,0))</f>
        <v/>
      </c>
      <c r="D30" s="14" t="str">
        <f t="shared" si="0"/>
        <v/>
      </c>
      <c r="E30" s="1" t="str">
        <f>IF(M30="","",'Identificação da EG'!$C$7)</f>
        <v/>
      </c>
      <c r="F30" s="1" t="str">
        <f>IF(M30="","",'Identificação da EG'!$F$7)</f>
        <v/>
      </c>
      <c r="G30" s="1" t="str">
        <f>IF(M30="","",'Identificação da EG'!$D$7)</f>
        <v/>
      </c>
      <c r="H30" s="1" t="str">
        <f>IF(M30="","",'Identificação da EG'!$E$7)</f>
        <v/>
      </c>
      <c r="I30" s="1" t="str">
        <f>IF(Investimentos!B35="","",Investimentos!B35)</f>
        <v/>
      </c>
      <c r="J30" s="1" t="str">
        <f>IF(Investimentos!C35="","",Investimentos!C35)</f>
        <v/>
      </c>
      <c r="K30" s="1" t="str">
        <f t="shared" si="1"/>
        <v/>
      </c>
      <c r="L30" s="1" t="str">
        <f t="shared" si="2"/>
        <v/>
      </c>
      <c r="M30" s="1" t="str">
        <f>IF(Investimentos!D35="","",Investimentos!D35)</f>
        <v/>
      </c>
      <c r="N30" s="1" t="str">
        <f>IF(OR(I30="",Investimentos!E35="",Investimentos!E35="(máximo 300 carateres)"),"",Investimentos!E35)</f>
        <v/>
      </c>
    </row>
    <row r="31" spans="1:14" x14ac:dyDescent="0.15">
      <c r="A31" s="1" t="str">
        <f>IF(M31="","",Capa!$C$10)</f>
        <v/>
      </c>
      <c r="B31" s="1" t="str">
        <f>IF(M31="","",'Identificação da EG'!$B$7)</f>
        <v/>
      </c>
      <c r="C31" s="14" t="str">
        <f>IF(M31="","",VLOOKUP(B31,Auxiliar!$BW$23:$BX$3130,2,0))</f>
        <v/>
      </c>
      <c r="D31" s="14" t="str">
        <f t="shared" si="0"/>
        <v/>
      </c>
      <c r="E31" s="1" t="str">
        <f>IF(M31="","",'Identificação da EG'!$C$7)</f>
        <v/>
      </c>
      <c r="F31" s="1" t="str">
        <f>IF(M31="","",'Identificação da EG'!$F$7)</f>
        <v/>
      </c>
      <c r="G31" s="1" t="str">
        <f>IF(M31="","",'Identificação da EG'!$D$7)</f>
        <v/>
      </c>
      <c r="H31" s="1" t="str">
        <f>IF(M31="","",'Identificação da EG'!$E$7)</f>
        <v/>
      </c>
      <c r="I31" s="1" t="str">
        <f>IF(Investimentos!B36="","",Investimentos!B36)</f>
        <v/>
      </c>
      <c r="J31" s="1" t="str">
        <f>IF(Investimentos!C36="","",Investimentos!C36)</f>
        <v/>
      </c>
      <c r="K31" s="1" t="str">
        <f t="shared" si="1"/>
        <v/>
      </c>
      <c r="L31" s="1" t="str">
        <f t="shared" si="2"/>
        <v/>
      </c>
      <c r="M31" s="1" t="str">
        <f>IF(Investimentos!D36="","",Investimentos!D36)</f>
        <v/>
      </c>
      <c r="N31" s="1" t="str">
        <f>IF(OR(I31="",Investimentos!E36="",Investimentos!E36="(máximo 300 carateres)"),"",Investimentos!E36)</f>
        <v/>
      </c>
    </row>
    <row r="32" spans="1:14" x14ac:dyDescent="0.15">
      <c r="A32" s="1" t="str">
        <f>IF(M32="","",Capa!$C$10)</f>
        <v/>
      </c>
      <c r="B32" s="1" t="str">
        <f>IF(M32="","",'Identificação da EG'!$B$7)</f>
        <v/>
      </c>
      <c r="C32" s="14" t="str">
        <f>IF(M32="","",VLOOKUP(B32,Auxiliar!$BW$23:$BX$3130,2,0))</f>
        <v/>
      </c>
      <c r="D32" s="14" t="str">
        <f t="shared" si="0"/>
        <v/>
      </c>
      <c r="E32" s="1" t="str">
        <f>IF(M32="","",'Identificação da EG'!$C$7)</f>
        <v/>
      </c>
      <c r="F32" s="1" t="str">
        <f>IF(M32="","",'Identificação da EG'!$F$7)</f>
        <v/>
      </c>
      <c r="G32" s="1" t="str">
        <f>IF(M32="","",'Identificação da EG'!$D$7)</f>
        <v/>
      </c>
      <c r="H32" s="1" t="str">
        <f>IF(M32="","",'Identificação da EG'!$E$7)</f>
        <v/>
      </c>
      <c r="I32" s="1" t="str">
        <f>IF(Investimentos!B37="","",Investimentos!B37)</f>
        <v/>
      </c>
      <c r="J32" s="1" t="str">
        <f>IF(Investimentos!C37="","",Investimentos!C37)</f>
        <v/>
      </c>
      <c r="K32" s="1" t="str">
        <f t="shared" si="1"/>
        <v/>
      </c>
      <c r="L32" s="1" t="str">
        <f t="shared" si="2"/>
        <v/>
      </c>
      <c r="M32" s="1" t="str">
        <f>IF(Investimentos!D37="","",Investimentos!D37)</f>
        <v/>
      </c>
      <c r="N32" s="1" t="str">
        <f>IF(OR(I32="",Investimentos!E37="",Investimentos!E37="(máximo 300 carateres)"),"",Investimentos!E37)</f>
        <v/>
      </c>
    </row>
    <row r="33" spans="1:14" x14ac:dyDescent="0.15">
      <c r="A33" s="1" t="str">
        <f>IF(M33="","",Capa!$C$10)</f>
        <v/>
      </c>
      <c r="B33" s="1" t="str">
        <f>IF(M33="","",'Identificação da EG'!$B$7)</f>
        <v/>
      </c>
      <c r="C33" s="14" t="str">
        <f>IF(M33="","",VLOOKUP(B33,Auxiliar!$BW$23:$BX$3130,2,0))</f>
        <v/>
      </c>
      <c r="D33" s="14" t="str">
        <f t="shared" si="0"/>
        <v/>
      </c>
      <c r="E33" s="1" t="str">
        <f>IF(M33="","",'Identificação da EG'!$C$7)</f>
        <v/>
      </c>
      <c r="F33" s="1" t="str">
        <f>IF(M33="","",'Identificação da EG'!$F$7)</f>
        <v/>
      </c>
      <c r="G33" s="1" t="str">
        <f>IF(M33="","",'Identificação da EG'!$D$7)</f>
        <v/>
      </c>
      <c r="H33" s="1" t="str">
        <f>IF(M33="","",'Identificação da EG'!$E$7)</f>
        <v/>
      </c>
      <c r="I33" s="1" t="str">
        <f>IF(Investimentos!B38="","",Investimentos!B38)</f>
        <v/>
      </c>
      <c r="J33" s="1" t="str">
        <f>IF(Investimentos!C38="","",Investimentos!C38)</f>
        <v/>
      </c>
      <c r="K33" s="1" t="str">
        <f t="shared" si="1"/>
        <v/>
      </c>
      <c r="L33" s="1" t="str">
        <f t="shared" si="2"/>
        <v/>
      </c>
      <c r="M33" s="1" t="str">
        <f>IF(Investimentos!D38="","",Investimentos!D38)</f>
        <v/>
      </c>
      <c r="N33" s="1" t="str">
        <f>IF(OR(I33="",Investimentos!E38="",Investimentos!E38="(máximo 300 carateres)"),"",Investimentos!E38)</f>
        <v/>
      </c>
    </row>
    <row r="34" spans="1:14" x14ac:dyDescent="0.15">
      <c r="A34" s="1" t="str">
        <f>IF(M34="","",Capa!$C$10)</f>
        <v/>
      </c>
      <c r="B34" s="1" t="str">
        <f>IF(M34="","",'Identificação da EG'!$B$7)</f>
        <v/>
      </c>
      <c r="C34" s="14" t="str">
        <f>IF(M34="","",VLOOKUP(B34,Auxiliar!$BW$23:$BX$3130,2,0))</f>
        <v/>
      </c>
      <c r="D34" s="14" t="str">
        <f t="shared" si="0"/>
        <v/>
      </c>
      <c r="E34" s="1" t="str">
        <f>IF(M34="","",'Identificação da EG'!$C$7)</f>
        <v/>
      </c>
      <c r="F34" s="1" t="str">
        <f>IF(M34="","",'Identificação da EG'!$F$7)</f>
        <v/>
      </c>
      <c r="G34" s="1" t="str">
        <f>IF(M34="","",'Identificação da EG'!$D$7)</f>
        <v/>
      </c>
      <c r="H34" s="1" t="str">
        <f>IF(M34="","",'Identificação da EG'!$E$7)</f>
        <v/>
      </c>
      <c r="I34" s="1" t="str">
        <f>IF(Investimentos!B39="","",Investimentos!B39)</f>
        <v/>
      </c>
      <c r="J34" s="1" t="str">
        <f>IF(Investimentos!C39="","",Investimentos!C39)</f>
        <v/>
      </c>
      <c r="K34" s="1" t="str">
        <f t="shared" si="1"/>
        <v/>
      </c>
      <c r="L34" s="1" t="str">
        <f t="shared" si="2"/>
        <v/>
      </c>
      <c r="M34" s="1" t="str">
        <f>IF(Investimentos!D39="","",Investimentos!D39)</f>
        <v/>
      </c>
      <c r="N34" s="1" t="str">
        <f>IF(OR(I34="",Investimentos!E39="",Investimentos!E39="(máximo 300 carateres)"),"",Investimentos!E39)</f>
        <v/>
      </c>
    </row>
    <row r="35" spans="1:14" x14ac:dyDescent="0.15">
      <c r="A35" s="1" t="str">
        <f>IF(M35="","",Capa!$C$10)</f>
        <v/>
      </c>
      <c r="B35" s="1" t="str">
        <f>IF(M35="","",'Identificação da EG'!$B$7)</f>
        <v/>
      </c>
      <c r="C35" s="14" t="str">
        <f>IF(M35="","",VLOOKUP(B35,Auxiliar!$BW$23:$BX$3130,2,0))</f>
        <v/>
      </c>
      <c r="D35" s="14" t="str">
        <f t="shared" si="0"/>
        <v/>
      </c>
      <c r="E35" s="1" t="str">
        <f>IF(M35="","",'Identificação da EG'!$C$7)</f>
        <v/>
      </c>
      <c r="F35" s="1" t="str">
        <f>IF(M35="","",'Identificação da EG'!$F$7)</f>
        <v/>
      </c>
      <c r="G35" s="1" t="str">
        <f>IF(M35="","",'Identificação da EG'!$D$7)</f>
        <v/>
      </c>
      <c r="H35" s="1" t="str">
        <f>IF(M35="","",'Identificação da EG'!$E$7)</f>
        <v/>
      </c>
      <c r="I35" s="1" t="str">
        <f>IF(Investimentos!B40="","",Investimentos!B40)</f>
        <v/>
      </c>
      <c r="J35" s="1" t="str">
        <f>IF(Investimentos!C40="","",Investimentos!C40)</f>
        <v/>
      </c>
      <c r="K35" s="1" t="str">
        <f t="shared" si="1"/>
        <v/>
      </c>
      <c r="L35" s="1" t="str">
        <f t="shared" si="2"/>
        <v/>
      </c>
      <c r="M35" s="1" t="str">
        <f>IF(Investimentos!D40="","",Investimentos!D40)</f>
        <v/>
      </c>
      <c r="N35" s="1" t="str">
        <f>IF(OR(I35="",Investimentos!E40="",Investimentos!E40="(máximo 300 carateres)"),"",Investimentos!E40)</f>
        <v/>
      </c>
    </row>
    <row r="36" spans="1:14" x14ac:dyDescent="0.15">
      <c r="A36" s="1" t="str">
        <f>IF(M36="","",Capa!$C$10)</f>
        <v/>
      </c>
      <c r="B36" s="1" t="str">
        <f>IF(M36="","",'Identificação da EG'!$B$7)</f>
        <v/>
      </c>
      <c r="C36" s="14" t="str">
        <f>IF(M36="","",VLOOKUP(B36,Auxiliar!$BW$23:$BX$3130,2,0))</f>
        <v/>
      </c>
      <c r="D36" s="14" t="str">
        <f t="shared" si="0"/>
        <v/>
      </c>
      <c r="E36" s="1" t="str">
        <f>IF(M36="","",'Identificação da EG'!$C$7)</f>
        <v/>
      </c>
      <c r="F36" s="1" t="str">
        <f>IF(M36="","",'Identificação da EG'!$F$7)</f>
        <v/>
      </c>
      <c r="G36" s="1" t="str">
        <f>IF(M36="","",'Identificação da EG'!$D$7)</f>
        <v/>
      </c>
      <c r="H36" s="1" t="str">
        <f>IF(M36="","",'Identificação da EG'!$E$7)</f>
        <v/>
      </c>
      <c r="I36" s="1" t="str">
        <f>IF(Investimentos!B41="","",Investimentos!B41)</f>
        <v/>
      </c>
      <c r="J36" s="1" t="str">
        <f>IF(Investimentos!C41="","",Investimentos!C41)</f>
        <v/>
      </c>
      <c r="K36" s="1" t="str">
        <f t="shared" si="1"/>
        <v/>
      </c>
      <c r="L36" s="1" t="str">
        <f t="shared" si="2"/>
        <v/>
      </c>
      <c r="M36" s="1" t="str">
        <f>IF(Investimentos!D41="","",Investimentos!D41)</f>
        <v/>
      </c>
      <c r="N36" s="1" t="str">
        <f>IF(OR(I36="",Investimentos!E41="",Investimentos!E41="(máximo 300 carateres)"),"",Investimentos!E41)</f>
        <v/>
      </c>
    </row>
    <row r="37" spans="1:14" x14ac:dyDescent="0.15">
      <c r="A37" s="1" t="str">
        <f>IF(M37="","",Capa!$C$10)</f>
        <v/>
      </c>
      <c r="B37" s="1" t="str">
        <f>IF(M37="","",'Identificação da EG'!$B$7)</f>
        <v/>
      </c>
      <c r="C37" s="14" t="str">
        <f>IF(M37="","",VLOOKUP(B37,Auxiliar!$BW$23:$BX$3130,2,0))</f>
        <v/>
      </c>
      <c r="D37" s="14" t="str">
        <f t="shared" si="0"/>
        <v/>
      </c>
      <c r="E37" s="1" t="str">
        <f>IF(M37="","",'Identificação da EG'!$C$7)</f>
        <v/>
      </c>
      <c r="F37" s="1" t="str">
        <f>IF(M37="","",'Identificação da EG'!$F$7)</f>
        <v/>
      </c>
      <c r="G37" s="1" t="str">
        <f>IF(M37="","",'Identificação da EG'!$D$7)</f>
        <v/>
      </c>
      <c r="H37" s="1" t="str">
        <f>IF(M37="","",'Identificação da EG'!$E$7)</f>
        <v/>
      </c>
      <c r="I37" s="1" t="str">
        <f>IF(Investimentos!B42="","",Investimentos!B42)</f>
        <v/>
      </c>
      <c r="J37" s="1" t="str">
        <f>IF(Investimentos!C42="","",Investimentos!C42)</f>
        <v/>
      </c>
      <c r="K37" s="1" t="str">
        <f t="shared" si="1"/>
        <v/>
      </c>
      <c r="L37" s="1" t="str">
        <f t="shared" si="2"/>
        <v/>
      </c>
      <c r="M37" s="1" t="str">
        <f>IF(Investimentos!D42="","",Investimentos!D42)</f>
        <v/>
      </c>
      <c r="N37" s="1" t="str">
        <f>IF(OR(I37="",Investimentos!E42="",Investimentos!E42="(máximo 300 carateres)"),"",Investimentos!E42)</f>
        <v/>
      </c>
    </row>
    <row r="38" spans="1:14" x14ac:dyDescent="0.15">
      <c r="A38" s="1" t="str">
        <f>IF(M38="","",Capa!$C$10)</f>
        <v/>
      </c>
      <c r="B38" s="1" t="str">
        <f>IF(M38="","",'Identificação da EG'!$B$7)</f>
        <v/>
      </c>
      <c r="C38" s="14" t="str">
        <f>IF(M38="","",VLOOKUP(B38,Auxiliar!$BW$23:$BX$3130,2,0))</f>
        <v/>
      </c>
      <c r="D38" s="14" t="str">
        <f t="shared" si="0"/>
        <v/>
      </c>
      <c r="E38" s="1" t="str">
        <f>IF(M38="","",'Identificação da EG'!$C$7)</f>
        <v/>
      </c>
      <c r="F38" s="1" t="str">
        <f>IF(M38="","",'Identificação da EG'!$F$7)</f>
        <v/>
      </c>
      <c r="G38" s="1" t="str">
        <f>IF(M38="","",'Identificação da EG'!$D$7)</f>
        <v/>
      </c>
      <c r="H38" s="1" t="str">
        <f>IF(M38="","",'Identificação da EG'!$E$7)</f>
        <v/>
      </c>
      <c r="I38" s="1" t="str">
        <f>IF(Investimentos!B43="","",Investimentos!B43)</f>
        <v/>
      </c>
      <c r="J38" s="1" t="str">
        <f>IF(Investimentos!C43="","",Investimentos!C43)</f>
        <v/>
      </c>
      <c r="K38" s="1" t="str">
        <f t="shared" si="1"/>
        <v/>
      </c>
      <c r="L38" s="1" t="str">
        <f t="shared" si="2"/>
        <v/>
      </c>
      <c r="M38" s="1" t="str">
        <f>IF(Investimentos!D43="","",Investimentos!D43)</f>
        <v/>
      </c>
      <c r="N38" s="1" t="str">
        <f>IF(OR(I38="",Investimentos!E43="",Investimentos!E43="(máximo 300 carateres)"),"",Investimentos!E43)</f>
        <v/>
      </c>
    </row>
    <row r="39" spans="1:14" x14ac:dyDescent="0.15">
      <c r="A39" s="1" t="str">
        <f>IF(M39="","",Capa!$C$10)</f>
        <v/>
      </c>
      <c r="B39" s="1" t="str">
        <f>IF(M39="","",'Identificação da EG'!$B$7)</f>
        <v/>
      </c>
      <c r="C39" s="14" t="str">
        <f>IF(M39="","",VLOOKUP(B39,Auxiliar!$BW$23:$BX$3130,2,0))</f>
        <v/>
      </c>
      <c r="D39" s="14" t="str">
        <f t="shared" si="0"/>
        <v/>
      </c>
      <c r="E39" s="1" t="str">
        <f>IF(M39="","",'Identificação da EG'!$C$7)</f>
        <v/>
      </c>
      <c r="F39" s="1" t="str">
        <f>IF(M39="","",'Identificação da EG'!$F$7)</f>
        <v/>
      </c>
      <c r="G39" s="1" t="str">
        <f>IF(M39="","",'Identificação da EG'!$D$7)</f>
        <v/>
      </c>
      <c r="H39" s="1" t="str">
        <f>IF(M39="","",'Identificação da EG'!$E$7)</f>
        <v/>
      </c>
      <c r="I39" s="1" t="str">
        <f>IF(Investimentos!B44="","",Investimentos!B44)</f>
        <v/>
      </c>
      <c r="J39" s="1" t="str">
        <f>IF(Investimentos!C44="","",Investimentos!C44)</f>
        <v/>
      </c>
      <c r="K39" s="1" t="str">
        <f t="shared" si="1"/>
        <v/>
      </c>
      <c r="L39" s="1" t="str">
        <f t="shared" si="2"/>
        <v/>
      </c>
      <c r="M39" s="1" t="str">
        <f>IF(Investimentos!D44="","",Investimentos!D44)</f>
        <v/>
      </c>
      <c r="N39" s="1" t="str">
        <f>IF(OR(I39="",Investimentos!E44="",Investimentos!E44="(máximo 300 carateres)"),"",Investimentos!E44)</f>
        <v/>
      </c>
    </row>
    <row r="40" spans="1:14" x14ac:dyDescent="0.15">
      <c r="A40" s="1" t="str">
        <f>IF(M40="","",Capa!$C$10)</f>
        <v/>
      </c>
      <c r="B40" s="1" t="str">
        <f>IF(M40="","",'Identificação da EG'!$B$7)</f>
        <v/>
      </c>
      <c r="C40" s="14" t="str">
        <f>IF(M40="","",VLOOKUP(B40,Auxiliar!$BW$23:$BX$3130,2,0))</f>
        <v/>
      </c>
      <c r="D40" s="14" t="str">
        <f t="shared" si="0"/>
        <v/>
      </c>
      <c r="E40" s="1" t="str">
        <f>IF(M40="","",'Identificação da EG'!$C$7)</f>
        <v/>
      </c>
      <c r="F40" s="1" t="str">
        <f>IF(M40="","",'Identificação da EG'!$F$7)</f>
        <v/>
      </c>
      <c r="G40" s="1" t="str">
        <f>IF(M40="","",'Identificação da EG'!$D$7)</f>
        <v/>
      </c>
      <c r="H40" s="1" t="str">
        <f>IF(M40="","",'Identificação da EG'!$E$7)</f>
        <v/>
      </c>
      <c r="I40" s="1" t="str">
        <f>IF(Investimentos!B45="","",Investimentos!B45)</f>
        <v/>
      </c>
      <c r="J40" s="1" t="str">
        <f>IF(Investimentos!C45="","",Investimentos!C45)</f>
        <v/>
      </c>
      <c r="K40" s="1" t="str">
        <f t="shared" si="1"/>
        <v/>
      </c>
      <c r="L40" s="1" t="str">
        <f t="shared" si="2"/>
        <v/>
      </c>
      <c r="M40" s="1" t="str">
        <f>IF(Investimentos!D45="","",Investimentos!D45)</f>
        <v/>
      </c>
      <c r="N40" s="1" t="str">
        <f>IF(OR(I40="",Investimentos!E45="",Investimentos!E45="(máximo 300 carateres)"),"",Investimentos!E45)</f>
        <v/>
      </c>
    </row>
    <row r="41" spans="1:14" x14ac:dyDescent="0.15">
      <c r="A41" s="1" t="str">
        <f>IF(M41="","",Capa!$C$10)</f>
        <v/>
      </c>
      <c r="B41" s="1" t="str">
        <f>IF(M41="","",'Identificação da EG'!$B$7)</f>
        <v/>
      </c>
      <c r="C41" s="14" t="str">
        <f>IF(M41="","",VLOOKUP(B41,Auxiliar!$BW$23:$BX$3130,2,0))</f>
        <v/>
      </c>
      <c r="D41" s="14" t="str">
        <f t="shared" si="0"/>
        <v/>
      </c>
      <c r="E41" s="1" t="str">
        <f>IF(M41="","",'Identificação da EG'!$C$7)</f>
        <v/>
      </c>
      <c r="F41" s="1" t="str">
        <f>IF(M41="","",'Identificação da EG'!$F$7)</f>
        <v/>
      </c>
      <c r="G41" s="1" t="str">
        <f>IF(M41="","",'Identificação da EG'!$D$7)</f>
        <v/>
      </c>
      <c r="H41" s="1" t="str">
        <f>IF(M41="","",'Identificação da EG'!$E$7)</f>
        <v/>
      </c>
      <c r="I41" s="1" t="str">
        <f>IF(Investimentos!B46="","",Investimentos!B46)</f>
        <v/>
      </c>
      <c r="J41" s="1" t="str">
        <f>IF(Investimentos!C46="","",Investimentos!C46)</f>
        <v/>
      </c>
      <c r="K41" s="1" t="str">
        <f t="shared" si="1"/>
        <v/>
      </c>
      <c r="L41" s="1" t="str">
        <f t="shared" si="2"/>
        <v/>
      </c>
      <c r="M41" s="1" t="str">
        <f>IF(Investimentos!D46="","",Investimentos!D46)</f>
        <v/>
      </c>
      <c r="N41" s="1" t="str">
        <f>IF(OR(I41="",Investimentos!E46="",Investimentos!E46="(máximo 300 carateres)"),"",Investimentos!E46)</f>
        <v/>
      </c>
    </row>
    <row r="42" spans="1:14" x14ac:dyDescent="0.15">
      <c r="A42" s="1" t="str">
        <f>IF(M42="","",Capa!$C$10)</f>
        <v/>
      </c>
      <c r="B42" s="1" t="str">
        <f>IF(M42="","",'Identificação da EG'!$B$7)</f>
        <v/>
      </c>
      <c r="C42" s="14" t="str">
        <f>IF(M42="","",VLOOKUP(B42,Auxiliar!$BW$23:$BX$3130,2,0))</f>
        <v/>
      </c>
      <c r="D42" s="14" t="str">
        <f t="shared" si="0"/>
        <v/>
      </c>
      <c r="E42" s="1" t="str">
        <f>IF(M42="","",'Identificação da EG'!$C$7)</f>
        <v/>
      </c>
      <c r="F42" s="1" t="str">
        <f>IF(M42="","",'Identificação da EG'!$F$7)</f>
        <v/>
      </c>
      <c r="G42" s="1" t="str">
        <f>IF(M42="","",'Identificação da EG'!$D$7)</f>
        <v/>
      </c>
      <c r="H42" s="1" t="str">
        <f>IF(M42="","",'Identificação da EG'!$E$7)</f>
        <v/>
      </c>
      <c r="I42" s="1" t="str">
        <f>IF(Investimentos!B47="","",Investimentos!B47)</f>
        <v/>
      </c>
      <c r="J42" s="1" t="str">
        <f>IF(Investimentos!C47="","",Investimentos!C47)</f>
        <v/>
      </c>
      <c r="K42" s="1" t="str">
        <f t="shared" si="1"/>
        <v/>
      </c>
      <c r="L42" s="1" t="str">
        <f t="shared" si="2"/>
        <v/>
      </c>
      <c r="M42" s="1" t="str">
        <f>IF(Investimentos!D47="","",Investimentos!D47)</f>
        <v/>
      </c>
      <c r="N42" s="1" t="str">
        <f>IF(OR(I42="",Investimentos!E47="",Investimentos!E47="(máximo 300 carateres)"),"",Investimentos!E47)</f>
        <v/>
      </c>
    </row>
    <row r="43" spans="1:14" x14ac:dyDescent="0.15">
      <c r="A43" s="1" t="str">
        <f>IF(M43="","",Capa!$C$10)</f>
        <v/>
      </c>
      <c r="B43" s="1" t="str">
        <f>IF(M43="","",'Identificação da EG'!$B$7)</f>
        <v/>
      </c>
      <c r="C43" s="14" t="str">
        <f>IF(M43="","",VLOOKUP(B43,Auxiliar!$BW$23:$BX$3130,2,0))</f>
        <v/>
      </c>
      <c r="D43" s="14" t="str">
        <f t="shared" si="0"/>
        <v/>
      </c>
      <c r="E43" s="1" t="str">
        <f>IF(M43="","",'Identificação da EG'!$C$7)</f>
        <v/>
      </c>
      <c r="F43" s="1" t="str">
        <f>IF(M43="","",'Identificação da EG'!$F$7)</f>
        <v/>
      </c>
      <c r="G43" s="1" t="str">
        <f>IF(M43="","",'Identificação da EG'!$D$7)</f>
        <v/>
      </c>
      <c r="H43" s="1" t="str">
        <f>IF(M43="","",'Identificação da EG'!$E$7)</f>
        <v/>
      </c>
      <c r="I43" s="1" t="str">
        <f>IF(Investimentos!B48="","",Investimentos!B48)</f>
        <v/>
      </c>
      <c r="J43" s="1" t="str">
        <f>IF(Investimentos!C48="","",Investimentos!C48)</f>
        <v/>
      </c>
      <c r="K43" s="1" t="str">
        <f t="shared" si="1"/>
        <v/>
      </c>
      <c r="L43" s="1" t="str">
        <f t="shared" si="2"/>
        <v/>
      </c>
      <c r="M43" s="1" t="str">
        <f>IF(Investimentos!D48="","",Investimentos!D48)</f>
        <v/>
      </c>
      <c r="N43" s="1" t="str">
        <f>IF(OR(I43="",Investimentos!E48="",Investimentos!E48="(máximo 300 carateres)"),"",Investimentos!E48)</f>
        <v/>
      </c>
    </row>
    <row r="44" spans="1:14" x14ac:dyDescent="0.15">
      <c r="A44" s="1" t="str">
        <f>IF(M44="","",Capa!$C$10)</f>
        <v/>
      </c>
      <c r="B44" s="1" t="str">
        <f>IF(M44="","",'Identificação da EG'!$B$7)</f>
        <v/>
      </c>
      <c r="C44" s="14" t="str">
        <f>IF(M44="","",VLOOKUP(B44,Auxiliar!$BW$23:$BX$3130,2,0))</f>
        <v/>
      </c>
      <c r="D44" s="14" t="str">
        <f t="shared" si="0"/>
        <v/>
      </c>
      <c r="E44" s="1" t="str">
        <f>IF(M44="","",'Identificação da EG'!$C$7)</f>
        <v/>
      </c>
      <c r="F44" s="1" t="str">
        <f>IF(M44="","",'Identificação da EG'!$F$7)</f>
        <v/>
      </c>
      <c r="G44" s="1" t="str">
        <f>IF(M44="","",'Identificação da EG'!$D$7)</f>
        <v/>
      </c>
      <c r="H44" s="1" t="str">
        <f>IF(M44="","",'Identificação da EG'!$E$7)</f>
        <v/>
      </c>
      <c r="I44" s="1" t="str">
        <f>IF(Investimentos!B49="","",Investimentos!B49)</f>
        <v/>
      </c>
      <c r="J44" s="1" t="str">
        <f>IF(Investimentos!C49="","",Investimentos!C49)</f>
        <v/>
      </c>
      <c r="K44" s="1" t="str">
        <f t="shared" si="1"/>
        <v/>
      </c>
      <c r="L44" s="1" t="str">
        <f t="shared" si="2"/>
        <v/>
      </c>
      <c r="M44" s="1" t="str">
        <f>IF(Investimentos!D49="","",Investimentos!D49)</f>
        <v/>
      </c>
      <c r="N44" s="1" t="str">
        <f>IF(OR(I44="",Investimentos!E49="",Investimentos!E49="(máximo 300 carateres)"),"",Investimentos!E49)</f>
        <v/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3C00A9-7154-4C1F-8F44-32E9E6E7B535}">
  <sheetPr codeName="Folha10"/>
  <dimension ref="A1:BY3131"/>
  <sheetViews>
    <sheetView zoomScaleNormal="100" workbookViewId="0">
      <selection activeCell="E177" sqref="E177"/>
    </sheetView>
  </sheetViews>
  <sheetFormatPr baseColWidth="10" defaultColWidth="20.6640625" defaultRowHeight="14" x14ac:dyDescent="0.15"/>
  <cols>
    <col min="19" max="19" width="20.6640625" style="2"/>
    <col min="25" max="25" width="20.6640625" style="2"/>
    <col min="38" max="38" width="20.6640625" style="2"/>
    <col min="49" max="49" width="20.6640625" style="2"/>
    <col min="51" max="51" width="20.6640625" style="2"/>
    <col min="58" max="58" width="20.6640625" style="2"/>
    <col min="63" max="63" width="20.6640625" style="2"/>
    <col min="68" max="68" width="20.6640625" style="2"/>
    <col min="71" max="71" width="81.1640625" customWidth="1"/>
    <col min="72" max="72" width="20.6640625" style="2"/>
    <col min="74" max="74" width="20.6640625" style="2"/>
  </cols>
  <sheetData>
    <row r="1" spans="1:2" s="33" customFormat="1" ht="19" thickBot="1" x14ac:dyDescent="0.2">
      <c r="A1" s="319" t="s">
        <v>2766</v>
      </c>
    </row>
    <row r="2" spans="1:2" s="2" customFormat="1" x14ac:dyDescent="0.15">
      <c r="A2" s="38" t="s">
        <v>2764</v>
      </c>
    </row>
    <row r="3" spans="1:2" s="2" customFormat="1" x14ac:dyDescent="0.15">
      <c r="A3" s="38" t="s">
        <v>2765</v>
      </c>
    </row>
    <row r="4" spans="1:2" s="2" customFormat="1" x14ac:dyDescent="0.15">
      <c r="A4" s="38"/>
    </row>
    <row r="5" spans="1:2" s="2" customFormat="1" x14ac:dyDescent="0.15">
      <c r="A5" s="281" t="str" cm="1">
        <f t="array" aca="1" ref="A5" ca="1">HYPERLINK("#"&amp;CELL("address",A$22),A$22)</f>
        <v>Identificação EG</v>
      </c>
    </row>
    <row r="6" spans="1:2" s="2" customFormat="1" x14ac:dyDescent="0.15">
      <c r="A6" s="281" t="str" cm="1">
        <f t="array" aca="1" ref="A6" ca="1">HYPERLINK("#"&amp;CELL("address",T$22),T$22)</f>
        <v>Programas de Prevenção</v>
      </c>
    </row>
    <row r="7" spans="1:2" s="2" customFormat="1" x14ac:dyDescent="0.15">
      <c r="A7" s="281" t="str" cm="1">
        <f t="array" aca="1" ref="A7" ca="1">HYPERLINK("#"&amp;CELL("address",Z$22),Z$22)</f>
        <v>Infraestruturas</v>
      </c>
    </row>
    <row r="8" spans="1:2" s="2" customFormat="1" x14ac:dyDescent="0.15">
      <c r="A8" s="281" t="str" cm="1">
        <f t="array" aca="1" ref="A8" ca="1">HYPERLINK("#"&amp;CELL("address",AM$22),AM$22)</f>
        <v>Campanhas C&amp;S</v>
      </c>
    </row>
    <row r="9" spans="1:2" s="2" customFormat="1" x14ac:dyDescent="0.15">
      <c r="A9" s="281" t="str" cm="1">
        <f t="array" aca="1" ref="A9" ca="1">HYPERLINK("#"&amp;CELL("address",AX$22),AX$22)</f>
        <v>Divulgação do Desempenho</v>
      </c>
    </row>
    <row r="10" spans="1:2" s="2" customFormat="1" x14ac:dyDescent="0.15">
      <c r="A10" s="281" t="str" cm="1">
        <f t="array" aca="1" ref="A10" ca="1">HYPERLINK("#"&amp;CELL("address",AZ$22),AZ$22)</f>
        <v>Acompanhamento</v>
      </c>
    </row>
    <row r="11" spans="1:2" s="2" customFormat="1" x14ac:dyDescent="0.15">
      <c r="A11" s="281" t="str" cm="1">
        <f t="array" aca="1" ref="A11" ca="1">HYPERLINK("#"&amp;CELL("address",BG$22),BG$22)</f>
        <v>Campanhas Caracterização</v>
      </c>
    </row>
    <row r="12" spans="1:2" s="2" customFormat="1" x14ac:dyDescent="0.15">
      <c r="A12" s="281" t="str" cm="1">
        <f t="array" aca="1" ref="A12" ca="1">HYPERLINK("#"&amp;CELL("address",BL$22),BL$22)</f>
        <v>Incentivos</v>
      </c>
    </row>
    <row r="13" spans="1:2" s="2" customFormat="1" x14ac:dyDescent="0.15">
      <c r="A13" s="281" t="str" cm="1">
        <f t="array" aca="1" ref="A13" ca="1">HYPERLINK("#"&amp;CELL("address",BQ$22),BQ$22)</f>
        <v>Investimentos</v>
      </c>
    </row>
    <row r="14" spans="1:2" s="2" customFormat="1" x14ac:dyDescent="0.15">
      <c r="A14" s="281"/>
    </row>
    <row r="15" spans="1:2" s="2" customFormat="1" x14ac:dyDescent="0.15"/>
    <row r="16" spans="1:2" s="2" customFormat="1" x14ac:dyDescent="0.15">
      <c r="A16" s="32" t="s">
        <v>2760</v>
      </c>
      <c r="B16" s="32"/>
    </row>
    <row r="17" spans="1:77" s="2" customFormat="1" x14ac:dyDescent="0.15">
      <c r="A17" s="2" t="s">
        <v>2761</v>
      </c>
    </row>
    <row r="18" spans="1:77" s="2" customFormat="1" x14ac:dyDescent="0.15">
      <c r="A18" s="2" t="s">
        <v>2763</v>
      </c>
    </row>
    <row r="19" spans="1:77" s="2" customFormat="1" x14ac:dyDescent="0.15">
      <c r="A19" s="2" t="s">
        <v>2762</v>
      </c>
    </row>
    <row r="20" spans="1:77" s="2" customFormat="1" x14ac:dyDescent="0.15"/>
    <row r="21" spans="1:77" s="2" customFormat="1" x14ac:dyDescent="0.15"/>
    <row r="22" spans="1:77" ht="34" x14ac:dyDescent="0.2">
      <c r="A22" s="34" t="s">
        <v>191</v>
      </c>
      <c r="B22" s="35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36"/>
      <c r="N22" s="36"/>
      <c r="O22" s="36"/>
      <c r="P22" s="36"/>
      <c r="Q22" s="36"/>
      <c r="R22" s="37"/>
      <c r="T22" s="55" t="s">
        <v>166</v>
      </c>
      <c r="U22" s="56"/>
      <c r="V22" s="56"/>
      <c r="W22" s="56"/>
      <c r="X22" s="57"/>
      <c r="Z22" s="34" t="s">
        <v>192</v>
      </c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7"/>
      <c r="AM22" s="61" t="s">
        <v>49</v>
      </c>
      <c r="AN22" s="56"/>
      <c r="AO22" s="56"/>
      <c r="AP22" s="56"/>
      <c r="AQ22" s="56"/>
      <c r="AR22" s="56"/>
      <c r="AS22" s="56"/>
      <c r="AT22" s="56"/>
      <c r="AU22" s="56"/>
      <c r="AV22" s="57"/>
      <c r="AX22" s="62" t="s">
        <v>50</v>
      </c>
      <c r="AZ22" s="61" t="s">
        <v>13</v>
      </c>
      <c r="BA22" s="56"/>
      <c r="BB22" s="56"/>
      <c r="BC22" s="56"/>
      <c r="BD22" s="56"/>
      <c r="BE22" s="57"/>
      <c r="BG22" s="55" t="s">
        <v>2813</v>
      </c>
      <c r="BH22" s="56"/>
      <c r="BI22" s="56"/>
      <c r="BJ22" s="84"/>
      <c r="BL22" s="61" t="s">
        <v>51</v>
      </c>
      <c r="BM22" s="56"/>
      <c r="BN22" s="56"/>
      <c r="BO22" s="57"/>
      <c r="BQ22" s="61" t="s">
        <v>52</v>
      </c>
      <c r="BR22" s="56"/>
      <c r="BS22" s="95"/>
      <c r="BU22" s="61" t="s">
        <v>253</v>
      </c>
      <c r="BW22" s="86" t="s">
        <v>5</v>
      </c>
      <c r="BX22" s="86" t="s">
        <v>2827</v>
      </c>
      <c r="BY22" s="2"/>
    </row>
    <row r="23" spans="1:77" s="48" customFormat="1" ht="50" customHeight="1" x14ac:dyDescent="0.15">
      <c r="A23" s="44" t="s">
        <v>5</v>
      </c>
      <c r="B23" s="44" t="s">
        <v>55</v>
      </c>
      <c r="C23" s="44" t="s">
        <v>193</v>
      </c>
      <c r="D23" s="44" t="s">
        <v>56</v>
      </c>
      <c r="E23" s="44" t="s">
        <v>2759</v>
      </c>
      <c r="F23" s="45" t="s">
        <v>552</v>
      </c>
      <c r="G23" s="45" t="s">
        <v>2768</v>
      </c>
      <c r="H23" s="45" t="s">
        <v>59</v>
      </c>
      <c r="I23" s="44" t="s">
        <v>194</v>
      </c>
      <c r="J23" s="44" t="s">
        <v>64</v>
      </c>
      <c r="K23" s="44" t="s">
        <v>65</v>
      </c>
      <c r="L23" s="44" t="s">
        <v>66</v>
      </c>
      <c r="M23" s="46" t="s">
        <v>551</v>
      </c>
      <c r="N23" s="46" t="s">
        <v>159</v>
      </c>
      <c r="O23" s="46" t="s">
        <v>2767</v>
      </c>
      <c r="P23" s="46" t="s">
        <v>56</v>
      </c>
      <c r="Q23" s="46" t="s">
        <v>552</v>
      </c>
      <c r="R23" s="46" t="s">
        <v>553</v>
      </c>
      <c r="S23" s="2"/>
      <c r="T23" s="44" t="s">
        <v>81</v>
      </c>
      <c r="U23" s="44" t="s">
        <v>82</v>
      </c>
      <c r="V23" s="44" t="s">
        <v>83</v>
      </c>
      <c r="W23" s="44" t="s">
        <v>89</v>
      </c>
      <c r="X23" s="44" t="s">
        <v>83</v>
      </c>
      <c r="Y23" s="2"/>
      <c r="Z23" s="44" t="s">
        <v>2641</v>
      </c>
      <c r="AA23" s="44" t="s">
        <v>111</v>
      </c>
      <c r="AB23" s="44" t="s">
        <v>10</v>
      </c>
      <c r="AC23" s="44" t="s">
        <v>112</v>
      </c>
      <c r="AD23" s="44" t="s">
        <v>114</v>
      </c>
      <c r="AE23" s="44" t="s">
        <v>115</v>
      </c>
      <c r="AF23" s="44" t="s">
        <v>117</v>
      </c>
      <c r="AG23" s="44" t="s">
        <v>2659</v>
      </c>
      <c r="AH23" s="44" t="s">
        <v>195</v>
      </c>
      <c r="AI23" s="44" t="s">
        <v>196</v>
      </c>
      <c r="AJ23" s="44" t="s">
        <v>131</v>
      </c>
      <c r="AK23" s="44" t="s">
        <v>197</v>
      </c>
      <c r="AL23" s="2"/>
      <c r="AM23" s="44" t="s">
        <v>2720</v>
      </c>
      <c r="AN23" s="44" t="s">
        <v>138</v>
      </c>
      <c r="AO23" s="44" t="s">
        <v>2773</v>
      </c>
      <c r="AP23" s="44" t="s">
        <v>2772</v>
      </c>
      <c r="AQ23" s="44" t="s">
        <v>51</v>
      </c>
      <c r="AR23" s="44" t="s">
        <v>145</v>
      </c>
      <c r="AS23" s="44" t="s">
        <v>2774</v>
      </c>
      <c r="AT23" s="44" t="s">
        <v>2775</v>
      </c>
      <c r="AU23" s="44" t="s">
        <v>2776</v>
      </c>
      <c r="AV23" s="44" t="s">
        <v>147</v>
      </c>
      <c r="AW23" s="2"/>
      <c r="AX23" s="44" t="s">
        <v>199</v>
      </c>
      <c r="AY23" s="2"/>
      <c r="AZ23" s="49" t="s">
        <v>166</v>
      </c>
      <c r="BA23" s="44" t="s">
        <v>167</v>
      </c>
      <c r="BB23" s="44" t="s">
        <v>175</v>
      </c>
      <c r="BC23" s="44" t="s">
        <v>177</v>
      </c>
      <c r="BD23" s="44" t="s">
        <v>178</v>
      </c>
      <c r="BE23" s="44" t="s">
        <v>167</v>
      </c>
      <c r="BF23" s="2"/>
      <c r="BG23" s="78" t="s">
        <v>2648</v>
      </c>
      <c r="BH23" s="78" t="s">
        <v>2649</v>
      </c>
      <c r="BI23" s="78" t="s">
        <v>10</v>
      </c>
      <c r="BJ23" s="78" t="s">
        <v>2814</v>
      </c>
      <c r="BK23" s="2"/>
      <c r="BL23" s="44" t="s">
        <v>187</v>
      </c>
      <c r="BM23" s="44" t="s">
        <v>10</v>
      </c>
      <c r="BN23" s="44" t="s">
        <v>175</v>
      </c>
      <c r="BO23" s="44" t="s">
        <v>188</v>
      </c>
      <c r="BP23" s="2"/>
      <c r="BQ23" s="44" t="s">
        <v>5</v>
      </c>
      <c r="BR23" s="44" t="s">
        <v>1106</v>
      </c>
      <c r="BS23" s="96" t="s">
        <v>1107</v>
      </c>
      <c r="BT23" s="2"/>
      <c r="BU23" s="63" t="s">
        <v>2777</v>
      </c>
      <c r="BV23" s="2"/>
      <c r="BW23" s="89" t="s">
        <v>539</v>
      </c>
      <c r="BX23" s="90" t="s">
        <v>871</v>
      </c>
      <c r="BY23" s="2"/>
    </row>
    <row r="24" spans="1:77" x14ac:dyDescent="0.15">
      <c r="A24" s="8"/>
      <c r="B24" s="8"/>
      <c r="C24" s="8"/>
      <c r="D24" s="8"/>
      <c r="E24" s="8"/>
      <c r="F24" s="39"/>
      <c r="G24" s="39"/>
      <c r="H24" s="39"/>
      <c r="I24" s="8"/>
      <c r="J24" s="8"/>
      <c r="K24" s="8"/>
      <c r="L24" s="8"/>
      <c r="M24" s="28"/>
      <c r="N24" s="28"/>
      <c r="O24" s="28"/>
      <c r="P24" s="28"/>
      <c r="Q24" s="28"/>
      <c r="R24" s="28"/>
      <c r="T24" s="58"/>
      <c r="U24" s="58"/>
      <c r="V24" s="58"/>
      <c r="W24" s="58"/>
      <c r="X24" s="5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X24" s="8"/>
      <c r="AZ24" s="8"/>
      <c r="BA24" s="8"/>
      <c r="BB24" s="8"/>
      <c r="BC24" s="8"/>
      <c r="BD24" s="1"/>
      <c r="BE24" s="1"/>
      <c r="BG24" s="64"/>
      <c r="BH24" s="64"/>
      <c r="BI24" s="64"/>
      <c r="BJ24" s="64"/>
      <c r="BL24" s="1"/>
      <c r="BM24" s="1"/>
      <c r="BN24" s="1"/>
      <c r="BO24" s="1"/>
      <c r="BQ24" s="1" t="s">
        <v>539</v>
      </c>
      <c r="BR24" s="1" t="s">
        <v>1108</v>
      </c>
      <c r="BS24" s="12" t="s">
        <v>1109</v>
      </c>
      <c r="BU24" s="64"/>
      <c r="BW24" s="91" t="s">
        <v>297</v>
      </c>
      <c r="BX24" s="92" t="s">
        <v>751</v>
      </c>
      <c r="BY24" s="2"/>
    </row>
    <row r="25" spans="1:77" s="11" customFormat="1" x14ac:dyDescent="0.15">
      <c r="A25" s="1" t="s">
        <v>200</v>
      </c>
      <c r="B25" s="1" t="s">
        <v>204</v>
      </c>
      <c r="C25" s="1" t="s">
        <v>201</v>
      </c>
      <c r="D25" s="1" t="s">
        <v>202</v>
      </c>
      <c r="E25" s="1" t="s">
        <v>203</v>
      </c>
      <c r="F25" s="40">
        <f>SUMIFS($Q$25:$Q$309,$O$25:$O$309,A25)</f>
        <v>195274</v>
      </c>
      <c r="G25" s="40">
        <f>SUMIFS($R$25:$R$309,$O$25:$O$309,A25)</f>
        <v>88638</v>
      </c>
      <c r="H25" s="41">
        <f>F25/G25</f>
        <v>2.2030506103477063</v>
      </c>
      <c r="I25" s="9" t="s">
        <v>205</v>
      </c>
      <c r="J25" s="9" t="s">
        <v>206</v>
      </c>
      <c r="K25" s="9" t="s">
        <v>2675</v>
      </c>
      <c r="L25" s="9" t="s">
        <v>207</v>
      </c>
      <c r="M25" s="29" t="s">
        <v>554</v>
      </c>
      <c r="N25" s="29" t="s">
        <v>555</v>
      </c>
      <c r="O25" s="29" t="s">
        <v>331</v>
      </c>
      <c r="P25" s="29" t="s">
        <v>332</v>
      </c>
      <c r="Q25" s="27">
        <v>20693</v>
      </c>
      <c r="R25" s="27">
        <v>17798</v>
      </c>
      <c r="S25" s="2"/>
      <c r="T25" s="58" t="s">
        <v>23</v>
      </c>
      <c r="U25" s="12" t="s">
        <v>231</v>
      </c>
      <c r="V25" s="12" t="s">
        <v>209</v>
      </c>
      <c r="W25" s="12" t="s">
        <v>30</v>
      </c>
      <c r="X25" s="12" t="s">
        <v>9</v>
      </c>
      <c r="Y25" s="2"/>
      <c r="Z25" s="1" t="s">
        <v>2642</v>
      </c>
      <c r="AA25" s="1" t="s">
        <v>208</v>
      </c>
      <c r="AB25" s="1" t="s">
        <v>209</v>
      </c>
      <c r="AC25" s="1" t="s">
        <v>210</v>
      </c>
      <c r="AD25" s="1" t="s">
        <v>211</v>
      </c>
      <c r="AE25" s="1" t="s">
        <v>2647</v>
      </c>
      <c r="AF25" s="1" t="s">
        <v>212</v>
      </c>
      <c r="AG25" s="10" t="s">
        <v>208</v>
      </c>
      <c r="AH25" s="1" t="s">
        <v>213</v>
      </c>
      <c r="AI25" s="1" t="s">
        <v>206</v>
      </c>
      <c r="AJ25" s="1" t="s">
        <v>214</v>
      </c>
      <c r="AK25" s="1" t="s">
        <v>136</v>
      </c>
      <c r="AL25" s="2"/>
      <c r="AM25" s="1" t="s">
        <v>136</v>
      </c>
      <c r="AN25" s="1" t="s">
        <v>48</v>
      </c>
      <c r="AO25" s="1" t="s">
        <v>140</v>
      </c>
      <c r="AP25" s="1" t="s">
        <v>142</v>
      </c>
      <c r="AQ25" s="1"/>
      <c r="AR25" s="1" t="s">
        <v>198</v>
      </c>
      <c r="AS25" s="1" t="s">
        <v>215</v>
      </c>
      <c r="AT25" s="1" t="s">
        <v>151</v>
      </c>
      <c r="AU25" s="10" t="s">
        <v>216</v>
      </c>
      <c r="AV25" s="1" t="s">
        <v>209</v>
      </c>
      <c r="AW25" s="2"/>
      <c r="AX25" s="1" t="s">
        <v>206</v>
      </c>
      <c r="AY25" s="2"/>
      <c r="AZ25" s="1" t="s">
        <v>217</v>
      </c>
      <c r="BA25" s="1" t="s">
        <v>218</v>
      </c>
      <c r="BB25" s="1" t="s">
        <v>136</v>
      </c>
      <c r="BC25" s="1" t="s">
        <v>219</v>
      </c>
      <c r="BD25" s="1" t="s">
        <v>209</v>
      </c>
      <c r="BE25" s="1" t="s">
        <v>220</v>
      </c>
      <c r="BF25" s="2"/>
      <c r="BG25" s="79" t="s">
        <v>136</v>
      </c>
      <c r="BH25" s="80" t="s">
        <v>219</v>
      </c>
      <c r="BI25" s="80" t="s">
        <v>209</v>
      </c>
      <c r="BJ25" s="80" t="s">
        <v>159</v>
      </c>
      <c r="BK25" s="2"/>
      <c r="BL25" s="1" t="s">
        <v>221</v>
      </c>
      <c r="BM25" s="1" t="s">
        <v>209</v>
      </c>
      <c r="BN25" s="1" t="s">
        <v>136</v>
      </c>
      <c r="BO25" s="1" t="s">
        <v>222</v>
      </c>
      <c r="BP25" s="2"/>
      <c r="BQ25" s="1" t="s">
        <v>539</v>
      </c>
      <c r="BR25" s="1" t="s">
        <v>1110</v>
      </c>
      <c r="BS25" s="12" t="s">
        <v>1111</v>
      </c>
      <c r="BT25" s="2"/>
      <c r="BV25" s="2"/>
      <c r="BW25" s="89" t="s">
        <v>300</v>
      </c>
      <c r="BX25" s="90" t="s">
        <v>1047</v>
      </c>
      <c r="BY25" s="2"/>
    </row>
    <row r="26" spans="1:77" s="11" customFormat="1" x14ac:dyDescent="0.15">
      <c r="A26" s="1" t="s">
        <v>223</v>
      </c>
      <c r="B26" s="1" t="s">
        <v>227</v>
      </c>
      <c r="C26" s="1" t="s">
        <v>224</v>
      </c>
      <c r="D26" s="1" t="s">
        <v>225</v>
      </c>
      <c r="E26" s="1" t="s">
        <v>226</v>
      </c>
      <c r="F26" s="40">
        <f t="shared" ref="F26:F89" si="0">SUMIFS($Q$25:$Q$309,$O$25:$O$309,A26)</f>
        <v>46385</v>
      </c>
      <c r="G26" s="40">
        <f t="shared" ref="G26:G89" si="1">SUMIFS($R$25:$R$309,$O$25:$O$309,A26)</f>
        <v>35636</v>
      </c>
      <c r="H26" s="41">
        <f t="shared" ref="H26:H89" si="2">F26/G26</f>
        <v>1.3016331799304075</v>
      </c>
      <c r="I26" s="9" t="s">
        <v>243</v>
      </c>
      <c r="J26" s="9" t="s">
        <v>228</v>
      </c>
      <c r="K26" s="9" t="s">
        <v>2674</v>
      </c>
      <c r="L26" s="9" t="s">
        <v>67</v>
      </c>
      <c r="M26" s="29" t="s">
        <v>556</v>
      </c>
      <c r="N26" s="29" t="s">
        <v>557</v>
      </c>
      <c r="O26" s="29" t="s">
        <v>356</v>
      </c>
      <c r="P26" s="29" t="s">
        <v>357</v>
      </c>
      <c r="Q26" s="27">
        <v>15950</v>
      </c>
      <c r="R26" s="27">
        <v>14366</v>
      </c>
      <c r="S26" s="2"/>
      <c r="T26" s="58" t="s">
        <v>25</v>
      </c>
      <c r="U26" s="12" t="s">
        <v>2709</v>
      </c>
      <c r="V26" s="12" t="s">
        <v>9</v>
      </c>
      <c r="W26" s="12" t="s">
        <v>233</v>
      </c>
      <c r="X26" s="59"/>
      <c r="Y26" s="2"/>
      <c r="Z26" s="1" t="s">
        <v>135</v>
      </c>
      <c r="AA26" s="1" t="s">
        <v>219</v>
      </c>
      <c r="AB26" s="1" t="s">
        <v>229</v>
      </c>
      <c r="AC26" s="1" t="s">
        <v>11</v>
      </c>
      <c r="AD26" s="1" t="s">
        <v>230</v>
      </c>
      <c r="AE26" s="1" t="s">
        <v>116</v>
      </c>
      <c r="AF26" s="1" t="s">
        <v>10</v>
      </c>
      <c r="AG26" s="10" t="s">
        <v>2660</v>
      </c>
      <c r="AH26" s="1" t="s">
        <v>231</v>
      </c>
      <c r="AI26" s="1" t="s">
        <v>228</v>
      </c>
      <c r="AJ26" s="1" t="s">
        <v>232</v>
      </c>
      <c r="AK26" s="1" t="s">
        <v>2657</v>
      </c>
      <c r="AL26" s="2"/>
      <c r="AM26" s="1" t="s">
        <v>143</v>
      </c>
      <c r="AN26" s="1" t="s">
        <v>141</v>
      </c>
      <c r="AO26" s="1" t="s">
        <v>234</v>
      </c>
      <c r="AP26" s="1" t="s">
        <v>235</v>
      </c>
      <c r="AQ26" s="1"/>
      <c r="AR26" s="1" t="s">
        <v>150</v>
      </c>
      <c r="AS26" s="1" t="s">
        <v>236</v>
      </c>
      <c r="AT26" s="1" t="s">
        <v>152</v>
      </c>
      <c r="AV26" s="1" t="s">
        <v>9</v>
      </c>
      <c r="AW26" s="2"/>
      <c r="AX26" s="1" t="s">
        <v>228</v>
      </c>
      <c r="AY26" s="2"/>
      <c r="AZ26" s="1" t="s">
        <v>25</v>
      </c>
      <c r="BA26" s="1" t="s">
        <v>237</v>
      </c>
      <c r="BB26" s="1" t="s">
        <v>143</v>
      </c>
      <c r="BC26" s="1" t="s">
        <v>208</v>
      </c>
      <c r="BD26" s="1" t="s">
        <v>229</v>
      </c>
      <c r="BE26" s="1" t="s">
        <v>238</v>
      </c>
      <c r="BF26" s="2"/>
      <c r="BG26" s="81" t="s">
        <v>2653</v>
      </c>
      <c r="BH26" s="82" t="s">
        <v>2815</v>
      </c>
      <c r="BI26" s="82" t="s">
        <v>229</v>
      </c>
      <c r="BJ26" s="83" t="s">
        <v>2656</v>
      </c>
      <c r="BK26" s="2"/>
      <c r="BL26" s="1" t="s">
        <v>239</v>
      </c>
      <c r="BM26" s="1" t="s">
        <v>229</v>
      </c>
      <c r="BN26" s="1" t="s">
        <v>134</v>
      </c>
      <c r="BO26" s="1" t="s">
        <v>240</v>
      </c>
      <c r="BP26" s="2"/>
      <c r="BQ26" s="1" t="s">
        <v>539</v>
      </c>
      <c r="BR26" s="1" t="s">
        <v>1112</v>
      </c>
      <c r="BS26" s="12" t="s">
        <v>1113</v>
      </c>
      <c r="BT26" s="2"/>
      <c r="BV26" s="2"/>
      <c r="BW26" s="91" t="s">
        <v>303</v>
      </c>
      <c r="BX26" s="92" t="s">
        <v>753</v>
      </c>
      <c r="BY26" s="2"/>
    </row>
    <row r="27" spans="1:77" s="11" customFormat="1" x14ac:dyDescent="0.15">
      <c r="A27" s="1" t="s">
        <v>241</v>
      </c>
      <c r="B27" s="1" t="s">
        <v>204</v>
      </c>
      <c r="C27" s="1" t="s">
        <v>224</v>
      </c>
      <c r="D27" s="1" t="s">
        <v>242</v>
      </c>
      <c r="E27" s="1" t="s">
        <v>203</v>
      </c>
      <c r="F27" s="40">
        <f t="shared" si="0"/>
        <v>305906</v>
      </c>
      <c r="G27" s="40">
        <f t="shared" si="1"/>
        <v>144233</v>
      </c>
      <c r="H27" s="41">
        <f t="shared" si="2"/>
        <v>2.1209154631741698</v>
      </c>
      <c r="I27" s="9" t="s">
        <v>275</v>
      </c>
      <c r="K27" s="1" t="s">
        <v>244</v>
      </c>
      <c r="L27" s="9" t="s">
        <v>245</v>
      </c>
      <c r="M27" s="29" t="s">
        <v>558</v>
      </c>
      <c r="N27" s="29" t="s">
        <v>559</v>
      </c>
      <c r="O27" s="29" t="s">
        <v>416</v>
      </c>
      <c r="P27" s="29" t="s">
        <v>357</v>
      </c>
      <c r="Q27" s="27">
        <v>7693</v>
      </c>
      <c r="R27" s="27">
        <v>7836</v>
      </c>
      <c r="S27" s="2"/>
      <c r="T27" s="58" t="s">
        <v>26</v>
      </c>
      <c r="U27" s="12" t="s">
        <v>2677</v>
      </c>
      <c r="V27" s="12" t="s">
        <v>252</v>
      </c>
      <c r="W27" s="12" t="s">
        <v>253</v>
      </c>
      <c r="X27" s="59"/>
      <c r="Y27" s="2"/>
      <c r="Z27" s="1" t="s">
        <v>143</v>
      </c>
      <c r="AB27" s="1" t="s">
        <v>246</v>
      </c>
      <c r="AC27" s="1" t="s">
        <v>247</v>
      </c>
      <c r="AE27" s="1" t="s">
        <v>248</v>
      </c>
      <c r="AG27" s="10" t="s">
        <v>2661</v>
      </c>
      <c r="AH27" s="1" t="s">
        <v>267</v>
      </c>
      <c r="AJ27" s="1" t="s">
        <v>2864</v>
      </c>
      <c r="AK27" s="1" t="s">
        <v>2746</v>
      </c>
      <c r="AL27" s="2"/>
      <c r="AM27" s="1" t="s">
        <v>144</v>
      </c>
      <c r="AN27" s="1" t="s">
        <v>51</v>
      </c>
      <c r="AO27" s="1" t="s">
        <v>254</v>
      </c>
      <c r="AP27" s="1" t="s">
        <v>2726</v>
      </c>
      <c r="AQ27" s="1"/>
      <c r="AR27" s="1" t="s">
        <v>255</v>
      </c>
      <c r="AS27" s="1" t="s">
        <v>256</v>
      </c>
      <c r="AT27" s="1" t="s">
        <v>257</v>
      </c>
      <c r="AV27" s="1" t="s">
        <v>252</v>
      </c>
      <c r="AW27" s="2"/>
      <c r="AY27" s="2"/>
      <c r="AZ27" s="1" t="s">
        <v>234</v>
      </c>
      <c r="BA27" s="1" t="s">
        <v>258</v>
      </c>
      <c r="BB27" s="1" t="s">
        <v>144</v>
      </c>
      <c r="BC27" s="1" t="s">
        <v>2845</v>
      </c>
      <c r="BE27" s="1" t="s">
        <v>259</v>
      </c>
      <c r="BF27" s="2"/>
      <c r="BG27" s="1" t="s">
        <v>2654</v>
      </c>
      <c r="BH27" s="8" t="s">
        <v>2655</v>
      </c>
      <c r="BI27" s="8" t="s">
        <v>246</v>
      </c>
      <c r="BK27" s="2"/>
      <c r="BL27" s="1" t="s">
        <v>260</v>
      </c>
      <c r="BM27" s="1" t="s">
        <v>246</v>
      </c>
      <c r="BN27" s="1" t="s">
        <v>251</v>
      </c>
      <c r="BO27" s="1" t="s">
        <v>261</v>
      </c>
      <c r="BP27" s="2"/>
      <c r="BQ27" s="1" t="s">
        <v>539</v>
      </c>
      <c r="BR27" s="1" t="s">
        <v>1114</v>
      </c>
      <c r="BS27" s="12" t="s">
        <v>1115</v>
      </c>
      <c r="BT27" s="2"/>
      <c r="BV27" s="2"/>
      <c r="BW27" s="89" t="s">
        <v>305</v>
      </c>
      <c r="BX27" s="90" t="s">
        <v>1075</v>
      </c>
      <c r="BY27" s="2"/>
    </row>
    <row r="28" spans="1:77" s="11" customFormat="1" x14ac:dyDescent="0.15">
      <c r="A28" s="1" t="s">
        <v>262</v>
      </c>
      <c r="B28" s="1" t="s">
        <v>265</v>
      </c>
      <c r="C28" s="1" t="s">
        <v>224</v>
      </c>
      <c r="D28" s="1" t="s">
        <v>263</v>
      </c>
      <c r="E28" s="1" t="s">
        <v>264</v>
      </c>
      <c r="F28" s="40">
        <f t="shared" si="0"/>
        <v>44623</v>
      </c>
      <c r="G28" s="40">
        <f t="shared" si="1"/>
        <v>26976</v>
      </c>
      <c r="H28" s="41">
        <f t="shared" si="2"/>
        <v>1.6541740806642942</v>
      </c>
      <c r="I28" s="9" t="s">
        <v>284</v>
      </c>
      <c r="M28" s="29" t="s">
        <v>560</v>
      </c>
      <c r="N28" s="29" t="s">
        <v>561</v>
      </c>
      <c r="O28" s="29" t="s">
        <v>426</v>
      </c>
      <c r="P28" s="29" t="s">
        <v>357</v>
      </c>
      <c r="Q28" s="27">
        <v>17858</v>
      </c>
      <c r="R28" s="27">
        <v>13850</v>
      </c>
      <c r="S28" s="2"/>
      <c r="T28" s="58" t="s">
        <v>233</v>
      </c>
      <c r="U28" s="12" t="s">
        <v>2678</v>
      </c>
      <c r="V28" s="59"/>
      <c r="W28" s="59"/>
      <c r="X28" s="59"/>
      <c r="Y28" s="2"/>
      <c r="Z28" s="1" t="s">
        <v>144</v>
      </c>
      <c r="AE28" s="1" t="s">
        <v>266</v>
      </c>
      <c r="AH28" s="1" t="s">
        <v>2677</v>
      </c>
      <c r="AK28" s="1" t="s">
        <v>2806</v>
      </c>
      <c r="AL28" s="2"/>
      <c r="AM28" s="1" t="s">
        <v>135</v>
      </c>
      <c r="AO28" s="1" t="s">
        <v>268</v>
      </c>
      <c r="AS28" s="1" t="s">
        <v>269</v>
      </c>
      <c r="AV28" s="1" t="s">
        <v>153</v>
      </c>
      <c r="AW28" s="2"/>
      <c r="AY28" s="2"/>
      <c r="AZ28" s="1" t="s">
        <v>2708</v>
      </c>
      <c r="BA28" s="1" t="s">
        <v>270</v>
      </c>
      <c r="BB28" s="1" t="s">
        <v>135</v>
      </c>
      <c r="BC28" s="11" t="s">
        <v>2846</v>
      </c>
      <c r="BE28" s="1" t="s">
        <v>271</v>
      </c>
      <c r="BF28" s="2"/>
      <c r="BG28" s="8" t="s">
        <v>2816</v>
      </c>
      <c r="BH28" s="8" t="s">
        <v>2817</v>
      </c>
      <c r="BI28"/>
      <c r="BJ28"/>
      <c r="BK28" s="2"/>
      <c r="BL28" s="1" t="s">
        <v>15</v>
      </c>
      <c r="BN28" s="67" t="s">
        <v>2783</v>
      </c>
      <c r="BO28" s="1" t="s">
        <v>272</v>
      </c>
      <c r="BP28" s="2"/>
      <c r="BQ28" s="1" t="s">
        <v>539</v>
      </c>
      <c r="BR28" s="1" t="s">
        <v>1116</v>
      </c>
      <c r="BS28" s="12" t="s">
        <v>1117</v>
      </c>
      <c r="BT28" s="2"/>
      <c r="BV28" s="2"/>
      <c r="BW28" s="91" t="s">
        <v>307</v>
      </c>
      <c r="BX28" s="92" t="s">
        <v>959</v>
      </c>
      <c r="BY28" s="2"/>
    </row>
    <row r="29" spans="1:77" s="11" customFormat="1" x14ac:dyDescent="0.15">
      <c r="A29" s="1" t="s">
        <v>273</v>
      </c>
      <c r="B29" s="1" t="s">
        <v>227</v>
      </c>
      <c r="C29" s="1" t="s">
        <v>224</v>
      </c>
      <c r="D29" s="1" t="s">
        <v>274</v>
      </c>
      <c r="E29" s="1" t="s">
        <v>226</v>
      </c>
      <c r="F29" s="40">
        <f t="shared" si="0"/>
        <v>61497</v>
      </c>
      <c r="G29" s="40">
        <f t="shared" si="1"/>
        <v>50935</v>
      </c>
      <c r="H29" s="41">
        <f t="shared" si="2"/>
        <v>1.2073623245312652</v>
      </c>
      <c r="I29" s="9" t="s">
        <v>290</v>
      </c>
      <c r="M29" s="29" t="s">
        <v>562</v>
      </c>
      <c r="N29" s="29" t="s">
        <v>563</v>
      </c>
      <c r="O29" s="29" t="s">
        <v>451</v>
      </c>
      <c r="P29" s="29" t="s">
        <v>357</v>
      </c>
      <c r="Q29" s="27">
        <v>8683</v>
      </c>
      <c r="R29" s="27">
        <v>6335</v>
      </c>
      <c r="S29" s="2"/>
      <c r="T29" s="58" t="s">
        <v>2708</v>
      </c>
      <c r="U29" s="12" t="s">
        <v>2710</v>
      </c>
      <c r="V29" s="59"/>
      <c r="W29" s="59"/>
      <c r="X29" s="59"/>
      <c r="Y29" s="2"/>
      <c r="Z29" s="1" t="s">
        <v>2721</v>
      </c>
      <c r="AE29" s="1" t="s">
        <v>276</v>
      </c>
      <c r="AH29" s="1" t="s">
        <v>2678</v>
      </c>
      <c r="AK29" s="1" t="s">
        <v>135</v>
      </c>
      <c r="AL29" s="2"/>
      <c r="AM29" s="1" t="s">
        <v>2721</v>
      </c>
      <c r="AO29" s="1"/>
      <c r="AS29" s="1" t="s">
        <v>277</v>
      </c>
      <c r="AV29" s="1" t="s">
        <v>278</v>
      </c>
      <c r="AW29" s="2"/>
      <c r="AY29" s="2"/>
      <c r="AZ29" s="1" t="s">
        <v>233</v>
      </c>
      <c r="BA29" s="1" t="s">
        <v>279</v>
      </c>
      <c r="BB29" s="1" t="s">
        <v>2721</v>
      </c>
      <c r="BC29" s="1" t="s">
        <v>116</v>
      </c>
      <c r="BE29" s="1" t="s">
        <v>281</v>
      </c>
      <c r="BF29" s="2"/>
      <c r="BG29" s="8" t="s">
        <v>2818</v>
      </c>
      <c r="BH29"/>
      <c r="BI29"/>
      <c r="BJ29"/>
      <c r="BK29" s="2"/>
      <c r="BL29" s="1" t="s">
        <v>16</v>
      </c>
      <c r="BN29" s="1" t="s">
        <v>135</v>
      </c>
      <c r="BO29" s="1" t="s">
        <v>282</v>
      </c>
      <c r="BP29" s="2"/>
      <c r="BQ29" s="1" t="s">
        <v>539</v>
      </c>
      <c r="BR29" s="1" t="s">
        <v>1118</v>
      </c>
      <c r="BS29" s="12" t="s">
        <v>1119</v>
      </c>
      <c r="BT29" s="2"/>
      <c r="BV29" s="2"/>
      <c r="BW29" s="89" t="s">
        <v>309</v>
      </c>
      <c r="BX29" s="90" t="s">
        <v>873</v>
      </c>
      <c r="BY29" s="2"/>
    </row>
    <row r="30" spans="1:77" s="11" customFormat="1" x14ac:dyDescent="0.15">
      <c r="A30" s="1" t="s">
        <v>283</v>
      </c>
      <c r="B30" s="1" t="s">
        <v>227</v>
      </c>
      <c r="C30" s="1" t="s">
        <v>201</v>
      </c>
      <c r="D30" s="1" t="s">
        <v>2784</v>
      </c>
      <c r="E30" s="1" t="s">
        <v>226</v>
      </c>
      <c r="F30" s="40">
        <f t="shared" si="0"/>
        <v>327945</v>
      </c>
      <c r="G30" s="40">
        <f t="shared" si="1"/>
        <v>229618</v>
      </c>
      <c r="H30" s="41">
        <f t="shared" si="2"/>
        <v>1.4282199130730169</v>
      </c>
      <c r="I30" s="9" t="s">
        <v>295</v>
      </c>
      <c r="M30" s="29" t="s">
        <v>564</v>
      </c>
      <c r="N30" s="29" t="s">
        <v>565</v>
      </c>
      <c r="O30" s="29" t="s">
        <v>460</v>
      </c>
      <c r="P30" s="29" t="s">
        <v>332</v>
      </c>
      <c r="Q30" s="27">
        <v>11050</v>
      </c>
      <c r="R30" s="27">
        <v>8350</v>
      </c>
      <c r="S30" s="2"/>
      <c r="T30" s="60"/>
      <c r="U30" s="12" t="s">
        <v>253</v>
      </c>
      <c r="V30" s="60"/>
      <c r="W30" s="60"/>
      <c r="X30" s="60"/>
      <c r="Y30" s="2"/>
      <c r="AH30" s="1" t="s">
        <v>2682</v>
      </c>
      <c r="AK30" s="1" t="s">
        <v>2721</v>
      </c>
      <c r="AL30" s="2"/>
      <c r="AS30" s="1" t="s">
        <v>285</v>
      </c>
      <c r="AW30" s="2"/>
      <c r="AY30" s="2"/>
      <c r="AZ30" s="1" t="s">
        <v>30</v>
      </c>
      <c r="BA30" s="1" t="s">
        <v>286</v>
      </c>
      <c r="BC30" s="1" t="s">
        <v>280</v>
      </c>
      <c r="BE30" s="1" t="s">
        <v>288</v>
      </c>
      <c r="BF30" s="2"/>
      <c r="BG30" s="8" t="s">
        <v>2819</v>
      </c>
      <c r="BH30"/>
      <c r="BI30"/>
      <c r="BJ30"/>
      <c r="BK30" s="2"/>
      <c r="BL30" s="1" t="s">
        <v>17</v>
      </c>
      <c r="BN30" s="1" t="s">
        <v>2721</v>
      </c>
      <c r="BP30" s="2"/>
      <c r="BQ30" s="1" t="s">
        <v>539</v>
      </c>
      <c r="BR30" s="1" t="s">
        <v>1120</v>
      </c>
      <c r="BS30" s="12" t="s">
        <v>1121</v>
      </c>
      <c r="BT30" s="2"/>
      <c r="BV30" s="2"/>
      <c r="BW30" s="91" t="s">
        <v>311</v>
      </c>
      <c r="BX30" s="92" t="s">
        <v>727</v>
      </c>
      <c r="BY30" s="2"/>
    </row>
    <row r="31" spans="1:77" s="11" customFormat="1" x14ac:dyDescent="0.15">
      <c r="A31" s="1" t="s">
        <v>289</v>
      </c>
      <c r="B31" s="1" t="s">
        <v>227</v>
      </c>
      <c r="C31" s="1" t="s">
        <v>224</v>
      </c>
      <c r="D31" s="1" t="s">
        <v>274</v>
      </c>
      <c r="E31" s="1" t="s">
        <v>264</v>
      </c>
      <c r="F31" s="40">
        <f t="shared" si="0"/>
        <v>17160</v>
      </c>
      <c r="G31" s="40">
        <f t="shared" si="1"/>
        <v>10459</v>
      </c>
      <c r="H31" s="41">
        <f t="shared" si="2"/>
        <v>1.6406922267903241</v>
      </c>
      <c r="I31" s="9" t="s">
        <v>298</v>
      </c>
      <c r="M31" s="29" t="s">
        <v>566</v>
      </c>
      <c r="N31" s="29" t="s">
        <v>567</v>
      </c>
      <c r="O31" s="29" t="s">
        <v>461</v>
      </c>
      <c r="P31" s="29" t="s">
        <v>332</v>
      </c>
      <c r="Q31" s="27">
        <v>41141</v>
      </c>
      <c r="R31" s="27">
        <v>22864</v>
      </c>
      <c r="S31" s="2"/>
      <c r="Y31" s="2"/>
      <c r="AH31" s="1" t="s">
        <v>2730</v>
      </c>
      <c r="AL31" s="2"/>
      <c r="AW31" s="2"/>
      <c r="AY31" s="2"/>
      <c r="AZ31" s="1" t="s">
        <v>253</v>
      </c>
      <c r="BC31" s="1" t="s">
        <v>287</v>
      </c>
      <c r="BE31" s="1" t="s">
        <v>292</v>
      </c>
      <c r="BF31" s="2"/>
      <c r="BG31" s="8" t="s">
        <v>213</v>
      </c>
      <c r="BH31"/>
      <c r="BI31"/>
      <c r="BJ31"/>
      <c r="BK31" s="2"/>
      <c r="BL31" s="1" t="s">
        <v>2679</v>
      </c>
      <c r="BP31" s="2"/>
      <c r="BQ31" s="1" t="s">
        <v>539</v>
      </c>
      <c r="BR31" s="1" t="s">
        <v>1122</v>
      </c>
      <c r="BS31" s="12" t="s">
        <v>1123</v>
      </c>
      <c r="BT31" s="2"/>
      <c r="BV31" s="2"/>
      <c r="BW31" s="89" t="s">
        <v>313</v>
      </c>
      <c r="BX31" s="90" t="s">
        <v>923</v>
      </c>
      <c r="BY31" s="2"/>
    </row>
    <row r="32" spans="1:77" s="11" customFormat="1" x14ac:dyDescent="0.15">
      <c r="A32" s="1" t="s">
        <v>293</v>
      </c>
      <c r="B32" s="1" t="s">
        <v>227</v>
      </c>
      <c r="C32" s="1" t="s">
        <v>224</v>
      </c>
      <c r="D32" s="1" t="s">
        <v>294</v>
      </c>
      <c r="E32" s="1" t="s">
        <v>226</v>
      </c>
      <c r="F32" s="40">
        <f t="shared" si="0"/>
        <v>14872</v>
      </c>
      <c r="G32" s="40">
        <f t="shared" si="1"/>
        <v>12069</v>
      </c>
      <c r="H32" s="41">
        <f t="shared" si="2"/>
        <v>1.2322479078631203</v>
      </c>
      <c r="M32" s="29" t="s">
        <v>568</v>
      </c>
      <c r="N32" s="29" t="s">
        <v>569</v>
      </c>
      <c r="O32" s="29" t="s">
        <v>502</v>
      </c>
      <c r="P32" s="29" t="s">
        <v>357</v>
      </c>
      <c r="Q32" s="27">
        <v>13802</v>
      </c>
      <c r="R32" s="27">
        <v>8521</v>
      </c>
      <c r="S32" s="2"/>
      <c r="Y32" s="2"/>
      <c r="AH32" s="1" t="s">
        <v>250</v>
      </c>
      <c r="AL32" s="2"/>
      <c r="AW32" s="2"/>
      <c r="AY32" s="2"/>
      <c r="BE32" s="1" t="s">
        <v>296</v>
      </c>
      <c r="BF32" s="2"/>
      <c r="BG32" s="8" t="s">
        <v>231</v>
      </c>
      <c r="BH32"/>
      <c r="BI32"/>
      <c r="BJ32"/>
      <c r="BK32" s="2"/>
      <c r="BP32" s="2"/>
      <c r="BQ32" s="1" t="s">
        <v>539</v>
      </c>
      <c r="BR32" s="1" t="s">
        <v>1124</v>
      </c>
      <c r="BS32" s="12" t="s">
        <v>1125</v>
      </c>
      <c r="BT32" s="2"/>
      <c r="BV32" s="2"/>
      <c r="BW32" s="91" t="s">
        <v>315</v>
      </c>
      <c r="BX32" s="92" t="s">
        <v>1077</v>
      </c>
      <c r="BY32" s="2"/>
    </row>
    <row r="33" spans="1:77" s="11" customFormat="1" x14ac:dyDescent="0.15">
      <c r="A33" s="1" t="s">
        <v>297</v>
      </c>
      <c r="B33" s="1" t="s">
        <v>227</v>
      </c>
      <c r="C33" s="1" t="s">
        <v>224</v>
      </c>
      <c r="D33" s="1" t="s">
        <v>274</v>
      </c>
      <c r="E33" s="1" t="s">
        <v>226</v>
      </c>
      <c r="F33" s="40">
        <f t="shared" si="0"/>
        <v>46494</v>
      </c>
      <c r="G33" s="40">
        <f t="shared" si="1"/>
        <v>23120</v>
      </c>
      <c r="H33" s="41">
        <f t="shared" si="2"/>
        <v>2.0109861591695504</v>
      </c>
      <c r="M33" s="29" t="s">
        <v>570</v>
      </c>
      <c r="N33" s="29" t="s">
        <v>571</v>
      </c>
      <c r="O33" s="29" t="s">
        <v>543</v>
      </c>
      <c r="P33" s="29" t="s">
        <v>332</v>
      </c>
      <c r="Q33" s="27">
        <v>86006</v>
      </c>
      <c r="R33" s="27">
        <v>49226</v>
      </c>
      <c r="S33" s="2"/>
      <c r="Y33" s="2"/>
      <c r="AH33" s="1" t="s">
        <v>2731</v>
      </c>
      <c r="AL33" s="2"/>
      <c r="AW33" s="2"/>
      <c r="AY33" s="2"/>
      <c r="BE33" s="1" t="s">
        <v>299</v>
      </c>
      <c r="BF33" s="2"/>
      <c r="BG33" s="8" t="s">
        <v>2820</v>
      </c>
      <c r="BH33"/>
      <c r="BI33"/>
      <c r="BJ33"/>
      <c r="BK33" s="2"/>
      <c r="BP33" s="2"/>
      <c r="BQ33" s="1" t="s">
        <v>539</v>
      </c>
      <c r="BR33" s="1" t="s">
        <v>1126</v>
      </c>
      <c r="BS33" s="12" t="s">
        <v>1127</v>
      </c>
      <c r="BT33" s="2"/>
      <c r="BV33" s="2"/>
      <c r="BW33" s="89" t="s">
        <v>316</v>
      </c>
      <c r="BX33" s="90" t="s">
        <v>729</v>
      </c>
      <c r="BY33" s="2"/>
    </row>
    <row r="34" spans="1:77" s="11" customFormat="1" ht="16" x14ac:dyDescent="0.15">
      <c r="A34" s="1" t="s">
        <v>300</v>
      </c>
      <c r="B34" s="1" t="s">
        <v>301</v>
      </c>
      <c r="C34" s="1" t="s">
        <v>201</v>
      </c>
      <c r="D34" s="1" t="s">
        <v>2788</v>
      </c>
      <c r="E34" s="1" t="s">
        <v>226</v>
      </c>
      <c r="F34" s="40">
        <f t="shared" si="0"/>
        <v>5031</v>
      </c>
      <c r="G34" s="40">
        <f t="shared" si="1"/>
        <v>4442</v>
      </c>
      <c r="H34" s="41">
        <f t="shared" si="2"/>
        <v>1.1325979288608734</v>
      </c>
      <c r="M34" s="29" t="s">
        <v>572</v>
      </c>
      <c r="N34" s="29" t="s">
        <v>573</v>
      </c>
      <c r="O34" s="29" t="s">
        <v>514</v>
      </c>
      <c r="P34" s="29" t="s">
        <v>357</v>
      </c>
      <c r="Q34" s="27">
        <v>9006</v>
      </c>
      <c r="R34" s="27">
        <v>6216</v>
      </c>
      <c r="S34" s="2"/>
      <c r="Y34" s="2"/>
      <c r="AH34" s="1" t="s">
        <v>291</v>
      </c>
      <c r="AL34" s="2"/>
      <c r="AW34" s="2"/>
      <c r="AY34" s="2"/>
      <c r="BE34" s="50"/>
      <c r="BF34" s="2"/>
      <c r="BG34" s="8" t="s">
        <v>2821</v>
      </c>
      <c r="BH34"/>
      <c r="BI34"/>
      <c r="BJ34"/>
      <c r="BK34" s="2"/>
      <c r="BP34" s="2"/>
      <c r="BQ34" s="1" t="s">
        <v>539</v>
      </c>
      <c r="BR34" s="1" t="s">
        <v>1128</v>
      </c>
      <c r="BS34" s="12" t="s">
        <v>1129</v>
      </c>
      <c r="BT34" s="2"/>
      <c r="BV34" s="2"/>
      <c r="BW34" s="91" t="s">
        <v>317</v>
      </c>
      <c r="BX34" s="92" t="s">
        <v>709</v>
      </c>
      <c r="BY34" s="2"/>
    </row>
    <row r="35" spans="1:77" s="11" customFormat="1" ht="16" x14ac:dyDescent="0.15">
      <c r="A35" s="1" t="s">
        <v>303</v>
      </c>
      <c r="B35" s="1" t="s">
        <v>227</v>
      </c>
      <c r="C35" s="1" t="s">
        <v>224</v>
      </c>
      <c r="D35" s="1" t="s">
        <v>274</v>
      </c>
      <c r="E35" s="1" t="s">
        <v>264</v>
      </c>
      <c r="F35" s="40">
        <f t="shared" si="0"/>
        <v>25201</v>
      </c>
      <c r="G35" s="40">
        <f t="shared" si="1"/>
        <v>12524</v>
      </c>
      <c r="H35" s="41">
        <f t="shared" si="2"/>
        <v>2.0122165442350686</v>
      </c>
      <c r="M35" s="29" t="s">
        <v>574</v>
      </c>
      <c r="N35" s="29" t="s">
        <v>575</v>
      </c>
      <c r="O35" s="29" t="s">
        <v>329</v>
      </c>
      <c r="P35" s="29" t="s">
        <v>202</v>
      </c>
      <c r="Q35" s="27">
        <v>18865</v>
      </c>
      <c r="R35" s="27">
        <v>10126</v>
      </c>
      <c r="S35" s="2"/>
      <c r="Y35" s="2"/>
      <c r="AH35" s="1" t="s">
        <v>302</v>
      </c>
      <c r="AL35" s="2"/>
      <c r="AW35" s="2"/>
      <c r="AY35" s="2"/>
      <c r="BE35" s="50"/>
      <c r="BF35" s="2"/>
      <c r="BG35"/>
      <c r="BH35"/>
      <c r="BI35"/>
      <c r="BJ35"/>
      <c r="BK35" s="2"/>
      <c r="BP35" s="2"/>
      <c r="BQ35" s="1" t="s">
        <v>539</v>
      </c>
      <c r="BR35" s="1" t="s">
        <v>1130</v>
      </c>
      <c r="BS35" s="12" t="s">
        <v>1131</v>
      </c>
      <c r="BT35" s="2"/>
      <c r="BV35" s="2"/>
      <c r="BW35" s="89" t="s">
        <v>318</v>
      </c>
      <c r="BX35" s="90" t="s">
        <v>671</v>
      </c>
      <c r="BY35" s="2"/>
    </row>
    <row r="36" spans="1:77" s="11" customFormat="1" x14ac:dyDescent="0.15">
      <c r="A36" s="1" t="s">
        <v>305</v>
      </c>
      <c r="B36" s="1" t="s">
        <v>265</v>
      </c>
      <c r="C36" s="1" t="s">
        <v>224</v>
      </c>
      <c r="D36" s="1" t="s">
        <v>263</v>
      </c>
      <c r="E36" s="1" t="s">
        <v>264</v>
      </c>
      <c r="F36" s="40">
        <f t="shared" si="0"/>
        <v>44707</v>
      </c>
      <c r="G36" s="40">
        <f t="shared" si="1"/>
        <v>45093</v>
      </c>
      <c r="H36" s="41">
        <f t="shared" si="2"/>
        <v>0.99143991306854717</v>
      </c>
      <c r="M36" s="29" t="s">
        <v>576</v>
      </c>
      <c r="N36" s="29" t="s">
        <v>577</v>
      </c>
      <c r="O36" s="29" t="s">
        <v>343</v>
      </c>
      <c r="P36" s="29" t="s">
        <v>332</v>
      </c>
      <c r="Q36" s="27">
        <v>116643</v>
      </c>
      <c r="R36" s="27">
        <v>49855</v>
      </c>
      <c r="S36" s="2"/>
      <c r="Y36" s="2"/>
      <c r="AH36" s="1" t="s">
        <v>304</v>
      </c>
      <c r="AL36" s="2"/>
      <c r="AW36" s="2"/>
      <c r="AY36" s="2"/>
      <c r="BF36" s="2"/>
      <c r="BG36"/>
      <c r="BH36"/>
      <c r="BI36"/>
      <c r="BJ36"/>
      <c r="BK36" s="2"/>
      <c r="BP36" s="2"/>
      <c r="BQ36" s="1" t="s">
        <v>539</v>
      </c>
      <c r="BR36" s="1" t="s">
        <v>1132</v>
      </c>
      <c r="BS36" s="12" t="s">
        <v>1133</v>
      </c>
      <c r="BT36" s="2"/>
      <c r="BV36" s="2"/>
      <c r="BW36" s="91" t="s">
        <v>320</v>
      </c>
      <c r="BX36" s="92" t="s">
        <v>1079</v>
      </c>
      <c r="BY36" s="2"/>
    </row>
    <row r="37" spans="1:77" s="11" customFormat="1" x14ac:dyDescent="0.15">
      <c r="A37" s="1" t="s">
        <v>307</v>
      </c>
      <c r="B37" s="1" t="s">
        <v>301</v>
      </c>
      <c r="C37" s="1" t="s">
        <v>201</v>
      </c>
      <c r="D37" s="1" t="s">
        <v>2789</v>
      </c>
      <c r="E37" s="1" t="s">
        <v>226</v>
      </c>
      <c r="F37" s="40">
        <f t="shared" si="0"/>
        <v>11115</v>
      </c>
      <c r="G37" s="40">
        <f t="shared" si="1"/>
        <v>8872</v>
      </c>
      <c r="H37" s="41">
        <f t="shared" si="2"/>
        <v>1.2528178539224526</v>
      </c>
      <c r="M37" s="29" t="s">
        <v>578</v>
      </c>
      <c r="N37" s="29" t="s">
        <v>579</v>
      </c>
      <c r="O37" s="29" t="s">
        <v>200</v>
      </c>
      <c r="P37" s="29" t="s">
        <v>202</v>
      </c>
      <c r="Q37" s="27">
        <v>195274</v>
      </c>
      <c r="R37" s="27">
        <v>88638</v>
      </c>
      <c r="S37" s="2"/>
      <c r="Y37" s="2"/>
      <c r="AH37" s="1" t="s">
        <v>306</v>
      </c>
      <c r="AL37" s="2"/>
      <c r="AW37" s="2"/>
      <c r="AY37" s="2"/>
      <c r="BF37" s="2"/>
      <c r="BG37"/>
      <c r="BH37"/>
      <c r="BI37"/>
      <c r="BJ37"/>
      <c r="BK37" s="2"/>
      <c r="BP37" s="2"/>
      <c r="BQ37" s="1" t="s">
        <v>539</v>
      </c>
      <c r="BR37" s="1" t="s">
        <v>1134</v>
      </c>
      <c r="BS37" s="12" t="s">
        <v>1135</v>
      </c>
      <c r="BT37" s="2"/>
      <c r="BV37" s="2"/>
      <c r="BW37" s="89" t="s">
        <v>321</v>
      </c>
      <c r="BX37" s="90" t="s">
        <v>969</v>
      </c>
      <c r="BY37" s="2"/>
    </row>
    <row r="38" spans="1:77" s="11" customFormat="1" x14ac:dyDescent="0.15">
      <c r="A38" s="1" t="s">
        <v>309</v>
      </c>
      <c r="B38" s="1" t="s">
        <v>310</v>
      </c>
      <c r="C38" s="1" t="s">
        <v>201</v>
      </c>
      <c r="D38" s="1" t="s">
        <v>2671</v>
      </c>
      <c r="E38" s="1" t="s">
        <v>226</v>
      </c>
      <c r="F38" s="40">
        <f t="shared" si="0"/>
        <v>12545</v>
      </c>
      <c r="G38" s="40">
        <f t="shared" si="1"/>
        <v>8027</v>
      </c>
      <c r="H38" s="41">
        <f t="shared" si="2"/>
        <v>1.5628503799676092</v>
      </c>
      <c r="M38" s="29" t="s">
        <v>580</v>
      </c>
      <c r="N38" s="29" t="s">
        <v>581</v>
      </c>
      <c r="O38" s="29" t="s">
        <v>377</v>
      </c>
      <c r="P38" s="29" t="s">
        <v>332</v>
      </c>
      <c r="Q38" s="27">
        <v>35740</v>
      </c>
      <c r="R38" s="27">
        <v>22052</v>
      </c>
      <c r="S38" s="2"/>
      <c r="Y38" s="2"/>
      <c r="AH38" s="1" t="s">
        <v>308</v>
      </c>
      <c r="AL38" s="2"/>
      <c r="AW38" s="2"/>
      <c r="AY38" s="2"/>
      <c r="BF38" s="2"/>
      <c r="BG38"/>
      <c r="BH38"/>
      <c r="BI38"/>
      <c r="BJ38"/>
      <c r="BK38" s="2"/>
      <c r="BP38" s="2"/>
      <c r="BQ38" s="1" t="s">
        <v>539</v>
      </c>
      <c r="BR38" s="1" t="s">
        <v>1136</v>
      </c>
      <c r="BS38" s="12" t="s">
        <v>1137</v>
      </c>
      <c r="BT38" s="2"/>
      <c r="BV38" s="2"/>
      <c r="BW38" s="91" t="s">
        <v>322</v>
      </c>
      <c r="BX38" s="92" t="s">
        <v>925</v>
      </c>
      <c r="BY38" s="2"/>
    </row>
    <row r="39" spans="1:77" s="11" customFormat="1" x14ac:dyDescent="0.15">
      <c r="A39" s="1" t="s">
        <v>311</v>
      </c>
      <c r="B39" s="1" t="s">
        <v>310</v>
      </c>
      <c r="C39" s="1" t="s">
        <v>224</v>
      </c>
      <c r="D39" s="1" t="s">
        <v>312</v>
      </c>
      <c r="E39" s="1" t="s">
        <v>226</v>
      </c>
      <c r="F39" s="40">
        <f t="shared" si="0"/>
        <v>55735</v>
      </c>
      <c r="G39" s="40">
        <f t="shared" si="1"/>
        <v>35470</v>
      </c>
      <c r="H39" s="41">
        <f t="shared" si="2"/>
        <v>1.5713278827177897</v>
      </c>
      <c r="M39" s="29" t="s">
        <v>582</v>
      </c>
      <c r="N39" s="29" t="s">
        <v>583</v>
      </c>
      <c r="O39" s="29" t="s">
        <v>496</v>
      </c>
      <c r="P39" s="29" t="s">
        <v>202</v>
      </c>
      <c r="Q39" s="27">
        <v>6368</v>
      </c>
      <c r="R39" s="27">
        <v>4865</v>
      </c>
      <c r="S39" s="2"/>
      <c r="Y39" s="2"/>
      <c r="AL39" s="2"/>
      <c r="AW39" s="2"/>
      <c r="AY39" s="2"/>
      <c r="BF39" s="2"/>
      <c r="BG39"/>
      <c r="BH39"/>
      <c r="BI39"/>
      <c r="BJ39"/>
      <c r="BK39" s="2"/>
      <c r="BP39" s="2"/>
      <c r="BQ39" s="1" t="s">
        <v>539</v>
      </c>
      <c r="BR39" s="1" t="s">
        <v>1138</v>
      </c>
      <c r="BS39" s="12" t="s">
        <v>1139</v>
      </c>
      <c r="BT39" s="2"/>
      <c r="BV39" s="2"/>
      <c r="BW39" s="89" t="s">
        <v>323</v>
      </c>
      <c r="BX39" s="90" t="s">
        <v>894</v>
      </c>
      <c r="BY39" s="2"/>
    </row>
    <row r="40" spans="1:77" s="11" customFormat="1" x14ac:dyDescent="0.15">
      <c r="A40" s="1" t="s">
        <v>313</v>
      </c>
      <c r="B40" s="1" t="s">
        <v>310</v>
      </c>
      <c r="C40" s="1" t="s">
        <v>224</v>
      </c>
      <c r="D40" s="1" t="s">
        <v>314</v>
      </c>
      <c r="E40" s="1" t="s">
        <v>264</v>
      </c>
      <c r="F40" s="40">
        <f t="shared" si="0"/>
        <v>19468</v>
      </c>
      <c r="G40" s="40">
        <f t="shared" si="1"/>
        <v>9194</v>
      </c>
      <c r="H40" s="41">
        <f t="shared" si="2"/>
        <v>2.1174679138568631</v>
      </c>
      <c r="M40" s="29" t="s">
        <v>584</v>
      </c>
      <c r="N40" s="29" t="s">
        <v>585</v>
      </c>
      <c r="O40" s="29" t="s">
        <v>522</v>
      </c>
      <c r="P40" s="29" t="s">
        <v>202</v>
      </c>
      <c r="Q40" s="27">
        <v>46945</v>
      </c>
      <c r="R40" s="27">
        <v>24495</v>
      </c>
      <c r="S40" s="2"/>
      <c r="Y40" s="2"/>
      <c r="AL40" s="2"/>
      <c r="AW40" s="2"/>
      <c r="AY40" s="2"/>
      <c r="BF40" s="2"/>
      <c r="BG40"/>
      <c r="BH40"/>
      <c r="BI40"/>
      <c r="BJ40"/>
      <c r="BK40" s="2"/>
      <c r="BP40" s="2"/>
      <c r="BQ40" s="1" t="s">
        <v>297</v>
      </c>
      <c r="BR40" s="1" t="s">
        <v>1108</v>
      </c>
      <c r="BS40" s="12" t="s">
        <v>1140</v>
      </c>
      <c r="BT40" s="2"/>
      <c r="BV40" s="2"/>
      <c r="BW40" s="91" t="s">
        <v>527</v>
      </c>
      <c r="BX40" s="92" t="s">
        <v>995</v>
      </c>
      <c r="BY40" s="2"/>
    </row>
    <row r="41" spans="1:77" s="11" customFormat="1" x14ac:dyDescent="0.15">
      <c r="A41" s="1" t="s">
        <v>315</v>
      </c>
      <c r="B41" s="1" t="s">
        <v>265</v>
      </c>
      <c r="C41" s="1" t="s">
        <v>224</v>
      </c>
      <c r="D41" s="1" t="s">
        <v>263</v>
      </c>
      <c r="E41" s="1" t="s">
        <v>226</v>
      </c>
      <c r="F41" s="40">
        <f t="shared" si="0"/>
        <v>2512</v>
      </c>
      <c r="G41" s="40">
        <f t="shared" si="1"/>
        <v>3603</v>
      </c>
      <c r="H41" s="41">
        <f t="shared" si="2"/>
        <v>0.69719678046072719</v>
      </c>
      <c r="M41" s="29" t="s">
        <v>586</v>
      </c>
      <c r="N41" s="29" t="s">
        <v>587</v>
      </c>
      <c r="O41" s="29" t="s">
        <v>354</v>
      </c>
      <c r="P41" s="29" t="s">
        <v>319</v>
      </c>
      <c r="Q41" s="27">
        <v>15530</v>
      </c>
      <c r="R41" s="27">
        <v>9771</v>
      </c>
      <c r="S41" s="2"/>
      <c r="Y41" s="2"/>
      <c r="AL41" s="2"/>
      <c r="AW41" s="2"/>
      <c r="AY41" s="2"/>
      <c r="BF41" s="2"/>
      <c r="BG41"/>
      <c r="BH41"/>
      <c r="BI41"/>
      <c r="BJ41"/>
      <c r="BK41" s="2"/>
      <c r="BP41" s="2"/>
      <c r="BQ41" s="1" t="s">
        <v>297</v>
      </c>
      <c r="BR41" s="1" t="s">
        <v>1110</v>
      </c>
      <c r="BS41" s="12" t="s">
        <v>1141</v>
      </c>
      <c r="BT41" s="2"/>
      <c r="BV41" s="2"/>
      <c r="BW41" s="89" t="s">
        <v>324</v>
      </c>
      <c r="BX41" s="90" t="s">
        <v>971</v>
      </c>
      <c r="BY41" s="2"/>
    </row>
    <row r="42" spans="1:77" s="11" customFormat="1" x14ac:dyDescent="0.15">
      <c r="A42" s="1" t="s">
        <v>316</v>
      </c>
      <c r="B42" s="1" t="s">
        <v>310</v>
      </c>
      <c r="C42" s="1" t="s">
        <v>224</v>
      </c>
      <c r="D42" s="1" t="s">
        <v>312</v>
      </c>
      <c r="E42" s="1" t="s">
        <v>264</v>
      </c>
      <c r="F42" s="40">
        <f t="shared" si="0"/>
        <v>45896</v>
      </c>
      <c r="G42" s="40">
        <f t="shared" si="1"/>
        <v>23598</v>
      </c>
      <c r="H42" s="41">
        <f t="shared" si="2"/>
        <v>1.944910585642851</v>
      </c>
      <c r="M42" s="29" t="s">
        <v>588</v>
      </c>
      <c r="N42" s="29" t="s">
        <v>589</v>
      </c>
      <c r="O42" s="29" t="s">
        <v>381</v>
      </c>
      <c r="P42" s="29" t="s">
        <v>319</v>
      </c>
      <c r="Q42" s="27">
        <v>48366</v>
      </c>
      <c r="R42" s="27">
        <v>26380</v>
      </c>
      <c r="S42" s="2"/>
      <c r="Y42" s="2"/>
      <c r="AL42" s="2"/>
      <c r="AW42" s="2"/>
      <c r="AY42" s="2"/>
      <c r="BF42" s="2"/>
      <c r="BG42"/>
      <c r="BH42"/>
      <c r="BI42"/>
      <c r="BJ42"/>
      <c r="BK42" s="2"/>
      <c r="BP42" s="2"/>
      <c r="BQ42" s="1" t="s">
        <v>297</v>
      </c>
      <c r="BR42" s="1" t="s">
        <v>1112</v>
      </c>
      <c r="BS42" s="12" t="s">
        <v>1142</v>
      </c>
      <c r="BT42" s="2"/>
      <c r="BV42" s="2"/>
      <c r="BW42" s="91" t="s">
        <v>528</v>
      </c>
      <c r="BX42" s="92" t="s">
        <v>997</v>
      </c>
      <c r="BY42" s="2"/>
    </row>
    <row r="43" spans="1:77" s="11" customFormat="1" x14ac:dyDescent="0.15">
      <c r="A43" s="1" t="s">
        <v>317</v>
      </c>
      <c r="B43" s="1" t="s">
        <v>204</v>
      </c>
      <c r="C43" s="1" t="s">
        <v>201</v>
      </c>
      <c r="D43" s="1" t="s">
        <v>2785</v>
      </c>
      <c r="E43" s="1" t="s">
        <v>226</v>
      </c>
      <c r="F43" s="40">
        <f t="shared" si="0"/>
        <v>4271</v>
      </c>
      <c r="G43" s="40">
        <f t="shared" si="1"/>
        <v>3874</v>
      </c>
      <c r="H43" s="41">
        <f t="shared" si="2"/>
        <v>1.1024780588538978</v>
      </c>
      <c r="M43" s="29" t="s">
        <v>590</v>
      </c>
      <c r="N43" s="29" t="s">
        <v>591</v>
      </c>
      <c r="O43" s="29" t="s">
        <v>396</v>
      </c>
      <c r="P43" s="29" t="s">
        <v>319</v>
      </c>
      <c r="Q43" s="27">
        <v>156488</v>
      </c>
      <c r="R43" s="27">
        <v>69859</v>
      </c>
      <c r="S43" s="2"/>
      <c r="Y43" s="2"/>
      <c r="AL43" s="2"/>
      <c r="AW43" s="2"/>
      <c r="AY43" s="2"/>
      <c r="BF43" s="2"/>
      <c r="BG43"/>
      <c r="BH43"/>
      <c r="BI43"/>
      <c r="BJ43"/>
      <c r="BK43" s="2"/>
      <c r="BP43" s="2"/>
      <c r="BQ43" s="1" t="s">
        <v>297</v>
      </c>
      <c r="BR43" s="1" t="s">
        <v>1114</v>
      </c>
      <c r="BS43" s="12" t="s">
        <v>1143</v>
      </c>
      <c r="BT43" s="2"/>
      <c r="BV43" s="2"/>
      <c r="BW43" s="89" t="s">
        <v>325</v>
      </c>
      <c r="BX43" s="90" t="s">
        <v>1017</v>
      </c>
      <c r="BY43" s="2"/>
    </row>
    <row r="44" spans="1:77" s="11" customFormat="1" x14ac:dyDescent="0.15">
      <c r="A44" s="1" t="s">
        <v>318</v>
      </c>
      <c r="B44" s="1" t="s">
        <v>204</v>
      </c>
      <c r="C44" s="1" t="s">
        <v>224</v>
      </c>
      <c r="D44" s="1" t="s">
        <v>319</v>
      </c>
      <c r="E44" s="1" t="s">
        <v>226</v>
      </c>
      <c r="F44" s="40">
        <f t="shared" si="0"/>
        <v>10441</v>
      </c>
      <c r="G44" s="40">
        <f t="shared" si="1"/>
        <v>8673</v>
      </c>
      <c r="H44" s="41">
        <f t="shared" si="2"/>
        <v>1.203851031938199</v>
      </c>
      <c r="M44" s="29" t="s">
        <v>592</v>
      </c>
      <c r="N44" s="29" t="s">
        <v>593</v>
      </c>
      <c r="O44" s="29" t="s">
        <v>428</v>
      </c>
      <c r="P44" s="29" t="s">
        <v>319</v>
      </c>
      <c r="Q44" s="27">
        <v>6430</v>
      </c>
      <c r="R44" s="27">
        <v>4582</v>
      </c>
      <c r="S44" s="2"/>
      <c r="Y44" s="2"/>
      <c r="AL44" s="2"/>
      <c r="AW44" s="2"/>
      <c r="AY44" s="2"/>
      <c r="BF44" s="2"/>
      <c r="BG44"/>
      <c r="BH44"/>
      <c r="BI44"/>
      <c r="BJ44"/>
      <c r="BK44" s="2"/>
      <c r="BP44" s="2"/>
      <c r="BQ44" s="1" t="s">
        <v>297</v>
      </c>
      <c r="BR44" s="1" t="s">
        <v>1116</v>
      </c>
      <c r="BS44" s="12" t="s">
        <v>1144</v>
      </c>
      <c r="BT44" s="2"/>
      <c r="BV44" s="2"/>
      <c r="BW44" s="91" t="s">
        <v>326</v>
      </c>
      <c r="BX44" s="92" t="s">
        <v>973</v>
      </c>
      <c r="BY44" s="2"/>
    </row>
    <row r="45" spans="1:77" s="11" customFormat="1" x14ac:dyDescent="0.15">
      <c r="A45" s="1" t="s">
        <v>320</v>
      </c>
      <c r="B45" s="1" t="s">
        <v>265</v>
      </c>
      <c r="C45" s="1" t="s">
        <v>224</v>
      </c>
      <c r="D45" s="1" t="s">
        <v>263</v>
      </c>
      <c r="E45" s="1" t="s">
        <v>226</v>
      </c>
      <c r="F45" s="40">
        <f t="shared" si="0"/>
        <v>6161</v>
      </c>
      <c r="G45" s="40">
        <f t="shared" si="1"/>
        <v>5956</v>
      </c>
      <c r="H45" s="41">
        <f t="shared" si="2"/>
        <v>1.0344190732034924</v>
      </c>
      <c r="M45" s="29" t="s">
        <v>594</v>
      </c>
      <c r="N45" s="29" t="s">
        <v>595</v>
      </c>
      <c r="O45" s="29" t="s">
        <v>466</v>
      </c>
      <c r="P45" s="29" t="s">
        <v>202</v>
      </c>
      <c r="Q45" s="27">
        <v>22109</v>
      </c>
      <c r="R45" s="27">
        <v>12479</v>
      </c>
      <c r="S45" s="2"/>
      <c r="Y45" s="2"/>
      <c r="AL45" s="2"/>
      <c r="AW45" s="2"/>
      <c r="AY45" s="2"/>
      <c r="BF45" s="2"/>
      <c r="BG45"/>
      <c r="BH45"/>
      <c r="BI45"/>
      <c r="BJ45"/>
      <c r="BK45" s="2"/>
      <c r="BP45" s="2"/>
      <c r="BQ45" s="1" t="s">
        <v>297</v>
      </c>
      <c r="BR45" s="1" t="s">
        <v>1118</v>
      </c>
      <c r="BS45" s="12" t="s">
        <v>1145</v>
      </c>
      <c r="BT45" s="2"/>
      <c r="BV45" s="2"/>
      <c r="BW45" s="89" t="s">
        <v>327</v>
      </c>
      <c r="BX45" s="90" t="s">
        <v>927</v>
      </c>
      <c r="BY45" s="2"/>
    </row>
    <row r="46" spans="1:77" s="11" customFormat="1" x14ac:dyDescent="0.15">
      <c r="A46" s="1" t="s">
        <v>321</v>
      </c>
      <c r="B46" s="1" t="s">
        <v>301</v>
      </c>
      <c r="C46" s="1" t="s">
        <v>201</v>
      </c>
      <c r="D46" s="1" t="s">
        <v>2789</v>
      </c>
      <c r="E46" s="1" t="s">
        <v>226</v>
      </c>
      <c r="F46" s="40">
        <f t="shared" si="0"/>
        <v>8908</v>
      </c>
      <c r="G46" s="40">
        <f t="shared" si="1"/>
        <v>5887</v>
      </c>
      <c r="H46" s="41">
        <f t="shared" si="2"/>
        <v>1.5131645999660268</v>
      </c>
      <c r="M46" s="29" t="s">
        <v>596</v>
      </c>
      <c r="N46" s="29" t="s">
        <v>597</v>
      </c>
      <c r="O46" s="29" t="s">
        <v>508</v>
      </c>
      <c r="P46" s="29" t="s">
        <v>202</v>
      </c>
      <c r="Q46" s="27">
        <v>11998</v>
      </c>
      <c r="R46" s="27">
        <v>8005</v>
      </c>
      <c r="S46" s="2"/>
      <c r="Y46" s="2"/>
      <c r="AL46" s="2"/>
      <c r="AW46" s="2"/>
      <c r="AY46" s="2"/>
      <c r="BF46" s="2"/>
      <c r="BG46"/>
      <c r="BH46"/>
      <c r="BI46"/>
      <c r="BJ46"/>
      <c r="BK46" s="2"/>
      <c r="BP46" s="2"/>
      <c r="BQ46" s="1" t="s">
        <v>297</v>
      </c>
      <c r="BR46" s="1" t="s">
        <v>1120</v>
      </c>
      <c r="BS46" s="12" t="s">
        <v>1146</v>
      </c>
      <c r="BT46" s="2"/>
      <c r="BV46" s="2"/>
      <c r="BW46" s="91" t="s">
        <v>328</v>
      </c>
      <c r="BX46" s="92" t="s">
        <v>649</v>
      </c>
      <c r="BY46" s="2"/>
    </row>
    <row r="47" spans="1:77" s="11" customFormat="1" x14ac:dyDescent="0.15">
      <c r="A47" s="1" t="s">
        <v>322</v>
      </c>
      <c r="B47" s="1" t="s">
        <v>310</v>
      </c>
      <c r="C47" s="1" t="s">
        <v>224</v>
      </c>
      <c r="D47" s="1" t="s">
        <v>314</v>
      </c>
      <c r="E47" s="1" t="s">
        <v>203</v>
      </c>
      <c r="F47" s="40">
        <f t="shared" si="0"/>
        <v>177971</v>
      </c>
      <c r="G47" s="40">
        <f t="shared" si="1"/>
        <v>101648</v>
      </c>
      <c r="H47" s="41">
        <f t="shared" si="2"/>
        <v>1.7508558948528254</v>
      </c>
      <c r="M47" s="29" t="s">
        <v>598</v>
      </c>
      <c r="N47" s="29" t="s">
        <v>599</v>
      </c>
      <c r="O47" s="29" t="s">
        <v>515</v>
      </c>
      <c r="P47" s="29" t="s">
        <v>319</v>
      </c>
      <c r="Q47" s="27">
        <v>134084</v>
      </c>
      <c r="R47" s="27">
        <v>57688</v>
      </c>
      <c r="S47" s="2"/>
      <c r="Y47" s="2"/>
      <c r="AL47" s="2"/>
      <c r="AW47" s="2"/>
      <c r="AY47" s="2"/>
      <c r="BF47" s="2"/>
      <c r="BG47"/>
      <c r="BH47"/>
      <c r="BI47"/>
      <c r="BJ47"/>
      <c r="BK47" s="2"/>
      <c r="BP47" s="2"/>
      <c r="BQ47" s="1" t="s">
        <v>297</v>
      </c>
      <c r="BR47" s="1" t="s">
        <v>1122</v>
      </c>
      <c r="BS47" s="12" t="s">
        <v>1147</v>
      </c>
      <c r="BT47" s="2"/>
      <c r="BV47" s="2"/>
      <c r="BW47" s="89" t="s">
        <v>329</v>
      </c>
      <c r="BX47" s="90" t="s">
        <v>575</v>
      </c>
      <c r="BY47" s="2"/>
    </row>
    <row r="48" spans="1:77" s="11" customFormat="1" x14ac:dyDescent="0.15">
      <c r="A48" s="1" t="s">
        <v>323</v>
      </c>
      <c r="B48" s="1" t="s">
        <v>227</v>
      </c>
      <c r="C48" s="1" t="s">
        <v>224</v>
      </c>
      <c r="D48" s="1" t="s">
        <v>225</v>
      </c>
      <c r="E48" s="1" t="s">
        <v>226</v>
      </c>
      <c r="F48" s="40">
        <f t="shared" si="0"/>
        <v>5784</v>
      </c>
      <c r="G48" s="40">
        <f t="shared" si="1"/>
        <v>6741</v>
      </c>
      <c r="H48" s="41">
        <f t="shared" si="2"/>
        <v>0.85803293279928794</v>
      </c>
      <c r="M48" s="29" t="s">
        <v>600</v>
      </c>
      <c r="N48" s="29" t="s">
        <v>601</v>
      </c>
      <c r="O48" s="29" t="s">
        <v>526</v>
      </c>
      <c r="P48" s="29" t="s">
        <v>319</v>
      </c>
      <c r="Q48" s="27">
        <v>24086</v>
      </c>
      <c r="R48" s="27">
        <v>9833</v>
      </c>
      <c r="S48" s="2"/>
      <c r="Y48" s="2"/>
      <c r="AL48" s="2"/>
      <c r="AW48" s="2"/>
      <c r="AY48" s="2"/>
      <c r="BF48" s="2"/>
      <c r="BG48"/>
      <c r="BH48"/>
      <c r="BI48"/>
      <c r="BJ48"/>
      <c r="BK48" s="2"/>
      <c r="BP48" s="2"/>
      <c r="BQ48" s="1" t="s">
        <v>297</v>
      </c>
      <c r="BR48" s="1" t="s">
        <v>1124</v>
      </c>
      <c r="BS48" s="12" t="s">
        <v>1148</v>
      </c>
      <c r="BT48" s="2"/>
      <c r="BV48" s="2"/>
      <c r="BW48" s="91" t="s">
        <v>283</v>
      </c>
      <c r="BX48" s="92" t="s">
        <v>2828</v>
      </c>
      <c r="BY48" s="2"/>
    </row>
    <row r="49" spans="1:77" s="11" customFormat="1" x14ac:dyDescent="0.15">
      <c r="A49" s="1" t="s">
        <v>324</v>
      </c>
      <c r="B49" s="1" t="s">
        <v>301</v>
      </c>
      <c r="C49" s="1" t="s">
        <v>201</v>
      </c>
      <c r="D49" s="1" t="s">
        <v>2790</v>
      </c>
      <c r="E49" s="1" t="s">
        <v>226</v>
      </c>
      <c r="F49" s="40">
        <f t="shared" si="0"/>
        <v>6766</v>
      </c>
      <c r="G49" s="40">
        <f t="shared" si="1"/>
        <v>5580</v>
      </c>
      <c r="H49" s="41">
        <f t="shared" si="2"/>
        <v>1.2125448028673835</v>
      </c>
      <c r="M49" s="29" t="s">
        <v>602</v>
      </c>
      <c r="N49" s="29" t="s">
        <v>603</v>
      </c>
      <c r="O49" s="29" t="s">
        <v>335</v>
      </c>
      <c r="P49" s="29" t="s">
        <v>274</v>
      </c>
      <c r="Q49" s="27">
        <v>21040</v>
      </c>
      <c r="R49" s="27">
        <v>11162</v>
      </c>
      <c r="S49" s="2"/>
      <c r="Y49" s="2"/>
      <c r="AL49" s="2"/>
      <c r="AW49" s="2"/>
      <c r="AY49" s="2"/>
      <c r="BF49" s="2"/>
      <c r="BG49"/>
      <c r="BH49"/>
      <c r="BI49"/>
      <c r="BJ49"/>
      <c r="BK49" s="2"/>
      <c r="BP49" s="2"/>
      <c r="BQ49" s="1" t="s">
        <v>297</v>
      </c>
      <c r="BR49" s="1" t="s">
        <v>1126</v>
      </c>
      <c r="BS49" s="12" t="s">
        <v>1149</v>
      </c>
      <c r="BT49" s="2"/>
      <c r="BV49" s="2"/>
      <c r="BW49" s="89" t="s">
        <v>330</v>
      </c>
      <c r="BX49" s="90" t="s">
        <v>755</v>
      </c>
      <c r="BY49" s="2"/>
    </row>
    <row r="50" spans="1:77" s="11" customFormat="1" x14ac:dyDescent="0.15">
      <c r="A50" s="1" t="s">
        <v>325</v>
      </c>
      <c r="B50" s="1" t="s">
        <v>301</v>
      </c>
      <c r="C50" s="1" t="s">
        <v>224</v>
      </c>
      <c r="D50" s="1" t="s">
        <v>294</v>
      </c>
      <c r="E50" s="1" t="s">
        <v>226</v>
      </c>
      <c r="F50" s="40">
        <f t="shared" si="0"/>
        <v>3131</v>
      </c>
      <c r="G50" s="40">
        <f t="shared" si="1"/>
        <v>3015</v>
      </c>
      <c r="H50" s="41">
        <f t="shared" si="2"/>
        <v>1.0384742951907131</v>
      </c>
      <c r="M50" s="29" t="s">
        <v>604</v>
      </c>
      <c r="N50" s="29" t="s">
        <v>605</v>
      </c>
      <c r="O50" s="29" t="s">
        <v>376</v>
      </c>
      <c r="P50" s="29" t="s">
        <v>2787</v>
      </c>
      <c r="Q50" s="27">
        <v>31440</v>
      </c>
      <c r="R50" s="27">
        <v>16030</v>
      </c>
      <c r="S50" s="2"/>
      <c r="Y50" s="2"/>
      <c r="AL50" s="2"/>
      <c r="AW50" s="2"/>
      <c r="AY50" s="2"/>
      <c r="BF50" s="2"/>
      <c r="BG50"/>
      <c r="BH50"/>
      <c r="BI50"/>
      <c r="BJ50"/>
      <c r="BK50" s="2"/>
      <c r="BP50" s="2"/>
      <c r="BQ50" s="1" t="s">
        <v>300</v>
      </c>
      <c r="BR50" s="1" t="s">
        <v>1108</v>
      </c>
      <c r="BS50" s="12" t="s">
        <v>73</v>
      </c>
      <c r="BT50" s="2"/>
      <c r="BV50" s="2"/>
      <c r="BW50" s="93" t="s">
        <v>2831</v>
      </c>
      <c r="BX50" s="82" t="s">
        <v>813</v>
      </c>
      <c r="BY50" s="2"/>
    </row>
    <row r="51" spans="1:77" s="11" customFormat="1" x14ac:dyDescent="0.15">
      <c r="A51" s="1" t="s">
        <v>326</v>
      </c>
      <c r="B51" s="1" t="s">
        <v>301</v>
      </c>
      <c r="C51" s="1" t="s">
        <v>201</v>
      </c>
      <c r="D51" s="1" t="s">
        <v>2791</v>
      </c>
      <c r="E51" s="1" t="s">
        <v>226</v>
      </c>
      <c r="F51" s="40">
        <f t="shared" si="0"/>
        <v>2298</v>
      </c>
      <c r="G51" s="40">
        <f t="shared" si="1"/>
        <v>1756</v>
      </c>
      <c r="H51" s="41">
        <f t="shared" si="2"/>
        <v>1.3086560364464692</v>
      </c>
      <c r="M51" s="29" t="s">
        <v>606</v>
      </c>
      <c r="N51" s="29" t="s">
        <v>607</v>
      </c>
      <c r="O51" s="29" t="s">
        <v>393</v>
      </c>
      <c r="P51" s="29" t="s">
        <v>2787</v>
      </c>
      <c r="Q51" s="27">
        <v>165675</v>
      </c>
      <c r="R51" s="27">
        <v>74560</v>
      </c>
      <c r="S51" s="2"/>
      <c r="Y51" s="2"/>
      <c r="AL51" s="2"/>
      <c r="AW51" s="2"/>
      <c r="AY51" s="2"/>
      <c r="BF51" s="2"/>
      <c r="BG51"/>
      <c r="BH51"/>
      <c r="BI51"/>
      <c r="BJ51"/>
      <c r="BK51" s="2"/>
      <c r="BP51" s="2"/>
      <c r="BQ51" s="1" t="s">
        <v>300</v>
      </c>
      <c r="BR51" s="1" t="s">
        <v>1110</v>
      </c>
      <c r="BS51" s="12" t="s">
        <v>1150</v>
      </c>
      <c r="BT51" s="2"/>
      <c r="BV51" s="2"/>
      <c r="BW51" s="89" t="s">
        <v>273</v>
      </c>
      <c r="BX51" s="90" t="s">
        <v>273</v>
      </c>
      <c r="BY51" s="2"/>
    </row>
    <row r="52" spans="1:77" s="11" customFormat="1" x14ac:dyDescent="0.15">
      <c r="A52" s="1" t="s">
        <v>327</v>
      </c>
      <c r="B52" s="1" t="s">
        <v>310</v>
      </c>
      <c r="C52" s="1" t="s">
        <v>224</v>
      </c>
      <c r="D52" s="1" t="s">
        <v>312</v>
      </c>
      <c r="E52" s="1" t="s">
        <v>203</v>
      </c>
      <c r="F52" s="40">
        <f t="shared" si="0"/>
        <v>173156</v>
      </c>
      <c r="G52" s="40">
        <f t="shared" si="1"/>
        <v>87164</v>
      </c>
      <c r="H52" s="41">
        <f t="shared" si="2"/>
        <v>1.9865540819604424</v>
      </c>
      <c r="M52" s="29" t="s">
        <v>608</v>
      </c>
      <c r="N52" s="29" t="s">
        <v>609</v>
      </c>
      <c r="O52" s="29" t="s">
        <v>537</v>
      </c>
      <c r="P52" s="29" t="s">
        <v>2787</v>
      </c>
      <c r="Q52" s="27">
        <v>137595</v>
      </c>
      <c r="R52" s="27">
        <v>59666</v>
      </c>
      <c r="S52" s="2"/>
      <c r="Y52" s="2"/>
      <c r="AL52" s="2"/>
      <c r="AW52" s="2"/>
      <c r="AY52" s="2"/>
      <c r="BF52" s="2"/>
      <c r="BG52"/>
      <c r="BH52"/>
      <c r="BI52"/>
      <c r="BJ52"/>
      <c r="BK52" s="2"/>
      <c r="BP52" s="2"/>
      <c r="BQ52" s="1" t="s">
        <v>300</v>
      </c>
      <c r="BR52" s="1" t="s">
        <v>1112</v>
      </c>
      <c r="BS52" s="12" t="s">
        <v>1151</v>
      </c>
      <c r="BT52" s="2"/>
      <c r="BV52" s="2"/>
      <c r="BW52" s="91" t="s">
        <v>331</v>
      </c>
      <c r="BX52" s="92" t="s">
        <v>555</v>
      </c>
      <c r="BY52" s="2"/>
    </row>
    <row r="53" spans="1:77" s="11" customFormat="1" x14ac:dyDescent="0.15">
      <c r="A53" s="1" t="s">
        <v>328</v>
      </c>
      <c r="B53" s="1" t="s">
        <v>204</v>
      </c>
      <c r="C53" s="1" t="s">
        <v>224</v>
      </c>
      <c r="D53" s="1" t="s">
        <v>319</v>
      </c>
      <c r="E53" s="1" t="s">
        <v>264</v>
      </c>
      <c r="F53" s="40">
        <f t="shared" si="0"/>
        <v>52061</v>
      </c>
      <c r="G53" s="40">
        <f t="shared" si="1"/>
        <v>29428</v>
      </c>
      <c r="H53" s="41">
        <f t="shared" si="2"/>
        <v>1.7690974582030718</v>
      </c>
      <c r="M53" s="29" t="s">
        <v>610</v>
      </c>
      <c r="N53" s="29" t="s">
        <v>611</v>
      </c>
      <c r="O53" s="29" t="s">
        <v>413</v>
      </c>
      <c r="P53" s="29" t="s">
        <v>2787</v>
      </c>
      <c r="Q53" s="27">
        <v>174644</v>
      </c>
      <c r="R53" s="27">
        <v>82250</v>
      </c>
      <c r="S53" s="2"/>
      <c r="Y53" s="2"/>
      <c r="AL53" s="2"/>
      <c r="AW53" s="2"/>
      <c r="AY53" s="2"/>
      <c r="BF53" s="2"/>
      <c r="BG53"/>
      <c r="BH53"/>
      <c r="BI53"/>
      <c r="BJ53"/>
      <c r="BK53" s="2"/>
      <c r="BP53" s="2"/>
      <c r="BQ53" s="1" t="s">
        <v>300</v>
      </c>
      <c r="BR53" s="1" t="s">
        <v>1114</v>
      </c>
      <c r="BS53" s="12" t="s">
        <v>1152</v>
      </c>
      <c r="BT53" s="2"/>
      <c r="BV53" s="2"/>
      <c r="BW53" s="89" t="s">
        <v>333</v>
      </c>
      <c r="BX53" s="90" t="s">
        <v>773</v>
      </c>
      <c r="BY53" s="2"/>
    </row>
    <row r="54" spans="1:77" s="11" customFormat="1" x14ac:dyDescent="0.15">
      <c r="A54" s="1" t="s">
        <v>329</v>
      </c>
      <c r="B54" s="1" t="s">
        <v>204</v>
      </c>
      <c r="C54" s="1" t="s">
        <v>201</v>
      </c>
      <c r="D54" s="1" t="s">
        <v>202</v>
      </c>
      <c r="E54" s="1" t="s">
        <v>226</v>
      </c>
      <c r="F54" s="40">
        <f t="shared" si="0"/>
        <v>18865</v>
      </c>
      <c r="G54" s="40">
        <f t="shared" si="1"/>
        <v>10126</v>
      </c>
      <c r="H54" s="41">
        <f t="shared" si="2"/>
        <v>1.8630258739877543</v>
      </c>
      <c r="M54" s="29" t="s">
        <v>612</v>
      </c>
      <c r="N54" s="29" t="s">
        <v>613</v>
      </c>
      <c r="O54" s="29" t="s">
        <v>444</v>
      </c>
      <c r="P54" s="29" t="s">
        <v>274</v>
      </c>
      <c r="Q54" s="27">
        <v>66617</v>
      </c>
      <c r="R54" s="27">
        <v>30645</v>
      </c>
      <c r="S54" s="2"/>
      <c r="Y54" s="2"/>
      <c r="AL54" s="2"/>
      <c r="AW54" s="2"/>
      <c r="AY54" s="2"/>
      <c r="BF54" s="2"/>
      <c r="BG54"/>
      <c r="BH54"/>
      <c r="BI54"/>
      <c r="BJ54"/>
      <c r="BK54" s="2"/>
      <c r="BP54" s="2"/>
      <c r="BQ54" s="1" t="s">
        <v>300</v>
      </c>
      <c r="BR54" s="1" t="s">
        <v>1116</v>
      </c>
      <c r="BS54" s="12" t="s">
        <v>1153</v>
      </c>
      <c r="BT54" s="2"/>
      <c r="BV54" s="2"/>
      <c r="BW54" s="91" t="s">
        <v>334</v>
      </c>
      <c r="BX54" s="92" t="s">
        <v>673</v>
      </c>
      <c r="BY54" s="2"/>
    </row>
    <row r="55" spans="1:77" s="11" customFormat="1" x14ac:dyDescent="0.15">
      <c r="A55" s="1" t="s">
        <v>330</v>
      </c>
      <c r="B55" s="1" t="s">
        <v>227</v>
      </c>
      <c r="C55" s="1" t="s">
        <v>224</v>
      </c>
      <c r="D55" s="1" t="s">
        <v>274</v>
      </c>
      <c r="E55" s="1" t="s">
        <v>226</v>
      </c>
      <c r="F55" s="40">
        <f t="shared" si="0"/>
        <v>27873</v>
      </c>
      <c r="G55" s="40">
        <f t="shared" si="1"/>
        <v>14978</v>
      </c>
      <c r="H55" s="41">
        <f t="shared" si="2"/>
        <v>1.8609293630658299</v>
      </c>
      <c r="M55" s="29" t="s">
        <v>614</v>
      </c>
      <c r="N55" s="29" t="s">
        <v>615</v>
      </c>
      <c r="O55" s="29" t="s">
        <v>450</v>
      </c>
      <c r="P55" s="29" t="s">
        <v>2792</v>
      </c>
      <c r="Q55" s="27">
        <v>84972</v>
      </c>
      <c r="R55" s="27">
        <v>36120</v>
      </c>
      <c r="S55" s="2"/>
      <c r="Y55" s="2"/>
      <c r="AL55" s="2"/>
      <c r="AW55" s="2"/>
      <c r="AY55" s="2"/>
      <c r="BF55" s="2"/>
      <c r="BG55"/>
      <c r="BH55"/>
      <c r="BI55"/>
      <c r="BJ55"/>
      <c r="BK55" s="2"/>
      <c r="BP55" s="2"/>
      <c r="BQ55" s="1" t="s">
        <v>300</v>
      </c>
      <c r="BR55" s="1" t="s">
        <v>1118</v>
      </c>
      <c r="BS55" s="12" t="s">
        <v>1154</v>
      </c>
      <c r="BT55" s="2"/>
      <c r="BV55" s="2"/>
      <c r="BW55" s="89" t="s">
        <v>335</v>
      </c>
      <c r="BX55" s="90" t="s">
        <v>603</v>
      </c>
      <c r="BY55" s="2"/>
    </row>
    <row r="56" spans="1:77" s="11" customFormat="1" x14ac:dyDescent="0.15">
      <c r="A56" s="11" t="s">
        <v>2831</v>
      </c>
      <c r="B56" s="11" t="s">
        <v>227</v>
      </c>
      <c r="C56" s="11" t="s">
        <v>224</v>
      </c>
      <c r="D56" s="11" t="s">
        <v>274</v>
      </c>
      <c r="E56" s="11" t="s">
        <v>226</v>
      </c>
      <c r="F56" s="40">
        <f t="shared" si="0"/>
        <v>11711</v>
      </c>
      <c r="G56" s="40">
        <f t="shared" si="1"/>
        <v>8538</v>
      </c>
      <c r="H56" s="41">
        <f t="shared" si="2"/>
        <v>1.3716327008667135</v>
      </c>
      <c r="M56" s="29" t="s">
        <v>616</v>
      </c>
      <c r="N56" s="29" t="s">
        <v>617</v>
      </c>
      <c r="O56" s="29" t="s">
        <v>534</v>
      </c>
      <c r="P56" s="29" t="s">
        <v>2787</v>
      </c>
      <c r="Q56" s="27">
        <v>236003</v>
      </c>
      <c r="R56" s="27">
        <v>133361</v>
      </c>
      <c r="S56" s="2"/>
      <c r="Y56" s="2"/>
      <c r="AL56" s="2"/>
      <c r="AW56" s="2"/>
      <c r="AY56" s="2"/>
      <c r="BF56" s="2"/>
      <c r="BG56"/>
      <c r="BH56"/>
      <c r="BI56"/>
      <c r="BJ56"/>
      <c r="BK56" s="2"/>
      <c r="BP56" s="2"/>
      <c r="BQ56" s="1" t="s">
        <v>303</v>
      </c>
      <c r="BR56" s="1" t="s">
        <v>1108</v>
      </c>
      <c r="BS56" s="12" t="s">
        <v>1155</v>
      </c>
      <c r="BT56" s="2"/>
      <c r="BV56" s="2"/>
      <c r="BW56" s="91" t="s">
        <v>336</v>
      </c>
      <c r="BX56" s="92" t="s">
        <v>1049</v>
      </c>
      <c r="BY56" s="2"/>
    </row>
    <row r="57" spans="1:77" s="11" customFormat="1" x14ac:dyDescent="0.15">
      <c r="A57" s="1" t="s">
        <v>331</v>
      </c>
      <c r="B57" s="1" t="s">
        <v>204</v>
      </c>
      <c r="C57" s="1" t="s">
        <v>224</v>
      </c>
      <c r="D57" s="1" t="s">
        <v>332</v>
      </c>
      <c r="E57" s="1" t="s">
        <v>226</v>
      </c>
      <c r="F57" s="40">
        <f t="shared" si="0"/>
        <v>20693</v>
      </c>
      <c r="G57" s="40">
        <f t="shared" si="1"/>
        <v>17798</v>
      </c>
      <c r="H57" s="41">
        <f t="shared" si="2"/>
        <v>1.1626587256995169</v>
      </c>
      <c r="M57" s="29" t="s">
        <v>618</v>
      </c>
      <c r="N57" s="29" t="s">
        <v>619</v>
      </c>
      <c r="O57" s="29" t="s">
        <v>467</v>
      </c>
      <c r="P57" s="29" t="s">
        <v>2787</v>
      </c>
      <c r="Q57" s="27">
        <v>65111</v>
      </c>
      <c r="R57" s="27">
        <v>36156</v>
      </c>
      <c r="S57" s="2"/>
      <c r="Y57" s="2"/>
      <c r="AL57" s="2"/>
      <c r="AW57" s="2"/>
      <c r="AY57" s="2"/>
      <c r="BF57" s="2"/>
      <c r="BG57"/>
      <c r="BH57"/>
      <c r="BI57"/>
      <c r="BJ57"/>
      <c r="BK57" s="2"/>
      <c r="BP57" s="2"/>
      <c r="BQ57" s="1" t="s">
        <v>303</v>
      </c>
      <c r="BR57" s="1" t="s">
        <v>1110</v>
      </c>
      <c r="BS57" s="12" t="s">
        <v>1156</v>
      </c>
      <c r="BT57" s="2"/>
      <c r="BV57" s="2"/>
      <c r="BW57" s="89" t="s">
        <v>337</v>
      </c>
      <c r="BX57" s="90" t="s">
        <v>1019</v>
      </c>
      <c r="BY57" s="2"/>
    </row>
    <row r="58" spans="1:77" s="11" customFormat="1" x14ac:dyDescent="0.15">
      <c r="A58" s="1" t="s">
        <v>333</v>
      </c>
      <c r="B58" s="1" t="s">
        <v>227</v>
      </c>
      <c r="C58" s="1" t="s">
        <v>224</v>
      </c>
      <c r="D58" s="1" t="s">
        <v>274</v>
      </c>
      <c r="E58" s="1" t="s">
        <v>226</v>
      </c>
      <c r="F58" s="40">
        <f t="shared" si="0"/>
        <v>11168</v>
      </c>
      <c r="G58" s="40">
        <f t="shared" si="1"/>
        <v>10848</v>
      </c>
      <c r="H58" s="41">
        <f t="shared" si="2"/>
        <v>1.0294985250737463</v>
      </c>
      <c r="M58" s="29" t="s">
        <v>620</v>
      </c>
      <c r="N58" s="29" t="s">
        <v>621</v>
      </c>
      <c r="O58" s="29" t="s">
        <v>476</v>
      </c>
      <c r="P58" s="29" t="s">
        <v>242</v>
      </c>
      <c r="Q58" s="27">
        <v>137368</v>
      </c>
      <c r="R58" s="27">
        <v>62505</v>
      </c>
      <c r="S58" s="2"/>
      <c r="Y58" s="2"/>
      <c r="AL58" s="2"/>
      <c r="AW58" s="2"/>
      <c r="AY58" s="2"/>
      <c r="BF58" s="2"/>
      <c r="BG58"/>
      <c r="BH58"/>
      <c r="BI58"/>
      <c r="BJ58"/>
      <c r="BK58" s="2"/>
      <c r="BP58" s="2"/>
      <c r="BQ58" s="1" t="s">
        <v>303</v>
      </c>
      <c r="BR58" s="1" t="s">
        <v>1112</v>
      </c>
      <c r="BS58" s="12" t="s">
        <v>1157</v>
      </c>
      <c r="BT58" s="2"/>
      <c r="BV58" s="2"/>
      <c r="BW58" s="91" t="s">
        <v>338</v>
      </c>
      <c r="BX58" s="92" t="s">
        <v>731</v>
      </c>
      <c r="BY58" s="2"/>
    </row>
    <row r="59" spans="1:77" s="11" customFormat="1" x14ac:dyDescent="0.15">
      <c r="A59" s="1" t="s">
        <v>334</v>
      </c>
      <c r="B59" s="1" t="s">
        <v>204</v>
      </c>
      <c r="C59" s="1" t="s">
        <v>224</v>
      </c>
      <c r="D59" s="1" t="s">
        <v>319</v>
      </c>
      <c r="E59" s="1" t="s">
        <v>226</v>
      </c>
      <c r="F59" s="40">
        <f t="shared" si="0"/>
        <v>5727</v>
      </c>
      <c r="G59" s="40">
        <f t="shared" si="1"/>
        <v>4848</v>
      </c>
      <c r="H59" s="41">
        <f t="shared" si="2"/>
        <v>1.1813118811881189</v>
      </c>
      <c r="M59" s="29" t="s">
        <v>622</v>
      </c>
      <c r="N59" s="29" t="s">
        <v>623</v>
      </c>
      <c r="O59" s="29" t="s">
        <v>480</v>
      </c>
      <c r="P59" s="29" t="s">
        <v>319</v>
      </c>
      <c r="Q59" s="27">
        <v>67663</v>
      </c>
      <c r="R59" s="27">
        <v>30920</v>
      </c>
      <c r="S59" s="2"/>
      <c r="Y59" s="2"/>
      <c r="AL59" s="2"/>
      <c r="AW59" s="2"/>
      <c r="AY59" s="2"/>
      <c r="BF59" s="2"/>
      <c r="BG59"/>
      <c r="BH59"/>
      <c r="BI59"/>
      <c r="BJ59"/>
      <c r="BK59" s="2"/>
      <c r="BP59" s="2"/>
      <c r="BQ59" s="1" t="s">
        <v>303</v>
      </c>
      <c r="BR59" s="1" t="s">
        <v>1114</v>
      </c>
      <c r="BS59" s="12" t="s">
        <v>1158</v>
      </c>
      <c r="BT59" s="2"/>
      <c r="BV59" s="2"/>
      <c r="BW59" s="89" t="s">
        <v>339</v>
      </c>
      <c r="BX59" s="90" t="s">
        <v>757</v>
      </c>
      <c r="BY59" s="2"/>
    </row>
    <row r="60" spans="1:77" s="11" customFormat="1" x14ac:dyDescent="0.15">
      <c r="A60" s="1" t="s">
        <v>335</v>
      </c>
      <c r="B60" s="1" t="s">
        <v>227</v>
      </c>
      <c r="C60" s="1" t="s">
        <v>224</v>
      </c>
      <c r="D60" s="1" t="s">
        <v>274</v>
      </c>
      <c r="E60" s="1" t="s">
        <v>226</v>
      </c>
      <c r="F60" s="40">
        <f t="shared" si="0"/>
        <v>21040</v>
      </c>
      <c r="G60" s="40">
        <f t="shared" si="1"/>
        <v>11162</v>
      </c>
      <c r="H60" s="41">
        <f t="shared" si="2"/>
        <v>1.8849668518186704</v>
      </c>
      <c r="M60" s="29" t="s">
        <v>624</v>
      </c>
      <c r="N60" s="29" t="s">
        <v>625</v>
      </c>
      <c r="O60" s="29" t="s">
        <v>482</v>
      </c>
      <c r="P60" s="29" t="s">
        <v>274</v>
      </c>
      <c r="Q60" s="27">
        <v>22789</v>
      </c>
      <c r="R60" s="27">
        <v>10601</v>
      </c>
      <c r="S60" s="2"/>
      <c r="Y60" s="2"/>
      <c r="AL60" s="2"/>
      <c r="AW60" s="2"/>
      <c r="AY60" s="2"/>
      <c r="BF60" s="2"/>
      <c r="BG60"/>
      <c r="BH60"/>
      <c r="BI60"/>
      <c r="BJ60"/>
      <c r="BK60" s="2"/>
      <c r="BP60" s="2"/>
      <c r="BQ60" s="1" t="s">
        <v>303</v>
      </c>
      <c r="BR60" s="1" t="s">
        <v>1116</v>
      </c>
      <c r="BS60" s="12" t="s">
        <v>1159</v>
      </c>
      <c r="BT60" s="2"/>
      <c r="BV60" s="2"/>
      <c r="BW60" s="91" t="s">
        <v>340</v>
      </c>
      <c r="BX60" s="92" t="s">
        <v>1021</v>
      </c>
      <c r="BY60" s="2"/>
    </row>
    <row r="61" spans="1:77" s="11" customFormat="1" x14ac:dyDescent="0.15">
      <c r="A61" s="1" t="s">
        <v>336</v>
      </c>
      <c r="B61" s="1" t="s">
        <v>301</v>
      </c>
      <c r="C61" s="1" t="s">
        <v>201</v>
      </c>
      <c r="D61" s="1" t="s">
        <v>2788</v>
      </c>
      <c r="E61" s="1" t="s">
        <v>226</v>
      </c>
      <c r="F61" s="40">
        <f t="shared" si="0"/>
        <v>6716</v>
      </c>
      <c r="G61" s="40">
        <f t="shared" si="1"/>
        <v>4758</v>
      </c>
      <c r="H61" s="41">
        <f t="shared" si="2"/>
        <v>1.4115174443043295</v>
      </c>
      <c r="M61" s="29" t="s">
        <v>626</v>
      </c>
      <c r="N61" s="29" t="s">
        <v>627</v>
      </c>
      <c r="O61" s="29" t="s">
        <v>550</v>
      </c>
      <c r="P61" s="29" t="s">
        <v>319</v>
      </c>
      <c r="Q61" s="27">
        <v>39002</v>
      </c>
      <c r="R61" s="27">
        <v>15983</v>
      </c>
      <c r="S61" s="2"/>
      <c r="Y61" s="2"/>
      <c r="AL61" s="2"/>
      <c r="AW61" s="2"/>
      <c r="AY61" s="2"/>
      <c r="BF61" s="2"/>
      <c r="BG61"/>
      <c r="BH61"/>
      <c r="BI61"/>
      <c r="BJ61"/>
      <c r="BK61" s="2"/>
      <c r="BP61" s="2"/>
      <c r="BQ61" s="1" t="s">
        <v>303</v>
      </c>
      <c r="BR61" s="1" t="s">
        <v>1118</v>
      </c>
      <c r="BS61" s="12" t="s">
        <v>1160</v>
      </c>
      <c r="BT61" s="2"/>
      <c r="BV61" s="2"/>
      <c r="BW61" s="89" t="s">
        <v>341</v>
      </c>
      <c r="BX61" s="90" t="s">
        <v>999</v>
      </c>
      <c r="BY61" s="2"/>
    </row>
    <row r="62" spans="1:77" s="11" customFormat="1" x14ac:dyDescent="0.15">
      <c r="A62" s="1" t="s">
        <v>337</v>
      </c>
      <c r="B62" s="1" t="s">
        <v>301</v>
      </c>
      <c r="C62" s="1" t="s">
        <v>224</v>
      </c>
      <c r="D62" s="1" t="s">
        <v>294</v>
      </c>
      <c r="E62" s="1" t="s">
        <v>226</v>
      </c>
      <c r="F62" s="40">
        <f t="shared" si="0"/>
        <v>2787</v>
      </c>
      <c r="G62" s="40">
        <f t="shared" si="1"/>
        <v>2529</v>
      </c>
      <c r="H62" s="41">
        <f t="shared" si="2"/>
        <v>1.1020166073546855</v>
      </c>
      <c r="M62" s="29" t="s">
        <v>628</v>
      </c>
      <c r="N62" s="29" t="s">
        <v>629</v>
      </c>
      <c r="O62" s="29" t="s">
        <v>501</v>
      </c>
      <c r="P62" s="29" t="s">
        <v>274</v>
      </c>
      <c r="Q62" s="27">
        <v>21289</v>
      </c>
      <c r="R62" s="27">
        <v>11923</v>
      </c>
      <c r="S62" s="2"/>
      <c r="Y62" s="2"/>
      <c r="AL62" s="2"/>
      <c r="AW62" s="2"/>
      <c r="AY62" s="2"/>
      <c r="BF62" s="2"/>
      <c r="BG62"/>
      <c r="BH62"/>
      <c r="BI62"/>
      <c r="BJ62"/>
      <c r="BK62" s="2"/>
      <c r="BP62" s="2"/>
      <c r="BQ62" s="1" t="s">
        <v>303</v>
      </c>
      <c r="BR62" s="1" t="s">
        <v>1120</v>
      </c>
      <c r="BS62" s="12" t="s">
        <v>1161</v>
      </c>
      <c r="BT62" s="2"/>
      <c r="BV62" s="2"/>
      <c r="BW62" s="91" t="s">
        <v>342</v>
      </c>
      <c r="BX62" s="92" t="s">
        <v>651</v>
      </c>
      <c r="BY62" s="2"/>
    </row>
    <row r="63" spans="1:77" s="11" customFormat="1" x14ac:dyDescent="0.15">
      <c r="A63" s="1" t="s">
        <v>338</v>
      </c>
      <c r="B63" s="1" t="s">
        <v>310</v>
      </c>
      <c r="C63" s="1" t="s">
        <v>224</v>
      </c>
      <c r="D63" s="1" t="s">
        <v>312</v>
      </c>
      <c r="E63" s="1" t="s">
        <v>264</v>
      </c>
      <c r="F63" s="40">
        <f t="shared" si="0"/>
        <v>14431</v>
      </c>
      <c r="G63" s="40">
        <f t="shared" si="1"/>
        <v>6703</v>
      </c>
      <c r="H63" s="41">
        <f t="shared" si="2"/>
        <v>2.1529166045054455</v>
      </c>
      <c r="M63" s="29" t="s">
        <v>630</v>
      </c>
      <c r="N63" s="29" t="s">
        <v>631</v>
      </c>
      <c r="O63" s="29" t="s">
        <v>503</v>
      </c>
      <c r="P63" s="29" t="s">
        <v>2787</v>
      </c>
      <c r="Q63" s="27">
        <v>96649</v>
      </c>
      <c r="R63" s="27">
        <v>41770</v>
      </c>
      <c r="S63" s="2"/>
      <c r="Y63" s="2"/>
      <c r="AL63" s="2"/>
      <c r="AW63" s="2"/>
      <c r="AY63" s="2"/>
      <c r="BF63" s="2"/>
      <c r="BG63"/>
      <c r="BH63"/>
      <c r="BI63"/>
      <c r="BJ63"/>
      <c r="BK63" s="2"/>
      <c r="BP63" s="2"/>
      <c r="BQ63" s="1" t="s">
        <v>303</v>
      </c>
      <c r="BR63" s="1" t="s">
        <v>1122</v>
      </c>
      <c r="BS63" s="12" t="s">
        <v>1162</v>
      </c>
      <c r="BT63" s="2"/>
      <c r="BV63" s="2"/>
      <c r="BW63" s="89" t="s">
        <v>343</v>
      </c>
      <c r="BX63" s="90" t="s">
        <v>577</v>
      </c>
      <c r="BY63" s="2"/>
    </row>
    <row r="64" spans="1:77" s="11" customFormat="1" x14ac:dyDescent="0.15">
      <c r="A64" s="1" t="s">
        <v>339</v>
      </c>
      <c r="B64" s="1" t="s">
        <v>227</v>
      </c>
      <c r="C64" s="1" t="s">
        <v>224</v>
      </c>
      <c r="D64" s="1" t="s">
        <v>274</v>
      </c>
      <c r="E64" s="1" t="s">
        <v>264</v>
      </c>
      <c r="F64" s="40">
        <f t="shared" si="0"/>
        <v>82590</v>
      </c>
      <c r="G64" s="40">
        <f t="shared" si="1"/>
        <v>42283</v>
      </c>
      <c r="H64" s="41">
        <f t="shared" si="2"/>
        <v>1.9532672705342573</v>
      </c>
      <c r="M64" s="29" t="s">
        <v>632</v>
      </c>
      <c r="N64" s="29" t="s">
        <v>633</v>
      </c>
      <c r="O64" s="29" t="s">
        <v>511</v>
      </c>
      <c r="P64" s="29" t="s">
        <v>2787</v>
      </c>
      <c r="Q64" s="27">
        <v>82081</v>
      </c>
      <c r="R64" s="27">
        <v>38759</v>
      </c>
      <c r="S64" s="2"/>
      <c r="Y64" s="2"/>
      <c r="AL64" s="2"/>
      <c r="AW64" s="2"/>
      <c r="AY64" s="2"/>
      <c r="BF64" s="2"/>
      <c r="BG64"/>
      <c r="BH64"/>
      <c r="BI64"/>
      <c r="BJ64"/>
      <c r="BK64" s="2"/>
      <c r="BP64" s="2"/>
      <c r="BQ64" s="1" t="s">
        <v>303</v>
      </c>
      <c r="BR64" s="1" t="s">
        <v>1124</v>
      </c>
      <c r="BS64" s="12" t="s">
        <v>1163</v>
      </c>
      <c r="BT64" s="2"/>
      <c r="BV64" s="2"/>
      <c r="BW64" s="91" t="s">
        <v>344</v>
      </c>
      <c r="BX64" s="92" t="s">
        <v>975</v>
      </c>
      <c r="BY64" s="2"/>
    </row>
    <row r="65" spans="1:77" s="11" customFormat="1" x14ac:dyDescent="0.15">
      <c r="A65" s="1" t="s">
        <v>340</v>
      </c>
      <c r="B65" s="1" t="s">
        <v>301</v>
      </c>
      <c r="C65" s="1" t="s">
        <v>224</v>
      </c>
      <c r="D65" s="1" t="s">
        <v>294</v>
      </c>
      <c r="E65" s="1" t="s">
        <v>226</v>
      </c>
      <c r="F65" s="40">
        <f t="shared" si="0"/>
        <v>3826</v>
      </c>
      <c r="G65" s="40">
        <f t="shared" si="1"/>
        <v>3585</v>
      </c>
      <c r="H65" s="41">
        <f t="shared" si="2"/>
        <v>1.0672245467224546</v>
      </c>
      <c r="M65" s="29" t="s">
        <v>634</v>
      </c>
      <c r="N65" s="29" t="s">
        <v>635</v>
      </c>
      <c r="O65" s="29" t="s">
        <v>241</v>
      </c>
      <c r="P65" s="29" t="s">
        <v>242</v>
      </c>
      <c r="Q65" s="27">
        <v>305906</v>
      </c>
      <c r="R65" s="27">
        <v>144233</v>
      </c>
      <c r="S65" s="2"/>
      <c r="Y65" s="2"/>
      <c r="AL65" s="2"/>
      <c r="AW65" s="2"/>
      <c r="AY65" s="2"/>
      <c r="BF65" s="2"/>
      <c r="BG65"/>
      <c r="BH65"/>
      <c r="BI65"/>
      <c r="BJ65"/>
      <c r="BK65" s="2"/>
      <c r="BP65" s="2"/>
      <c r="BQ65" s="1" t="s">
        <v>303</v>
      </c>
      <c r="BR65" s="1" t="s">
        <v>1126</v>
      </c>
      <c r="BS65" s="12" t="s">
        <v>1164</v>
      </c>
      <c r="BT65" s="2"/>
      <c r="BV65" s="2"/>
      <c r="BW65" s="89" t="s">
        <v>345</v>
      </c>
      <c r="BX65" s="90" t="s">
        <v>929</v>
      </c>
      <c r="BY65" s="2"/>
    </row>
    <row r="66" spans="1:77" s="11" customFormat="1" x14ac:dyDescent="0.15">
      <c r="A66" s="1" t="s">
        <v>341</v>
      </c>
      <c r="B66" s="1" t="s">
        <v>310</v>
      </c>
      <c r="C66" s="1" t="s">
        <v>224</v>
      </c>
      <c r="D66" s="1" t="s">
        <v>312</v>
      </c>
      <c r="E66" s="1" t="s">
        <v>226</v>
      </c>
      <c r="F66" s="40">
        <f t="shared" si="0"/>
        <v>21984</v>
      </c>
      <c r="G66" s="40">
        <f t="shared" si="1"/>
        <v>11994</v>
      </c>
      <c r="H66" s="41">
        <f t="shared" si="2"/>
        <v>1.8329164582291146</v>
      </c>
      <c r="M66" s="29" t="s">
        <v>636</v>
      </c>
      <c r="N66" s="29" t="s">
        <v>637</v>
      </c>
      <c r="O66" s="29" t="s">
        <v>352</v>
      </c>
      <c r="P66" s="29" t="s">
        <v>319</v>
      </c>
      <c r="Q66" s="27">
        <v>4934</v>
      </c>
      <c r="R66" s="27">
        <v>4753</v>
      </c>
      <c r="S66" s="2"/>
      <c r="Y66" s="2"/>
      <c r="AL66" s="2"/>
      <c r="AW66" s="2"/>
      <c r="AY66" s="2"/>
      <c r="BF66" s="2"/>
      <c r="BG66"/>
      <c r="BH66"/>
      <c r="BI66"/>
      <c r="BJ66"/>
      <c r="BK66" s="2"/>
      <c r="BP66" s="2"/>
      <c r="BQ66" s="1" t="s">
        <v>303</v>
      </c>
      <c r="BR66" s="1" t="s">
        <v>1128</v>
      </c>
      <c r="BS66" s="12" t="s">
        <v>1165</v>
      </c>
      <c r="BT66" s="2"/>
      <c r="BV66" s="2"/>
      <c r="BW66" s="91" t="s">
        <v>346</v>
      </c>
      <c r="BX66" s="92" t="s">
        <v>815</v>
      </c>
      <c r="BY66" s="2"/>
    </row>
    <row r="67" spans="1:77" s="11" customFormat="1" x14ac:dyDescent="0.15">
      <c r="A67" s="1" t="s">
        <v>342</v>
      </c>
      <c r="B67" s="1" t="s">
        <v>204</v>
      </c>
      <c r="C67" s="1" t="s">
        <v>224</v>
      </c>
      <c r="D67" s="1" t="s">
        <v>319</v>
      </c>
      <c r="E67" s="1" t="s">
        <v>226</v>
      </c>
      <c r="F67" s="40">
        <f t="shared" si="0"/>
        <v>17436</v>
      </c>
      <c r="G67" s="40">
        <f t="shared" si="1"/>
        <v>11875</v>
      </c>
      <c r="H67" s="41">
        <f t="shared" si="2"/>
        <v>1.4682947368421053</v>
      </c>
      <c r="M67" s="29" t="s">
        <v>638</v>
      </c>
      <c r="N67" s="29" t="s">
        <v>639</v>
      </c>
      <c r="O67" s="29" t="s">
        <v>367</v>
      </c>
      <c r="P67" s="29" t="s">
        <v>319</v>
      </c>
      <c r="Q67" s="27">
        <v>37426</v>
      </c>
      <c r="R67" s="27">
        <v>28626</v>
      </c>
      <c r="S67" s="2"/>
      <c r="Y67" s="2"/>
      <c r="AL67" s="2"/>
      <c r="AW67" s="2"/>
      <c r="AY67" s="2"/>
      <c r="BF67" s="2"/>
      <c r="BG67"/>
      <c r="BH67"/>
      <c r="BI67"/>
      <c r="BJ67"/>
      <c r="BK67" s="2"/>
      <c r="BP67" s="2"/>
      <c r="BQ67" s="1" t="s">
        <v>303</v>
      </c>
      <c r="BR67" s="1" t="s">
        <v>1130</v>
      </c>
      <c r="BS67" s="12" t="s">
        <v>1166</v>
      </c>
      <c r="BT67" s="2"/>
      <c r="BV67" s="2"/>
      <c r="BW67" s="89" t="s">
        <v>348</v>
      </c>
      <c r="BX67" s="90" t="s">
        <v>977</v>
      </c>
      <c r="BY67" s="2"/>
    </row>
    <row r="68" spans="1:77" s="11" customFormat="1" x14ac:dyDescent="0.15">
      <c r="A68" s="1" t="s">
        <v>343</v>
      </c>
      <c r="B68" s="1" t="s">
        <v>204</v>
      </c>
      <c r="C68" s="1" t="s">
        <v>224</v>
      </c>
      <c r="D68" s="1" t="s">
        <v>332</v>
      </c>
      <c r="E68" s="1" t="s">
        <v>264</v>
      </c>
      <c r="F68" s="40">
        <f t="shared" si="0"/>
        <v>116643</v>
      </c>
      <c r="G68" s="40">
        <f t="shared" si="1"/>
        <v>49855</v>
      </c>
      <c r="H68" s="41">
        <f t="shared" si="2"/>
        <v>2.3396449704142013</v>
      </c>
      <c r="M68" s="29" t="s">
        <v>640</v>
      </c>
      <c r="N68" s="29" t="s">
        <v>641</v>
      </c>
      <c r="O68" s="29" t="s">
        <v>430</v>
      </c>
      <c r="P68" s="29" t="s">
        <v>319</v>
      </c>
      <c r="Q68" s="27">
        <v>9204</v>
      </c>
      <c r="R68" s="27">
        <v>10898</v>
      </c>
      <c r="S68" s="2"/>
      <c r="Y68" s="2"/>
      <c r="AL68" s="2"/>
      <c r="AW68" s="2"/>
      <c r="AY68" s="2"/>
      <c r="BF68" s="2"/>
      <c r="BG68"/>
      <c r="BH68"/>
      <c r="BI68"/>
      <c r="BJ68"/>
      <c r="BK68" s="2"/>
      <c r="BP68" s="2"/>
      <c r="BQ68" s="1" t="s">
        <v>303</v>
      </c>
      <c r="BR68" s="1" t="s">
        <v>1132</v>
      </c>
      <c r="BS68" s="12" t="s">
        <v>1167</v>
      </c>
      <c r="BT68" s="2"/>
      <c r="BV68" s="2"/>
      <c r="BW68" s="91" t="s">
        <v>349</v>
      </c>
      <c r="BX68" s="92" t="s">
        <v>896</v>
      </c>
      <c r="BY68" s="2"/>
    </row>
    <row r="69" spans="1:77" s="11" customFormat="1" x14ac:dyDescent="0.15">
      <c r="A69" s="1" t="s">
        <v>344</v>
      </c>
      <c r="B69" s="1" t="s">
        <v>301</v>
      </c>
      <c r="C69" s="1" t="s">
        <v>201</v>
      </c>
      <c r="D69" s="1" t="s">
        <v>2790</v>
      </c>
      <c r="E69" s="1" t="s">
        <v>226</v>
      </c>
      <c r="F69" s="40">
        <f t="shared" si="0"/>
        <v>1498</v>
      </c>
      <c r="G69" s="40">
        <f t="shared" si="1"/>
        <v>1280</v>
      </c>
      <c r="H69" s="41">
        <f t="shared" si="2"/>
        <v>1.1703125000000001</v>
      </c>
      <c r="M69" s="29" t="s">
        <v>642</v>
      </c>
      <c r="N69" s="29" t="s">
        <v>643</v>
      </c>
      <c r="O69" s="29" t="s">
        <v>472</v>
      </c>
      <c r="P69" s="29" t="s">
        <v>319</v>
      </c>
      <c r="Q69" s="27">
        <v>5859</v>
      </c>
      <c r="R69" s="27">
        <v>5044</v>
      </c>
      <c r="S69" s="2"/>
      <c r="Y69" s="2"/>
      <c r="AL69" s="2"/>
      <c r="AW69" s="2"/>
      <c r="AY69" s="2"/>
      <c r="BF69" s="2"/>
      <c r="BG69"/>
      <c r="BH69"/>
      <c r="BI69"/>
      <c r="BJ69"/>
      <c r="BK69" s="2"/>
      <c r="BP69" s="2"/>
      <c r="BQ69" s="1" t="s">
        <v>303</v>
      </c>
      <c r="BR69" s="1" t="s">
        <v>1134</v>
      </c>
      <c r="BS69" s="12" t="s">
        <v>1168</v>
      </c>
      <c r="BT69" s="2"/>
      <c r="BV69" s="2"/>
      <c r="BW69" s="89" t="s">
        <v>529</v>
      </c>
      <c r="BX69" s="90" t="s">
        <v>1001</v>
      </c>
      <c r="BY69" s="2"/>
    </row>
    <row r="70" spans="1:77" s="11" customFormat="1" x14ac:dyDescent="0.15">
      <c r="A70" s="1" t="s">
        <v>345</v>
      </c>
      <c r="B70" s="1" t="s">
        <v>310</v>
      </c>
      <c r="C70" s="1" t="s">
        <v>224</v>
      </c>
      <c r="D70" s="1" t="s">
        <v>314</v>
      </c>
      <c r="E70" s="1" t="s">
        <v>203</v>
      </c>
      <c r="F70" s="40">
        <f t="shared" si="0"/>
        <v>78706</v>
      </c>
      <c r="G70" s="40">
        <f t="shared" si="1"/>
        <v>41798</v>
      </c>
      <c r="H70" s="41">
        <f t="shared" si="2"/>
        <v>1.8830087563998277</v>
      </c>
      <c r="M70" s="29" t="s">
        <v>644</v>
      </c>
      <c r="N70" s="29" t="s">
        <v>645</v>
      </c>
      <c r="O70" s="29" t="s">
        <v>504</v>
      </c>
      <c r="P70" s="29" t="s">
        <v>319</v>
      </c>
      <c r="Q70" s="27">
        <v>14585</v>
      </c>
      <c r="R70" s="27">
        <v>13630</v>
      </c>
      <c r="S70" s="2"/>
      <c r="Y70" s="2"/>
      <c r="AL70" s="2"/>
      <c r="AW70" s="2"/>
      <c r="AY70" s="2"/>
      <c r="BF70" s="2"/>
      <c r="BG70"/>
      <c r="BH70"/>
      <c r="BI70"/>
      <c r="BJ70"/>
      <c r="BK70" s="2"/>
      <c r="BP70" s="2"/>
      <c r="BQ70" s="1" t="s">
        <v>303</v>
      </c>
      <c r="BR70" s="1" t="s">
        <v>1136</v>
      </c>
      <c r="BS70" s="12" t="s">
        <v>1169</v>
      </c>
      <c r="BT70" s="2"/>
      <c r="BV70" s="2"/>
      <c r="BW70" s="91" t="s">
        <v>350</v>
      </c>
      <c r="BX70" s="92" t="s">
        <v>733</v>
      </c>
      <c r="BY70" s="2"/>
    </row>
    <row r="71" spans="1:77" s="11" customFormat="1" x14ac:dyDescent="0.15">
      <c r="A71" s="1" t="s">
        <v>346</v>
      </c>
      <c r="B71" s="1" t="s">
        <v>227</v>
      </c>
      <c r="C71" s="1" t="s">
        <v>224</v>
      </c>
      <c r="D71" s="1" t="s">
        <v>347</v>
      </c>
      <c r="E71" s="1" t="s">
        <v>226</v>
      </c>
      <c r="F71" s="40">
        <f t="shared" si="0"/>
        <v>15835</v>
      </c>
      <c r="G71" s="40">
        <f t="shared" si="1"/>
        <v>8477</v>
      </c>
      <c r="H71" s="41">
        <f t="shared" si="2"/>
        <v>1.8679957532145806</v>
      </c>
      <c r="M71" s="29" t="s">
        <v>646</v>
      </c>
      <c r="N71" s="29" t="s">
        <v>647</v>
      </c>
      <c r="O71" s="29" t="s">
        <v>518</v>
      </c>
      <c r="P71" s="29" t="s">
        <v>319</v>
      </c>
      <c r="Q71" s="27">
        <v>11793</v>
      </c>
      <c r="R71" s="27">
        <v>10279</v>
      </c>
      <c r="S71" s="2"/>
      <c r="Y71" s="2"/>
      <c r="AL71" s="2"/>
      <c r="AW71" s="2"/>
      <c r="AY71" s="2"/>
      <c r="BF71" s="2"/>
      <c r="BG71"/>
      <c r="BH71"/>
      <c r="BI71"/>
      <c r="BJ71"/>
      <c r="BK71" s="2"/>
      <c r="BP71" s="2"/>
      <c r="BQ71" s="1" t="s">
        <v>303</v>
      </c>
      <c r="BR71" s="1" t="s">
        <v>1138</v>
      </c>
      <c r="BS71" s="12" t="s">
        <v>1170</v>
      </c>
      <c r="BT71" s="2"/>
      <c r="BV71" s="2"/>
      <c r="BW71" s="89" t="s">
        <v>351</v>
      </c>
      <c r="BX71" s="90" t="s">
        <v>1051</v>
      </c>
      <c r="BY71" s="2"/>
    </row>
    <row r="72" spans="1:77" s="11" customFormat="1" x14ac:dyDescent="0.15">
      <c r="A72" s="1" t="s">
        <v>348</v>
      </c>
      <c r="B72" s="1" t="s">
        <v>301</v>
      </c>
      <c r="C72" s="1" t="s">
        <v>201</v>
      </c>
      <c r="D72" s="1" t="s">
        <v>2790</v>
      </c>
      <c r="E72" s="1" t="s">
        <v>226</v>
      </c>
      <c r="F72" s="40">
        <f t="shared" si="0"/>
        <v>33644</v>
      </c>
      <c r="G72" s="40">
        <f t="shared" si="1"/>
        <v>20241</v>
      </c>
      <c r="H72" s="41">
        <f t="shared" si="2"/>
        <v>1.6621708413615928</v>
      </c>
      <c r="M72" s="29" t="s">
        <v>648</v>
      </c>
      <c r="N72" s="29" t="s">
        <v>649</v>
      </c>
      <c r="O72" s="29" t="s">
        <v>328</v>
      </c>
      <c r="P72" s="29" t="s">
        <v>319</v>
      </c>
      <c r="Q72" s="27">
        <v>52061</v>
      </c>
      <c r="R72" s="27">
        <v>29428</v>
      </c>
      <c r="S72" s="2"/>
      <c r="Y72" s="2"/>
      <c r="AL72" s="2"/>
      <c r="AW72" s="2"/>
      <c r="AY72" s="2"/>
      <c r="BF72" s="2"/>
      <c r="BG72"/>
      <c r="BH72"/>
      <c r="BI72"/>
      <c r="BJ72"/>
      <c r="BK72" s="2"/>
      <c r="BP72" s="2"/>
      <c r="BQ72" s="1" t="s">
        <v>303</v>
      </c>
      <c r="BR72" s="1" t="s">
        <v>1171</v>
      </c>
      <c r="BS72" s="12" t="s">
        <v>1172</v>
      </c>
      <c r="BT72" s="2"/>
      <c r="BV72" s="2"/>
      <c r="BW72" s="91" t="s">
        <v>352</v>
      </c>
      <c r="BX72" s="92" t="s">
        <v>637</v>
      </c>
      <c r="BY72" s="2"/>
    </row>
    <row r="73" spans="1:77" s="11" customFormat="1" x14ac:dyDescent="0.15">
      <c r="A73" s="1" t="s">
        <v>349</v>
      </c>
      <c r="B73" s="1" t="s">
        <v>227</v>
      </c>
      <c r="C73" s="1" t="s">
        <v>224</v>
      </c>
      <c r="D73" s="1" t="s">
        <v>225</v>
      </c>
      <c r="E73" s="1" t="s">
        <v>226</v>
      </c>
      <c r="F73" s="40">
        <f t="shared" si="0"/>
        <v>6205</v>
      </c>
      <c r="G73" s="40">
        <f t="shared" si="1"/>
        <v>5081</v>
      </c>
      <c r="H73" s="41">
        <f t="shared" si="2"/>
        <v>1.2212162960047235</v>
      </c>
      <c r="M73" s="29" t="s">
        <v>650</v>
      </c>
      <c r="N73" s="29" t="s">
        <v>651</v>
      </c>
      <c r="O73" s="29" t="s">
        <v>342</v>
      </c>
      <c r="P73" s="29" t="s">
        <v>319</v>
      </c>
      <c r="Q73" s="27">
        <v>17436</v>
      </c>
      <c r="R73" s="27">
        <v>11875</v>
      </c>
      <c r="S73" s="2"/>
      <c r="Y73" s="2"/>
      <c r="AL73" s="2"/>
      <c r="AW73" s="2"/>
      <c r="AY73" s="2"/>
      <c r="BF73" s="2"/>
      <c r="BG73"/>
      <c r="BH73"/>
      <c r="BI73"/>
      <c r="BJ73"/>
      <c r="BK73" s="2"/>
      <c r="BP73" s="2"/>
      <c r="BQ73" s="1" t="s">
        <v>303</v>
      </c>
      <c r="BR73" s="1" t="s">
        <v>1173</v>
      </c>
      <c r="BS73" s="12" t="s">
        <v>1174</v>
      </c>
      <c r="BT73" s="2"/>
      <c r="BV73" s="2"/>
      <c r="BW73" s="89" t="s">
        <v>200</v>
      </c>
      <c r="BX73" s="90" t="s">
        <v>579</v>
      </c>
      <c r="BY73" s="2"/>
    </row>
    <row r="74" spans="1:77" s="11" customFormat="1" x14ac:dyDescent="0.15">
      <c r="A74" s="1" t="s">
        <v>350</v>
      </c>
      <c r="B74" s="1" t="s">
        <v>310</v>
      </c>
      <c r="C74" s="1" t="s">
        <v>224</v>
      </c>
      <c r="D74" s="1" t="s">
        <v>312</v>
      </c>
      <c r="E74" s="1" t="s">
        <v>226</v>
      </c>
      <c r="F74" s="40">
        <f t="shared" si="0"/>
        <v>13233</v>
      </c>
      <c r="G74" s="40">
        <f t="shared" si="1"/>
        <v>8080</v>
      </c>
      <c r="H74" s="41">
        <f t="shared" si="2"/>
        <v>1.6377475247524753</v>
      </c>
      <c r="M74" s="29" t="s">
        <v>652</v>
      </c>
      <c r="N74" s="29" t="s">
        <v>653</v>
      </c>
      <c r="O74" s="29" t="s">
        <v>360</v>
      </c>
      <c r="P74" s="29" t="s">
        <v>2792</v>
      </c>
      <c r="Q74" s="27">
        <v>15450</v>
      </c>
      <c r="R74" s="27">
        <v>7639</v>
      </c>
      <c r="S74" s="2"/>
      <c r="Y74" s="2"/>
      <c r="AL74" s="2"/>
      <c r="AW74" s="2"/>
      <c r="AY74" s="2"/>
      <c r="BF74" s="2"/>
      <c r="BG74"/>
      <c r="BH74"/>
      <c r="BI74"/>
      <c r="BJ74"/>
      <c r="BK74" s="2"/>
      <c r="BP74" s="2"/>
      <c r="BQ74" s="1" t="s">
        <v>303</v>
      </c>
      <c r="BR74" s="1" t="s">
        <v>1175</v>
      </c>
      <c r="BS74" s="12" t="s">
        <v>1176</v>
      </c>
      <c r="BT74" s="2"/>
      <c r="BV74" s="2"/>
      <c r="BW74" s="91" t="s">
        <v>353</v>
      </c>
      <c r="BX74" s="92" t="s">
        <v>711</v>
      </c>
      <c r="BY74" s="2"/>
    </row>
    <row r="75" spans="1:77" s="11" customFormat="1" x14ac:dyDescent="0.15">
      <c r="A75" s="1" t="s">
        <v>351</v>
      </c>
      <c r="B75" s="1" t="s">
        <v>301</v>
      </c>
      <c r="C75" s="1" t="s">
        <v>201</v>
      </c>
      <c r="D75" s="1" t="s">
        <v>2788</v>
      </c>
      <c r="E75" s="1" t="s">
        <v>226</v>
      </c>
      <c r="F75" s="40">
        <f t="shared" si="0"/>
        <v>6463</v>
      </c>
      <c r="G75" s="40">
        <f t="shared" si="1"/>
        <v>4206</v>
      </c>
      <c r="H75" s="41">
        <f t="shared" si="2"/>
        <v>1.5366143604374702</v>
      </c>
      <c r="M75" s="29" t="s">
        <v>654</v>
      </c>
      <c r="N75" s="29" t="s">
        <v>655</v>
      </c>
      <c r="O75" s="29" t="s">
        <v>365</v>
      </c>
      <c r="P75" s="29" t="s">
        <v>319</v>
      </c>
      <c r="Q75" s="27">
        <v>17632</v>
      </c>
      <c r="R75" s="27">
        <v>10907</v>
      </c>
      <c r="S75" s="2"/>
      <c r="Y75" s="2"/>
      <c r="AL75" s="2"/>
      <c r="AW75" s="2"/>
      <c r="AY75" s="2"/>
      <c r="BF75" s="2"/>
      <c r="BG75"/>
      <c r="BH75"/>
      <c r="BI75"/>
      <c r="BJ75"/>
      <c r="BK75" s="2"/>
      <c r="BP75" s="2"/>
      <c r="BQ75" s="1" t="s">
        <v>303</v>
      </c>
      <c r="BR75" s="1" t="s">
        <v>1177</v>
      </c>
      <c r="BS75" s="12" t="s">
        <v>1178</v>
      </c>
      <c r="BT75" s="2"/>
      <c r="BV75" s="2"/>
      <c r="BW75" s="89" t="s">
        <v>354</v>
      </c>
      <c r="BX75" s="90" t="s">
        <v>587</v>
      </c>
      <c r="BY75" s="2"/>
    </row>
    <row r="76" spans="1:77" s="11" customFormat="1" x14ac:dyDescent="0.15">
      <c r="A76" s="1" t="s">
        <v>352</v>
      </c>
      <c r="B76" s="1" t="s">
        <v>204</v>
      </c>
      <c r="C76" s="1" t="s">
        <v>224</v>
      </c>
      <c r="D76" s="1" t="s">
        <v>319</v>
      </c>
      <c r="E76" s="1" t="s">
        <v>226</v>
      </c>
      <c r="F76" s="40">
        <f t="shared" si="0"/>
        <v>4934</v>
      </c>
      <c r="G76" s="40">
        <f t="shared" si="1"/>
        <v>4753</v>
      </c>
      <c r="H76" s="41">
        <f t="shared" si="2"/>
        <v>1.0380812118661897</v>
      </c>
      <c r="M76" s="29" t="s">
        <v>656</v>
      </c>
      <c r="N76" s="29" t="s">
        <v>657</v>
      </c>
      <c r="O76" s="29" t="s">
        <v>368</v>
      </c>
      <c r="P76" s="29" t="s">
        <v>319</v>
      </c>
      <c r="Q76" s="27">
        <v>17700</v>
      </c>
      <c r="R76" s="27">
        <v>12139</v>
      </c>
      <c r="S76" s="2"/>
      <c r="Y76" s="2"/>
      <c r="AL76" s="2"/>
      <c r="AW76" s="2"/>
      <c r="AY76" s="2"/>
      <c r="BF76" s="2"/>
      <c r="BG76"/>
      <c r="BH76"/>
      <c r="BI76"/>
      <c r="BJ76"/>
      <c r="BK76" s="2"/>
      <c r="BP76" s="2"/>
      <c r="BQ76" s="1" t="s">
        <v>303</v>
      </c>
      <c r="BR76" s="1" t="s">
        <v>1179</v>
      </c>
      <c r="BS76" s="12" t="s">
        <v>1180</v>
      </c>
      <c r="BT76" s="2"/>
      <c r="BV76" s="2"/>
      <c r="BW76" s="91" t="s">
        <v>355</v>
      </c>
      <c r="BX76" s="92" t="s">
        <v>735</v>
      </c>
      <c r="BY76" s="2"/>
    </row>
    <row r="77" spans="1:77" s="11" customFormat="1" x14ac:dyDescent="0.15">
      <c r="A77" s="1" t="s">
        <v>353</v>
      </c>
      <c r="B77" s="1" t="s">
        <v>204</v>
      </c>
      <c r="C77" s="1" t="s">
        <v>201</v>
      </c>
      <c r="D77" s="1" t="s">
        <v>2785</v>
      </c>
      <c r="E77" s="1" t="s">
        <v>226</v>
      </c>
      <c r="F77" s="40">
        <f t="shared" si="0"/>
        <v>34737</v>
      </c>
      <c r="G77" s="40">
        <f t="shared" si="1"/>
        <v>25714</v>
      </c>
      <c r="H77" s="41">
        <f t="shared" si="2"/>
        <v>1.3508983433149258</v>
      </c>
      <c r="M77" s="29" t="s">
        <v>658</v>
      </c>
      <c r="N77" s="29" t="s">
        <v>659</v>
      </c>
      <c r="O77" s="29" t="s">
        <v>382</v>
      </c>
      <c r="P77" s="29" t="s">
        <v>2792</v>
      </c>
      <c r="Q77" s="27">
        <v>55654</v>
      </c>
      <c r="R77" s="27">
        <v>25231</v>
      </c>
      <c r="S77" s="2"/>
      <c r="Y77" s="2"/>
      <c r="AL77" s="2"/>
      <c r="AW77" s="2"/>
      <c r="AY77" s="2"/>
      <c r="BF77" s="2"/>
      <c r="BG77"/>
      <c r="BH77"/>
      <c r="BI77"/>
      <c r="BJ77"/>
      <c r="BK77" s="2"/>
      <c r="BP77" s="2"/>
      <c r="BQ77" s="1" t="s">
        <v>303</v>
      </c>
      <c r="BR77" s="1" t="s">
        <v>1181</v>
      </c>
      <c r="BS77" s="12" t="s">
        <v>1182</v>
      </c>
      <c r="BT77" s="2"/>
      <c r="BV77" s="2"/>
      <c r="BW77" s="89" t="s">
        <v>544</v>
      </c>
      <c r="BX77" s="90" t="s">
        <v>737</v>
      </c>
      <c r="BY77" s="2"/>
    </row>
    <row r="78" spans="1:77" s="11" customFormat="1" x14ac:dyDescent="0.15">
      <c r="A78" s="1" t="s">
        <v>354</v>
      </c>
      <c r="B78" s="1" t="s">
        <v>204</v>
      </c>
      <c r="C78" s="1" t="s">
        <v>224</v>
      </c>
      <c r="D78" s="1" t="s">
        <v>319</v>
      </c>
      <c r="E78" s="1" t="s">
        <v>226</v>
      </c>
      <c r="F78" s="40">
        <f t="shared" si="0"/>
        <v>15530</v>
      </c>
      <c r="G78" s="40">
        <f t="shared" si="1"/>
        <v>9771</v>
      </c>
      <c r="H78" s="41">
        <f t="shared" si="2"/>
        <v>1.5893971957834407</v>
      </c>
      <c r="M78" s="29" t="s">
        <v>660</v>
      </c>
      <c r="N78" s="29" t="s">
        <v>661</v>
      </c>
      <c r="O78" s="29" t="s">
        <v>406</v>
      </c>
      <c r="P78" s="29" t="s">
        <v>2792</v>
      </c>
      <c r="Q78" s="27">
        <v>47629</v>
      </c>
      <c r="R78" s="27">
        <v>20038</v>
      </c>
      <c r="S78" s="2"/>
      <c r="Y78" s="2"/>
      <c r="AL78" s="2"/>
      <c r="AW78" s="2"/>
      <c r="AY78" s="2"/>
      <c r="BF78" s="2"/>
      <c r="BG78"/>
      <c r="BH78"/>
      <c r="BI78"/>
      <c r="BJ78"/>
      <c r="BK78" s="2"/>
      <c r="BP78" s="2"/>
      <c r="BQ78" s="1" t="s">
        <v>303</v>
      </c>
      <c r="BR78" s="1" t="s">
        <v>1183</v>
      </c>
      <c r="BS78" s="12" t="s">
        <v>1184</v>
      </c>
      <c r="BT78" s="2"/>
      <c r="BV78" s="2"/>
      <c r="BW78" s="91" t="s">
        <v>356</v>
      </c>
      <c r="BX78" s="92" t="s">
        <v>557</v>
      </c>
      <c r="BY78" s="2"/>
    </row>
    <row r="79" spans="1:77" s="11" customFormat="1" x14ac:dyDescent="0.15">
      <c r="A79" s="1" t="s">
        <v>355</v>
      </c>
      <c r="B79" s="1" t="s">
        <v>310</v>
      </c>
      <c r="C79" s="1" t="s">
        <v>224</v>
      </c>
      <c r="D79" s="1" t="s">
        <v>312</v>
      </c>
      <c r="E79" s="1" t="s">
        <v>226</v>
      </c>
      <c r="F79" s="40">
        <f t="shared" si="0"/>
        <v>13840</v>
      </c>
      <c r="G79" s="40">
        <f t="shared" si="1"/>
        <v>8823</v>
      </c>
      <c r="H79" s="41">
        <f t="shared" si="2"/>
        <v>1.5686274509803921</v>
      </c>
      <c r="M79" s="29" t="s">
        <v>662</v>
      </c>
      <c r="N79" s="29" t="s">
        <v>663</v>
      </c>
      <c r="O79" s="29" t="s">
        <v>410</v>
      </c>
      <c r="P79" s="29" t="s">
        <v>319</v>
      </c>
      <c r="Q79" s="27">
        <v>49549</v>
      </c>
      <c r="R79" s="27">
        <v>25060</v>
      </c>
      <c r="S79" s="2"/>
      <c r="Y79" s="2"/>
      <c r="AL79" s="2"/>
      <c r="AW79" s="2"/>
      <c r="AY79" s="2"/>
      <c r="BF79" s="2"/>
      <c r="BG79"/>
      <c r="BH79"/>
      <c r="BI79"/>
      <c r="BJ79"/>
      <c r="BK79" s="2"/>
      <c r="BP79" s="2"/>
      <c r="BQ79" s="1" t="s">
        <v>303</v>
      </c>
      <c r="BR79" s="1" t="s">
        <v>1185</v>
      </c>
      <c r="BS79" s="12" t="s">
        <v>1186</v>
      </c>
      <c r="BT79" s="2"/>
      <c r="BV79" s="2"/>
      <c r="BW79" s="89" t="s">
        <v>358</v>
      </c>
      <c r="BX79" s="90" t="s">
        <v>1023</v>
      </c>
      <c r="BY79" s="2"/>
    </row>
    <row r="80" spans="1:77" s="11" customFormat="1" x14ac:dyDescent="0.15">
      <c r="A80" s="1" t="s">
        <v>356</v>
      </c>
      <c r="B80" s="1" t="s">
        <v>204</v>
      </c>
      <c r="C80" s="1" t="s">
        <v>224</v>
      </c>
      <c r="D80" s="1" t="s">
        <v>357</v>
      </c>
      <c r="E80" s="1" t="s">
        <v>226</v>
      </c>
      <c r="F80" s="40">
        <f t="shared" si="0"/>
        <v>15950</v>
      </c>
      <c r="G80" s="40">
        <f t="shared" si="1"/>
        <v>14366</v>
      </c>
      <c r="H80" s="41">
        <f t="shared" si="2"/>
        <v>1.1102603369065851</v>
      </c>
      <c r="M80" s="29" t="s">
        <v>664</v>
      </c>
      <c r="N80" s="29" t="s">
        <v>665</v>
      </c>
      <c r="O80" s="29" t="s">
        <v>448</v>
      </c>
      <c r="P80" s="29" t="s">
        <v>2792</v>
      </c>
      <c r="Q80" s="27">
        <v>55743</v>
      </c>
      <c r="R80" s="27">
        <v>22374</v>
      </c>
      <c r="S80" s="2"/>
      <c r="Y80" s="2"/>
      <c r="AL80" s="2"/>
      <c r="AW80" s="2"/>
      <c r="AY80" s="2"/>
      <c r="BF80" s="2"/>
      <c r="BG80"/>
      <c r="BH80"/>
      <c r="BI80"/>
      <c r="BJ80"/>
      <c r="BK80" s="2"/>
      <c r="BP80" s="2"/>
      <c r="BQ80" s="1" t="s">
        <v>303</v>
      </c>
      <c r="BR80" s="1" t="s">
        <v>1187</v>
      </c>
      <c r="BS80" s="12" t="s">
        <v>1188</v>
      </c>
      <c r="BT80" s="2"/>
      <c r="BV80" s="2"/>
      <c r="BW80" s="91" t="s">
        <v>57</v>
      </c>
      <c r="BX80" s="92" t="s">
        <v>775</v>
      </c>
      <c r="BY80" s="2"/>
    </row>
    <row r="81" spans="1:77" s="11" customFormat="1" x14ac:dyDescent="0.15">
      <c r="A81" s="1" t="s">
        <v>358</v>
      </c>
      <c r="B81" s="1" t="s">
        <v>301</v>
      </c>
      <c r="C81" s="1" t="s">
        <v>224</v>
      </c>
      <c r="D81" s="1" t="s">
        <v>294</v>
      </c>
      <c r="E81" s="1" t="s">
        <v>226</v>
      </c>
      <c r="F81" s="40">
        <f t="shared" si="0"/>
        <v>8031</v>
      </c>
      <c r="G81" s="40">
        <f t="shared" si="1"/>
        <v>5134</v>
      </c>
      <c r="H81" s="41">
        <f t="shared" si="2"/>
        <v>1.5642773665757694</v>
      </c>
      <c r="M81" s="29" t="s">
        <v>666</v>
      </c>
      <c r="N81" s="29" t="s">
        <v>667</v>
      </c>
      <c r="O81" s="29" t="s">
        <v>453</v>
      </c>
      <c r="P81" s="29" t="s">
        <v>2792</v>
      </c>
      <c r="Q81" s="27">
        <v>69850</v>
      </c>
      <c r="R81" s="27">
        <v>31866</v>
      </c>
      <c r="S81" s="2"/>
      <c r="Y81" s="2"/>
      <c r="AL81" s="2"/>
      <c r="AW81" s="2"/>
      <c r="AY81" s="2"/>
      <c r="BF81" s="2"/>
      <c r="BG81"/>
      <c r="BH81"/>
      <c r="BI81"/>
      <c r="BJ81"/>
      <c r="BK81" s="2"/>
      <c r="BP81" s="2"/>
      <c r="BQ81" s="1" t="s">
        <v>305</v>
      </c>
      <c r="BR81" s="1" t="s">
        <v>1108</v>
      </c>
      <c r="BS81" s="12" t="s">
        <v>254</v>
      </c>
      <c r="BT81" s="2"/>
      <c r="BV81" s="2"/>
      <c r="BW81" s="89" t="s">
        <v>359</v>
      </c>
      <c r="BX81" s="90" t="s">
        <v>675</v>
      </c>
      <c r="BY81" s="2"/>
    </row>
    <row r="82" spans="1:77" s="11" customFormat="1" x14ac:dyDescent="0.15">
      <c r="A82" s="1" t="s">
        <v>359</v>
      </c>
      <c r="B82" s="1" t="s">
        <v>204</v>
      </c>
      <c r="C82" s="1" t="s">
        <v>201</v>
      </c>
      <c r="D82" s="1" t="s">
        <v>2785</v>
      </c>
      <c r="E82" s="1" t="s">
        <v>226</v>
      </c>
      <c r="F82" s="40">
        <f t="shared" si="0"/>
        <v>5425</v>
      </c>
      <c r="G82" s="40">
        <f t="shared" si="1"/>
        <v>5352</v>
      </c>
      <c r="H82" s="41">
        <f t="shared" si="2"/>
        <v>1.0136397608370702</v>
      </c>
      <c r="M82" s="29" t="s">
        <v>668</v>
      </c>
      <c r="N82" s="29" t="s">
        <v>669</v>
      </c>
      <c r="O82" s="29" t="s">
        <v>471</v>
      </c>
      <c r="P82" s="29" t="s">
        <v>319</v>
      </c>
      <c r="Q82" s="27">
        <v>9970</v>
      </c>
      <c r="R82" s="27">
        <v>7702</v>
      </c>
      <c r="S82" s="2"/>
      <c r="Y82" s="2"/>
      <c r="AL82" s="2"/>
      <c r="AW82" s="2"/>
      <c r="AY82" s="2"/>
      <c r="BF82" s="2"/>
      <c r="BG82"/>
      <c r="BH82"/>
      <c r="BI82"/>
      <c r="BJ82"/>
      <c r="BK82" s="2"/>
      <c r="BP82" s="2"/>
      <c r="BQ82" s="1" t="s">
        <v>305</v>
      </c>
      <c r="BR82" s="1" t="s">
        <v>1110</v>
      </c>
      <c r="BS82" s="12" t="s">
        <v>1189</v>
      </c>
      <c r="BT82" s="2"/>
      <c r="BV82" s="2"/>
      <c r="BW82" s="91" t="s">
        <v>530</v>
      </c>
      <c r="BX82" s="92" t="s">
        <v>1003</v>
      </c>
      <c r="BY82" s="2"/>
    </row>
    <row r="83" spans="1:77" s="11" customFormat="1" x14ac:dyDescent="0.15">
      <c r="A83" s="1" t="s">
        <v>360</v>
      </c>
      <c r="B83" s="1" t="s">
        <v>204</v>
      </c>
      <c r="C83" s="1" t="s">
        <v>201</v>
      </c>
      <c r="D83" s="1" t="s">
        <v>2792</v>
      </c>
      <c r="E83" s="1" t="s">
        <v>226</v>
      </c>
      <c r="F83" s="40">
        <f t="shared" si="0"/>
        <v>15450</v>
      </c>
      <c r="G83" s="40">
        <f t="shared" si="1"/>
        <v>7639</v>
      </c>
      <c r="H83" s="41">
        <f t="shared" si="2"/>
        <v>2.0225160361303836</v>
      </c>
      <c r="M83" s="29" t="s">
        <v>670</v>
      </c>
      <c r="N83" s="29" t="s">
        <v>671</v>
      </c>
      <c r="O83" s="29" t="s">
        <v>318</v>
      </c>
      <c r="P83" s="29" t="s">
        <v>319</v>
      </c>
      <c r="Q83" s="27">
        <v>10441</v>
      </c>
      <c r="R83" s="27">
        <v>8673</v>
      </c>
      <c r="S83" s="2"/>
      <c r="Y83" s="2"/>
      <c r="AL83" s="2"/>
      <c r="AW83" s="2"/>
      <c r="AY83" s="2"/>
      <c r="BF83" s="2"/>
      <c r="BG83"/>
      <c r="BH83"/>
      <c r="BI83"/>
      <c r="BJ83"/>
      <c r="BK83" s="2"/>
      <c r="BP83" s="2"/>
      <c r="BQ83" s="1" t="s">
        <v>305</v>
      </c>
      <c r="BR83" s="1" t="s">
        <v>1112</v>
      </c>
      <c r="BS83" s="12" t="s">
        <v>1190</v>
      </c>
      <c r="BT83" s="2"/>
      <c r="BV83" s="2"/>
      <c r="BW83" s="89" t="s">
        <v>533</v>
      </c>
      <c r="BX83" s="90" t="s">
        <v>931</v>
      </c>
      <c r="BY83" s="2"/>
    </row>
    <row r="84" spans="1:77" s="11" customFormat="1" x14ac:dyDescent="0.15">
      <c r="A84" s="1" t="s">
        <v>361</v>
      </c>
      <c r="B84" s="1" t="s">
        <v>301</v>
      </c>
      <c r="C84" s="1" t="s">
        <v>224</v>
      </c>
      <c r="D84" s="1" t="s">
        <v>294</v>
      </c>
      <c r="E84" s="1" t="s">
        <v>226</v>
      </c>
      <c r="F84" s="40">
        <f t="shared" si="0"/>
        <v>3202</v>
      </c>
      <c r="G84" s="40">
        <f t="shared" si="1"/>
        <v>2908</v>
      </c>
      <c r="H84" s="41">
        <f t="shared" si="2"/>
        <v>1.1011004126547455</v>
      </c>
      <c r="M84" s="29" t="s">
        <v>672</v>
      </c>
      <c r="N84" s="29" t="s">
        <v>673</v>
      </c>
      <c r="O84" s="29" t="s">
        <v>334</v>
      </c>
      <c r="P84" s="29" t="s">
        <v>319</v>
      </c>
      <c r="Q84" s="27">
        <v>5727</v>
      </c>
      <c r="R84" s="27">
        <v>4848</v>
      </c>
      <c r="S84" s="2"/>
      <c r="Y84" s="2"/>
      <c r="AL84" s="2"/>
      <c r="AW84" s="2"/>
      <c r="AY84" s="2"/>
      <c r="BF84" s="2"/>
      <c r="BG84"/>
      <c r="BH84"/>
      <c r="BI84"/>
      <c r="BJ84"/>
      <c r="BK84" s="2"/>
      <c r="BP84" s="2"/>
      <c r="BQ84" s="1" t="s">
        <v>305</v>
      </c>
      <c r="BR84" s="1" t="s">
        <v>1114</v>
      </c>
      <c r="BS84" s="12" t="s">
        <v>1191</v>
      </c>
      <c r="BT84" s="2"/>
      <c r="BV84" s="2"/>
      <c r="BW84" s="91" t="s">
        <v>540</v>
      </c>
      <c r="BX84" s="92" t="s">
        <v>859</v>
      </c>
      <c r="BY84" s="2"/>
    </row>
    <row r="85" spans="1:77" s="11" customFormat="1" x14ac:dyDescent="0.15">
      <c r="A85" s="1" t="s">
        <v>362</v>
      </c>
      <c r="B85" s="1" t="s">
        <v>265</v>
      </c>
      <c r="C85" s="1" t="s">
        <v>224</v>
      </c>
      <c r="D85" s="1" t="s">
        <v>263</v>
      </c>
      <c r="E85" s="1" t="s">
        <v>226</v>
      </c>
      <c r="F85" s="40">
        <f t="shared" si="0"/>
        <v>6578</v>
      </c>
      <c r="G85" s="40">
        <f t="shared" si="1"/>
        <v>8544</v>
      </c>
      <c r="H85" s="41">
        <f t="shared" si="2"/>
        <v>0.76989700374531833</v>
      </c>
      <c r="M85" s="29" t="s">
        <v>674</v>
      </c>
      <c r="N85" s="29" t="s">
        <v>675</v>
      </c>
      <c r="O85" s="29" t="s">
        <v>359</v>
      </c>
      <c r="P85" s="29" t="s">
        <v>2785</v>
      </c>
      <c r="Q85" s="27">
        <v>5425</v>
      </c>
      <c r="R85" s="27">
        <v>5352</v>
      </c>
      <c r="S85" s="2"/>
      <c r="Y85" s="2"/>
      <c r="AL85" s="2"/>
      <c r="AW85" s="2"/>
      <c r="AY85" s="2"/>
      <c r="BF85" s="2"/>
      <c r="BG85"/>
      <c r="BH85"/>
      <c r="BI85"/>
      <c r="BJ85"/>
      <c r="BK85" s="2"/>
      <c r="BP85" s="2"/>
      <c r="BQ85" s="1" t="s">
        <v>305</v>
      </c>
      <c r="BR85" s="1" t="s">
        <v>1116</v>
      </c>
      <c r="BS85" s="12" t="s">
        <v>1192</v>
      </c>
      <c r="BT85" s="2"/>
      <c r="BV85" s="2"/>
      <c r="BW85" s="89" t="s">
        <v>360</v>
      </c>
      <c r="BX85" s="90" t="s">
        <v>653</v>
      </c>
      <c r="BY85" s="2"/>
    </row>
    <row r="86" spans="1:77" s="11" customFormat="1" x14ac:dyDescent="0.15">
      <c r="A86" s="1" t="s">
        <v>363</v>
      </c>
      <c r="B86" s="1" t="s">
        <v>301</v>
      </c>
      <c r="C86" s="1" t="s">
        <v>201</v>
      </c>
      <c r="D86" s="1" t="s">
        <v>2790</v>
      </c>
      <c r="E86" s="1" t="s">
        <v>226</v>
      </c>
      <c r="F86" s="40">
        <f t="shared" si="0"/>
        <v>6934</v>
      </c>
      <c r="G86" s="40">
        <f t="shared" si="1"/>
        <v>4880</v>
      </c>
      <c r="H86" s="41">
        <f t="shared" si="2"/>
        <v>1.4209016393442624</v>
      </c>
      <c r="M86" s="29" t="s">
        <v>676</v>
      </c>
      <c r="N86" s="29" t="s">
        <v>677</v>
      </c>
      <c r="O86" s="29" t="s">
        <v>387</v>
      </c>
      <c r="P86" s="29" t="s">
        <v>2785</v>
      </c>
      <c r="Q86" s="27">
        <v>3225</v>
      </c>
      <c r="R86" s="27">
        <v>3210</v>
      </c>
      <c r="S86" s="2"/>
      <c r="Y86" s="2"/>
      <c r="AL86" s="2"/>
      <c r="AW86" s="2"/>
      <c r="AY86" s="2"/>
      <c r="BF86" s="2"/>
      <c r="BG86"/>
      <c r="BH86"/>
      <c r="BI86"/>
      <c r="BJ86"/>
      <c r="BK86" s="2"/>
      <c r="BP86" s="2"/>
      <c r="BQ86" s="1" t="s">
        <v>305</v>
      </c>
      <c r="BR86" s="1" t="s">
        <v>1118</v>
      </c>
      <c r="BS86" s="12" t="s">
        <v>1193</v>
      </c>
      <c r="BT86" s="2"/>
      <c r="BV86" s="2"/>
      <c r="BW86" s="91" t="s">
        <v>361</v>
      </c>
      <c r="BX86" s="92" t="s">
        <v>1025</v>
      </c>
      <c r="BY86" s="2"/>
    </row>
    <row r="87" spans="1:77" s="11" customFormat="1" x14ac:dyDescent="0.15">
      <c r="A87" s="1" t="s">
        <v>364</v>
      </c>
      <c r="B87" s="1" t="s">
        <v>227</v>
      </c>
      <c r="C87" s="1" t="s">
        <v>224</v>
      </c>
      <c r="D87" s="1" t="s">
        <v>225</v>
      </c>
      <c r="E87" s="1" t="s">
        <v>226</v>
      </c>
      <c r="F87" s="40">
        <f t="shared" si="0"/>
        <v>6565</v>
      </c>
      <c r="G87" s="40">
        <f t="shared" si="1"/>
        <v>6310</v>
      </c>
      <c r="H87" s="41">
        <f t="shared" si="2"/>
        <v>1.0404120443740095</v>
      </c>
      <c r="M87" s="29" t="s">
        <v>678</v>
      </c>
      <c r="N87" s="29" t="s">
        <v>679</v>
      </c>
      <c r="O87" s="29" t="s">
        <v>401</v>
      </c>
      <c r="P87" s="29" t="s">
        <v>319</v>
      </c>
      <c r="Q87" s="27">
        <v>24231</v>
      </c>
      <c r="R87" s="27">
        <v>16660</v>
      </c>
      <c r="S87" s="2"/>
      <c r="Y87" s="2"/>
      <c r="AL87" s="2"/>
      <c r="AW87" s="2"/>
      <c r="AY87" s="2"/>
      <c r="BF87" s="2"/>
      <c r="BG87"/>
      <c r="BH87"/>
      <c r="BI87"/>
      <c r="BJ87"/>
      <c r="BK87" s="2"/>
      <c r="BP87" s="2"/>
      <c r="BQ87" s="1" t="s">
        <v>305</v>
      </c>
      <c r="BR87" s="1" t="s">
        <v>1120</v>
      </c>
      <c r="BS87" s="12" t="s">
        <v>1194</v>
      </c>
      <c r="BT87" s="2"/>
      <c r="BV87" s="2"/>
      <c r="BW87" s="89" t="s">
        <v>362</v>
      </c>
      <c r="BX87" s="90" t="s">
        <v>1081</v>
      </c>
      <c r="BY87" s="2"/>
    </row>
    <row r="88" spans="1:77" s="11" customFormat="1" x14ac:dyDescent="0.15">
      <c r="A88" s="1" t="s">
        <v>365</v>
      </c>
      <c r="B88" s="1" t="s">
        <v>204</v>
      </c>
      <c r="C88" s="1" t="s">
        <v>224</v>
      </c>
      <c r="D88" s="1" t="s">
        <v>319</v>
      </c>
      <c r="E88" s="1" t="s">
        <v>226</v>
      </c>
      <c r="F88" s="40">
        <f t="shared" si="0"/>
        <v>17632</v>
      </c>
      <c r="G88" s="40">
        <f t="shared" si="1"/>
        <v>10907</v>
      </c>
      <c r="H88" s="41">
        <f t="shared" si="2"/>
        <v>1.6165765104978453</v>
      </c>
      <c r="M88" s="29" t="s">
        <v>680</v>
      </c>
      <c r="N88" s="29" t="s">
        <v>681</v>
      </c>
      <c r="O88" s="29" t="s">
        <v>418</v>
      </c>
      <c r="P88" s="29" t="s">
        <v>319</v>
      </c>
      <c r="Q88" s="27">
        <v>3537</v>
      </c>
      <c r="R88" s="27">
        <v>2383</v>
      </c>
      <c r="S88" s="2"/>
      <c r="Y88" s="2"/>
      <c r="AL88" s="2"/>
      <c r="AW88" s="2"/>
      <c r="AY88" s="2"/>
      <c r="BF88" s="2"/>
      <c r="BG88"/>
      <c r="BH88"/>
      <c r="BI88"/>
      <c r="BJ88"/>
      <c r="BK88" s="2"/>
      <c r="BP88" s="2"/>
      <c r="BQ88" s="1" t="s">
        <v>305</v>
      </c>
      <c r="BR88" s="1" t="s">
        <v>1122</v>
      </c>
      <c r="BS88" s="12" t="s">
        <v>1195</v>
      </c>
      <c r="BT88" s="2"/>
      <c r="BV88" s="2"/>
      <c r="BW88" s="91" t="s">
        <v>363</v>
      </c>
      <c r="BX88" s="92" t="s">
        <v>979</v>
      </c>
      <c r="BY88" s="2"/>
    </row>
    <row r="89" spans="1:77" s="11" customFormat="1" x14ac:dyDescent="0.15">
      <c r="A89" s="1" t="s">
        <v>366</v>
      </c>
      <c r="B89" s="1" t="s">
        <v>310</v>
      </c>
      <c r="C89" s="1" t="s">
        <v>201</v>
      </c>
      <c r="D89" s="1" t="s">
        <v>2671</v>
      </c>
      <c r="E89" s="1" t="s">
        <v>226</v>
      </c>
      <c r="F89" s="40">
        <f t="shared" si="0"/>
        <v>8542</v>
      </c>
      <c r="G89" s="40">
        <f t="shared" si="1"/>
        <v>6032</v>
      </c>
      <c r="H89" s="41">
        <f t="shared" si="2"/>
        <v>1.4161140583554377</v>
      </c>
      <c r="M89" s="29" t="s">
        <v>682</v>
      </c>
      <c r="N89" s="29" t="s">
        <v>683</v>
      </c>
      <c r="O89" s="29" t="s">
        <v>424</v>
      </c>
      <c r="P89" s="29" t="s">
        <v>319</v>
      </c>
      <c r="Q89" s="27">
        <v>9498</v>
      </c>
      <c r="R89" s="27">
        <v>7909</v>
      </c>
      <c r="S89" s="2"/>
      <c r="Y89" s="2"/>
      <c r="AL89" s="2"/>
      <c r="AW89" s="2"/>
      <c r="AY89" s="2"/>
      <c r="BF89" s="2"/>
      <c r="BG89"/>
      <c r="BH89"/>
      <c r="BI89"/>
      <c r="BJ89"/>
      <c r="BK89" s="2"/>
      <c r="BP89" s="2"/>
      <c r="BQ89" s="1" t="s">
        <v>305</v>
      </c>
      <c r="BR89" s="1" t="s">
        <v>1124</v>
      </c>
      <c r="BS89" s="12" t="s">
        <v>1196</v>
      </c>
      <c r="BT89" s="2"/>
      <c r="BV89" s="2"/>
      <c r="BW89" s="89" t="s">
        <v>364</v>
      </c>
      <c r="BX89" s="90" t="s">
        <v>898</v>
      </c>
      <c r="BY89" s="2"/>
    </row>
    <row r="90" spans="1:77" s="11" customFormat="1" x14ac:dyDescent="0.15">
      <c r="A90" s="1" t="s">
        <v>367</v>
      </c>
      <c r="B90" s="1" t="s">
        <v>204</v>
      </c>
      <c r="C90" s="1" t="s">
        <v>224</v>
      </c>
      <c r="D90" s="1" t="s">
        <v>319</v>
      </c>
      <c r="E90" s="1" t="s">
        <v>264</v>
      </c>
      <c r="F90" s="40">
        <f t="shared" ref="F90:F153" si="3">SUMIFS($Q$25:$Q$309,$O$25:$O$309,A90)</f>
        <v>37426</v>
      </c>
      <c r="G90" s="40">
        <f t="shared" ref="G90:G153" si="4">SUMIFS($R$25:$R$309,$O$25:$O$309,A90)</f>
        <v>28626</v>
      </c>
      <c r="H90" s="41">
        <f t="shared" ref="H90:H153" si="5">F90/G90</f>
        <v>1.307412841472787</v>
      </c>
      <c r="M90" s="29" t="s">
        <v>684</v>
      </c>
      <c r="N90" s="29" t="s">
        <v>685</v>
      </c>
      <c r="O90" s="29" t="s">
        <v>437</v>
      </c>
      <c r="P90" s="29" t="s">
        <v>319</v>
      </c>
      <c r="Q90" s="27">
        <v>5238</v>
      </c>
      <c r="R90" s="27">
        <v>4244</v>
      </c>
      <c r="S90" s="2"/>
      <c r="Y90" s="2"/>
      <c r="AL90" s="2"/>
      <c r="AW90" s="2"/>
      <c r="AY90" s="2"/>
      <c r="BF90" s="2"/>
      <c r="BG90"/>
      <c r="BH90"/>
      <c r="BI90"/>
      <c r="BJ90"/>
      <c r="BK90" s="2"/>
      <c r="BP90" s="2"/>
      <c r="BQ90" s="1" t="s">
        <v>305</v>
      </c>
      <c r="BR90" s="1" t="s">
        <v>1126</v>
      </c>
      <c r="BS90" s="12" t="s">
        <v>1197</v>
      </c>
      <c r="BT90" s="2"/>
      <c r="BV90" s="2"/>
      <c r="BW90" s="91" t="s">
        <v>365</v>
      </c>
      <c r="BX90" s="92" t="s">
        <v>655</v>
      </c>
      <c r="BY90" s="2"/>
    </row>
    <row r="91" spans="1:77" s="11" customFormat="1" x14ac:dyDescent="0.15">
      <c r="A91" s="1" t="s">
        <v>368</v>
      </c>
      <c r="B91" s="1" t="s">
        <v>204</v>
      </c>
      <c r="C91" s="1" t="s">
        <v>224</v>
      </c>
      <c r="D91" s="1" t="s">
        <v>319</v>
      </c>
      <c r="E91" s="1" t="s">
        <v>226</v>
      </c>
      <c r="F91" s="40">
        <f t="shared" si="3"/>
        <v>17700</v>
      </c>
      <c r="G91" s="40">
        <f t="shared" si="4"/>
        <v>12139</v>
      </c>
      <c r="H91" s="41">
        <f t="shared" si="5"/>
        <v>1.4581102232473844</v>
      </c>
      <c r="M91" s="29" t="s">
        <v>686</v>
      </c>
      <c r="N91" s="29" t="s">
        <v>687</v>
      </c>
      <c r="O91" s="29" t="s">
        <v>455</v>
      </c>
      <c r="P91" s="29" t="s">
        <v>319</v>
      </c>
      <c r="Q91" s="27">
        <v>2795</v>
      </c>
      <c r="R91" s="27">
        <v>2782</v>
      </c>
      <c r="S91" s="2"/>
      <c r="Y91" s="2"/>
      <c r="AL91" s="2"/>
      <c r="AW91" s="2"/>
      <c r="AY91" s="2"/>
      <c r="BF91" s="2"/>
      <c r="BG91"/>
      <c r="BH91"/>
      <c r="BI91"/>
      <c r="BJ91"/>
      <c r="BK91" s="2"/>
      <c r="BP91" s="2"/>
      <c r="BQ91" s="1" t="s">
        <v>305</v>
      </c>
      <c r="BR91" s="1" t="s">
        <v>1128</v>
      </c>
      <c r="BS91" s="12" t="s">
        <v>1198</v>
      </c>
      <c r="BT91" s="2"/>
      <c r="BV91" s="2"/>
      <c r="BW91" s="89" t="s">
        <v>366</v>
      </c>
      <c r="BX91" s="90" t="s">
        <v>1005</v>
      </c>
      <c r="BY91" s="2"/>
    </row>
    <row r="92" spans="1:77" s="11" customFormat="1" x14ac:dyDescent="0.15">
      <c r="A92" s="1" t="s">
        <v>369</v>
      </c>
      <c r="B92" s="1" t="s">
        <v>227</v>
      </c>
      <c r="C92" s="1" t="s">
        <v>224</v>
      </c>
      <c r="D92" s="1" t="s">
        <v>274</v>
      </c>
      <c r="E92" s="1" t="s">
        <v>264</v>
      </c>
      <c r="F92" s="40">
        <f t="shared" si="3"/>
        <v>141889</v>
      </c>
      <c r="G92" s="40">
        <f t="shared" si="4"/>
        <v>81894</v>
      </c>
      <c r="H92" s="41">
        <f t="shared" si="5"/>
        <v>1.732593352382348</v>
      </c>
      <c r="M92" s="29" t="s">
        <v>688</v>
      </c>
      <c r="N92" s="29" t="s">
        <v>689</v>
      </c>
      <c r="O92" s="29" t="s">
        <v>457</v>
      </c>
      <c r="P92" s="29" t="s">
        <v>319</v>
      </c>
      <c r="Q92" s="27">
        <v>14494</v>
      </c>
      <c r="R92" s="27">
        <v>9361</v>
      </c>
      <c r="S92" s="2"/>
      <c r="Y92" s="2"/>
      <c r="AL92" s="2"/>
      <c r="AW92" s="2"/>
      <c r="AY92" s="2"/>
      <c r="BF92" s="2"/>
      <c r="BG92"/>
      <c r="BH92"/>
      <c r="BI92"/>
      <c r="BJ92"/>
      <c r="BK92" s="2"/>
      <c r="BP92" s="2"/>
      <c r="BQ92" s="1" t="s">
        <v>305</v>
      </c>
      <c r="BR92" s="1" t="s">
        <v>1130</v>
      </c>
      <c r="BS92" s="12" t="s">
        <v>1199</v>
      </c>
      <c r="BT92" s="2"/>
      <c r="BV92" s="2"/>
      <c r="BW92" s="91" t="s">
        <v>367</v>
      </c>
      <c r="BX92" s="92" t="s">
        <v>639</v>
      </c>
      <c r="BY92" s="2"/>
    </row>
    <row r="93" spans="1:77" s="11" customFormat="1" x14ac:dyDescent="0.15">
      <c r="A93" s="1" t="s">
        <v>370</v>
      </c>
      <c r="B93" s="1" t="s">
        <v>227</v>
      </c>
      <c r="C93" s="1" t="s">
        <v>224</v>
      </c>
      <c r="D93" s="1" t="s">
        <v>274</v>
      </c>
      <c r="E93" s="1" t="s">
        <v>226</v>
      </c>
      <c r="F93" s="40">
        <f t="shared" si="3"/>
        <v>16994</v>
      </c>
      <c r="G93" s="40">
        <f t="shared" si="4"/>
        <v>8386</v>
      </c>
      <c r="H93" s="41">
        <f t="shared" si="5"/>
        <v>2.0264726925828764</v>
      </c>
      <c r="M93" s="29" t="s">
        <v>690</v>
      </c>
      <c r="N93" s="29" t="s">
        <v>691</v>
      </c>
      <c r="O93" s="29" t="s">
        <v>474</v>
      </c>
      <c r="P93" s="29" t="s">
        <v>319</v>
      </c>
      <c r="Q93" s="27">
        <v>5569</v>
      </c>
      <c r="R93" s="27">
        <v>4816</v>
      </c>
      <c r="S93" s="2"/>
      <c r="Y93" s="2"/>
      <c r="AL93" s="2"/>
      <c r="AW93" s="2"/>
      <c r="AY93" s="2"/>
      <c r="BF93" s="2"/>
      <c r="BG93"/>
      <c r="BH93"/>
      <c r="BI93"/>
      <c r="BJ93"/>
      <c r="BK93" s="2"/>
      <c r="BP93" s="2"/>
      <c r="BQ93" s="1" t="s">
        <v>307</v>
      </c>
      <c r="BR93" s="1" t="s">
        <v>1108</v>
      </c>
      <c r="BS93" s="12" t="s">
        <v>1200</v>
      </c>
      <c r="BT93" s="2"/>
      <c r="BV93" s="2"/>
      <c r="BW93" s="89" t="s">
        <v>368</v>
      </c>
      <c r="BX93" s="90" t="s">
        <v>657</v>
      </c>
      <c r="BY93" s="2"/>
    </row>
    <row r="94" spans="1:77" s="11" customFormat="1" x14ac:dyDescent="0.15">
      <c r="A94" s="1" t="s">
        <v>371</v>
      </c>
      <c r="B94" s="1" t="s">
        <v>310</v>
      </c>
      <c r="C94" s="1" t="s">
        <v>201</v>
      </c>
      <c r="D94" s="1" t="s">
        <v>2671</v>
      </c>
      <c r="E94" s="1" t="s">
        <v>226</v>
      </c>
      <c r="F94" s="40">
        <f t="shared" si="3"/>
        <v>3822</v>
      </c>
      <c r="G94" s="40">
        <f t="shared" si="4"/>
        <v>2197</v>
      </c>
      <c r="H94" s="41">
        <f t="shared" si="5"/>
        <v>1.7396449704142012</v>
      </c>
      <c r="M94" s="29" t="s">
        <v>692</v>
      </c>
      <c r="N94" s="29" t="s">
        <v>693</v>
      </c>
      <c r="O94" s="29" t="s">
        <v>477</v>
      </c>
      <c r="P94" s="29" t="s">
        <v>319</v>
      </c>
      <c r="Q94" s="27">
        <v>6039</v>
      </c>
      <c r="R94" s="27">
        <v>4652</v>
      </c>
      <c r="S94" s="2"/>
      <c r="Y94" s="2"/>
      <c r="AL94" s="2"/>
      <c r="AW94" s="2"/>
      <c r="AY94" s="2"/>
      <c r="BF94" s="2"/>
      <c r="BG94"/>
      <c r="BH94"/>
      <c r="BI94"/>
      <c r="BJ94"/>
      <c r="BK94" s="2"/>
      <c r="BP94" s="2"/>
      <c r="BQ94" s="1" t="s">
        <v>307</v>
      </c>
      <c r="BR94" s="1" t="s">
        <v>1110</v>
      </c>
      <c r="BS94" s="12" t="s">
        <v>1201</v>
      </c>
      <c r="BT94" s="2"/>
      <c r="BV94" s="2"/>
      <c r="BW94" s="91" t="s">
        <v>369</v>
      </c>
      <c r="BX94" s="92" t="s">
        <v>777</v>
      </c>
      <c r="BY94" s="2"/>
    </row>
    <row r="95" spans="1:77" s="11" customFormat="1" x14ac:dyDescent="0.15">
      <c r="A95" s="1" t="s">
        <v>372</v>
      </c>
      <c r="B95" s="1" t="s">
        <v>301</v>
      </c>
      <c r="C95" s="1" t="s">
        <v>224</v>
      </c>
      <c r="D95" s="1" t="s">
        <v>294</v>
      </c>
      <c r="E95" s="1" t="s">
        <v>226</v>
      </c>
      <c r="F95" s="40">
        <f t="shared" si="3"/>
        <v>3244</v>
      </c>
      <c r="G95" s="40">
        <f t="shared" si="4"/>
        <v>3201</v>
      </c>
      <c r="H95" s="41">
        <f t="shared" si="5"/>
        <v>1.0134333020930959</v>
      </c>
      <c r="M95" s="29" t="s">
        <v>694</v>
      </c>
      <c r="N95" s="29" t="s">
        <v>695</v>
      </c>
      <c r="O95" s="29" t="s">
        <v>483</v>
      </c>
      <c r="P95" s="29" t="s">
        <v>319</v>
      </c>
      <c r="Q95" s="27">
        <v>6814</v>
      </c>
      <c r="R95" s="27">
        <v>5644</v>
      </c>
      <c r="S95" s="2"/>
      <c r="Y95" s="2"/>
      <c r="AL95" s="2"/>
      <c r="AW95" s="2"/>
      <c r="AY95" s="2"/>
      <c r="BF95" s="2"/>
      <c r="BG95"/>
      <c r="BH95"/>
      <c r="BI95"/>
      <c r="BJ95"/>
      <c r="BK95" s="2"/>
      <c r="BP95" s="2"/>
      <c r="BQ95" s="1" t="s">
        <v>307</v>
      </c>
      <c r="BR95" s="1" t="s">
        <v>1112</v>
      </c>
      <c r="BS95" s="12" t="s">
        <v>1202</v>
      </c>
      <c r="BT95" s="2"/>
      <c r="BV95" s="2"/>
      <c r="BW95" s="89" t="s">
        <v>370</v>
      </c>
      <c r="BX95" s="90" t="s">
        <v>779</v>
      </c>
      <c r="BY95" s="2"/>
    </row>
    <row r="96" spans="1:77" s="11" customFormat="1" x14ac:dyDescent="0.15">
      <c r="A96" s="1" t="s">
        <v>373</v>
      </c>
      <c r="B96" s="1" t="s">
        <v>301</v>
      </c>
      <c r="C96" s="1" t="s">
        <v>201</v>
      </c>
      <c r="D96" s="1" t="s">
        <v>2791</v>
      </c>
      <c r="E96" s="1" t="s">
        <v>226</v>
      </c>
      <c r="F96" s="40">
        <f t="shared" si="3"/>
        <v>4410</v>
      </c>
      <c r="G96" s="40">
        <f t="shared" si="4"/>
        <v>2962</v>
      </c>
      <c r="H96" s="41">
        <f t="shared" si="5"/>
        <v>1.4888588791357191</v>
      </c>
      <c r="M96" s="29" t="s">
        <v>696</v>
      </c>
      <c r="N96" s="29" t="s">
        <v>697</v>
      </c>
      <c r="O96" s="29" t="s">
        <v>485</v>
      </c>
      <c r="P96" s="29" t="s">
        <v>319</v>
      </c>
      <c r="Q96" s="27">
        <v>5699</v>
      </c>
      <c r="R96" s="27">
        <v>4624</v>
      </c>
      <c r="S96" s="2"/>
      <c r="Y96" s="2"/>
      <c r="AL96" s="2"/>
      <c r="AW96" s="2"/>
      <c r="AY96" s="2"/>
      <c r="BF96" s="2"/>
      <c r="BG96"/>
      <c r="BH96"/>
      <c r="BI96"/>
      <c r="BJ96"/>
      <c r="BK96" s="2"/>
      <c r="BP96" s="2"/>
      <c r="BQ96" s="1" t="s">
        <v>307</v>
      </c>
      <c r="BR96" s="1" t="s">
        <v>1114</v>
      </c>
      <c r="BS96" s="12" t="s">
        <v>1203</v>
      </c>
      <c r="BT96" s="2"/>
      <c r="BV96" s="2"/>
      <c r="BW96" s="91" t="s">
        <v>371</v>
      </c>
      <c r="BX96" s="92" t="s">
        <v>875</v>
      </c>
      <c r="BY96" s="2"/>
    </row>
    <row r="97" spans="1:77" s="11" customFormat="1" x14ac:dyDescent="0.15">
      <c r="A97" s="1" t="s">
        <v>374</v>
      </c>
      <c r="B97" s="1" t="s">
        <v>301</v>
      </c>
      <c r="C97" s="1" t="s">
        <v>224</v>
      </c>
      <c r="D97" s="1" t="s">
        <v>294</v>
      </c>
      <c r="E97" s="1" t="s">
        <v>226</v>
      </c>
      <c r="F97" s="40">
        <f t="shared" si="3"/>
        <v>20633</v>
      </c>
      <c r="G97" s="40">
        <f t="shared" si="4"/>
        <v>13421</v>
      </c>
      <c r="H97" s="41">
        <f t="shared" si="5"/>
        <v>1.537366813203189</v>
      </c>
      <c r="M97" s="29" t="s">
        <v>698</v>
      </c>
      <c r="N97" s="29" t="s">
        <v>699</v>
      </c>
      <c r="O97" s="29" t="s">
        <v>494</v>
      </c>
      <c r="P97" s="29" t="s">
        <v>319</v>
      </c>
      <c r="Q97" s="27">
        <v>5039</v>
      </c>
      <c r="R97" s="27">
        <v>4331</v>
      </c>
      <c r="S97" s="2"/>
      <c r="Y97" s="2"/>
      <c r="AL97" s="2"/>
      <c r="AW97" s="2"/>
      <c r="AY97" s="2"/>
      <c r="BF97" s="2"/>
      <c r="BG97"/>
      <c r="BH97"/>
      <c r="BI97"/>
      <c r="BJ97"/>
      <c r="BK97" s="2"/>
      <c r="BP97" s="2"/>
      <c r="BQ97" s="1" t="s">
        <v>307</v>
      </c>
      <c r="BR97" s="1" t="s">
        <v>1116</v>
      </c>
      <c r="BS97" s="12" t="s">
        <v>1204</v>
      </c>
      <c r="BT97" s="2"/>
      <c r="BV97" s="2"/>
      <c r="BW97" s="89" t="s">
        <v>531</v>
      </c>
      <c r="BX97" s="90" t="s">
        <v>1007</v>
      </c>
      <c r="BY97" s="2"/>
    </row>
    <row r="98" spans="1:77" s="11" customFormat="1" x14ac:dyDescent="0.15">
      <c r="A98" s="1" t="s">
        <v>375</v>
      </c>
      <c r="B98" s="1" t="s">
        <v>310</v>
      </c>
      <c r="C98" s="1" t="s">
        <v>201</v>
      </c>
      <c r="D98" s="1" t="s">
        <v>2671</v>
      </c>
      <c r="E98" s="1" t="s">
        <v>203</v>
      </c>
      <c r="F98" s="40">
        <f t="shared" si="3"/>
        <v>20887</v>
      </c>
      <c r="G98" s="40">
        <f t="shared" si="4"/>
        <v>10903</v>
      </c>
      <c r="H98" s="41">
        <f t="shared" si="5"/>
        <v>1.9157112721269376</v>
      </c>
      <c r="M98" s="29" t="s">
        <v>700</v>
      </c>
      <c r="N98" s="29" t="s">
        <v>701</v>
      </c>
      <c r="O98" s="29" t="s">
        <v>495</v>
      </c>
      <c r="P98" s="29" t="s">
        <v>319</v>
      </c>
      <c r="Q98" s="27">
        <v>7381</v>
      </c>
      <c r="R98" s="27">
        <v>6245</v>
      </c>
      <c r="S98" s="2"/>
      <c r="Y98" s="2"/>
      <c r="AL98" s="2"/>
      <c r="AW98" s="2"/>
      <c r="AY98" s="2"/>
      <c r="BF98" s="2"/>
      <c r="BG98"/>
      <c r="BH98"/>
      <c r="BI98"/>
      <c r="BJ98"/>
      <c r="BK98" s="2"/>
      <c r="BP98" s="2"/>
      <c r="BQ98" s="1" t="s">
        <v>307</v>
      </c>
      <c r="BR98" s="1" t="s">
        <v>1118</v>
      </c>
      <c r="BS98" s="12" t="s">
        <v>1205</v>
      </c>
      <c r="BT98" s="2"/>
      <c r="BV98" s="2"/>
      <c r="BW98" s="91" t="s">
        <v>223</v>
      </c>
      <c r="BX98" s="92" t="s">
        <v>900</v>
      </c>
      <c r="BY98" s="2"/>
    </row>
    <row r="99" spans="1:77" s="11" customFormat="1" x14ac:dyDescent="0.15">
      <c r="A99" s="1" t="s">
        <v>376</v>
      </c>
      <c r="B99" s="1" t="s">
        <v>204</v>
      </c>
      <c r="C99" s="1" t="s">
        <v>201</v>
      </c>
      <c r="D99" s="1" t="s">
        <v>2787</v>
      </c>
      <c r="E99" s="1" t="s">
        <v>264</v>
      </c>
      <c r="F99" s="40">
        <f t="shared" si="3"/>
        <v>31440</v>
      </c>
      <c r="G99" s="40">
        <f t="shared" si="4"/>
        <v>16030</v>
      </c>
      <c r="H99" s="41">
        <f t="shared" si="5"/>
        <v>1.9613225202744853</v>
      </c>
      <c r="M99" s="29" t="s">
        <v>702</v>
      </c>
      <c r="N99" s="29" t="s">
        <v>703</v>
      </c>
      <c r="O99" s="29" t="s">
        <v>497</v>
      </c>
      <c r="P99" s="29" t="s">
        <v>2785</v>
      </c>
      <c r="Q99" s="27">
        <v>6782</v>
      </c>
      <c r="R99" s="27">
        <v>7303</v>
      </c>
      <c r="S99" s="2"/>
      <c r="Y99" s="2"/>
      <c r="AL99" s="2"/>
      <c r="AW99" s="2"/>
      <c r="AY99" s="2"/>
      <c r="BF99" s="2"/>
      <c r="BG99"/>
      <c r="BH99"/>
      <c r="BI99"/>
      <c r="BJ99"/>
      <c r="BK99" s="2"/>
      <c r="BP99" s="2"/>
      <c r="BQ99" s="1" t="s">
        <v>307</v>
      </c>
      <c r="BR99" s="1" t="s">
        <v>1120</v>
      </c>
      <c r="BS99" s="12" t="s">
        <v>1206</v>
      </c>
      <c r="BT99" s="2"/>
      <c r="BV99" s="2"/>
      <c r="BW99" s="89" t="s">
        <v>372</v>
      </c>
      <c r="BX99" s="90" t="s">
        <v>1027</v>
      </c>
      <c r="BY99" s="2"/>
    </row>
    <row r="100" spans="1:77" s="11" customFormat="1" x14ac:dyDescent="0.15">
      <c r="A100" s="1" t="s">
        <v>377</v>
      </c>
      <c r="B100" s="1" t="s">
        <v>204</v>
      </c>
      <c r="C100" s="1" t="s">
        <v>224</v>
      </c>
      <c r="D100" s="1" t="s">
        <v>332</v>
      </c>
      <c r="E100" s="1" t="s">
        <v>264</v>
      </c>
      <c r="F100" s="40">
        <f t="shared" si="3"/>
        <v>35740</v>
      </c>
      <c r="G100" s="40">
        <f t="shared" si="4"/>
        <v>22052</v>
      </c>
      <c r="H100" s="41">
        <f t="shared" si="5"/>
        <v>1.6207146744059495</v>
      </c>
      <c r="M100" s="29" t="s">
        <v>704</v>
      </c>
      <c r="N100" s="29" t="s">
        <v>705</v>
      </c>
      <c r="O100" s="29" t="s">
        <v>516</v>
      </c>
      <c r="P100" s="29" t="s">
        <v>2785</v>
      </c>
      <c r="Q100" s="27">
        <v>6298</v>
      </c>
      <c r="R100" s="27">
        <v>6516</v>
      </c>
      <c r="S100" s="2"/>
      <c r="Y100" s="2"/>
      <c r="AL100" s="2"/>
      <c r="AW100" s="2"/>
      <c r="AY100" s="2"/>
      <c r="BF100" s="2"/>
      <c r="BG100"/>
      <c r="BH100"/>
      <c r="BI100"/>
      <c r="BJ100"/>
      <c r="BK100" s="2"/>
      <c r="BP100" s="2"/>
      <c r="BQ100" s="1" t="s">
        <v>307</v>
      </c>
      <c r="BR100" s="1" t="s">
        <v>1122</v>
      </c>
      <c r="BS100" s="12" t="s">
        <v>1207</v>
      </c>
      <c r="BT100" s="2"/>
      <c r="BV100" s="2"/>
      <c r="BW100" s="91" t="s">
        <v>373</v>
      </c>
      <c r="BX100" s="92" t="s">
        <v>981</v>
      </c>
      <c r="BY100" s="2"/>
    </row>
    <row r="101" spans="1:77" s="11" customFormat="1" x14ac:dyDescent="0.15">
      <c r="A101" s="1" t="s">
        <v>378</v>
      </c>
      <c r="B101" s="1" t="s">
        <v>227</v>
      </c>
      <c r="C101" s="1" t="s">
        <v>224</v>
      </c>
      <c r="D101" s="1" t="s">
        <v>274</v>
      </c>
      <c r="E101" s="1" t="s">
        <v>226</v>
      </c>
      <c r="F101" s="40">
        <f t="shared" si="3"/>
        <v>26534</v>
      </c>
      <c r="G101" s="40">
        <f t="shared" si="4"/>
        <v>13029</v>
      </c>
      <c r="H101" s="41">
        <f t="shared" si="5"/>
        <v>2.0365338859467341</v>
      </c>
      <c r="M101" s="29" t="s">
        <v>706</v>
      </c>
      <c r="N101" s="29" t="s">
        <v>707</v>
      </c>
      <c r="O101" s="29" t="s">
        <v>519</v>
      </c>
      <c r="P101" s="29" t="s">
        <v>319</v>
      </c>
      <c r="Q101" s="27">
        <v>49599</v>
      </c>
      <c r="R101" s="27">
        <v>30831</v>
      </c>
      <c r="S101" s="2"/>
      <c r="Y101" s="2"/>
      <c r="AL101" s="2"/>
      <c r="AW101" s="2"/>
      <c r="AY101" s="2"/>
      <c r="BF101" s="2"/>
      <c r="BG101"/>
      <c r="BH101"/>
      <c r="BI101"/>
      <c r="BJ101"/>
      <c r="BK101" s="2"/>
      <c r="BP101" s="2"/>
      <c r="BQ101" s="1" t="s">
        <v>309</v>
      </c>
      <c r="BR101" s="1" t="s">
        <v>1108</v>
      </c>
      <c r="BS101" s="12" t="s">
        <v>1208</v>
      </c>
      <c r="BT101" s="2"/>
      <c r="BV101" s="2"/>
      <c r="BW101" s="89" t="s">
        <v>374</v>
      </c>
      <c r="BX101" s="90" t="s">
        <v>1029</v>
      </c>
      <c r="BY101" s="2"/>
    </row>
    <row r="102" spans="1:77" s="11" customFormat="1" x14ac:dyDescent="0.15">
      <c r="A102" s="1" t="s">
        <v>379</v>
      </c>
      <c r="B102" s="1" t="s">
        <v>301</v>
      </c>
      <c r="C102" s="1" t="s">
        <v>201</v>
      </c>
      <c r="D102" s="1" t="s">
        <v>2788</v>
      </c>
      <c r="E102" s="1" t="s">
        <v>226</v>
      </c>
      <c r="F102" s="40">
        <f t="shared" si="3"/>
        <v>12731</v>
      </c>
      <c r="G102" s="40">
        <f t="shared" si="4"/>
        <v>9372</v>
      </c>
      <c r="H102" s="41">
        <f t="shared" si="5"/>
        <v>1.3584080239009817</v>
      </c>
      <c r="M102" s="29" t="s">
        <v>708</v>
      </c>
      <c r="N102" s="29" t="s">
        <v>709</v>
      </c>
      <c r="O102" s="29" t="s">
        <v>317</v>
      </c>
      <c r="P102" s="29" t="s">
        <v>2785</v>
      </c>
      <c r="Q102" s="27">
        <v>4271</v>
      </c>
      <c r="R102" s="27">
        <v>3874</v>
      </c>
      <c r="S102" s="2"/>
      <c r="Y102" s="2"/>
      <c r="AL102" s="2"/>
      <c r="AW102" s="2"/>
      <c r="AY102" s="2"/>
      <c r="BF102" s="2"/>
      <c r="BG102"/>
      <c r="BH102"/>
      <c r="BI102"/>
      <c r="BJ102"/>
      <c r="BK102" s="2"/>
      <c r="BP102" s="2"/>
      <c r="BQ102" s="1" t="s">
        <v>309</v>
      </c>
      <c r="BR102" s="1" t="s">
        <v>1110</v>
      </c>
      <c r="BS102" s="12" t="s">
        <v>1209</v>
      </c>
      <c r="BT102" s="2"/>
      <c r="BV102" s="2"/>
      <c r="BW102" s="91" t="s">
        <v>375</v>
      </c>
      <c r="BX102" s="92" t="s">
        <v>877</v>
      </c>
      <c r="BY102" s="2"/>
    </row>
    <row r="103" spans="1:77" s="11" customFormat="1" x14ac:dyDescent="0.15">
      <c r="A103" s="1" t="s">
        <v>380</v>
      </c>
      <c r="B103" s="1" t="s">
        <v>301</v>
      </c>
      <c r="C103" s="1" t="s">
        <v>201</v>
      </c>
      <c r="D103" s="1" t="s">
        <v>2788</v>
      </c>
      <c r="E103" s="1" t="s">
        <v>226</v>
      </c>
      <c r="F103" s="40">
        <f t="shared" si="3"/>
        <v>53881</v>
      </c>
      <c r="G103" s="40">
        <f t="shared" si="4"/>
        <v>29785</v>
      </c>
      <c r="H103" s="41">
        <f t="shared" si="5"/>
        <v>1.8089978176934698</v>
      </c>
      <c r="M103" s="29" t="s">
        <v>710</v>
      </c>
      <c r="N103" s="29" t="s">
        <v>711</v>
      </c>
      <c r="O103" s="29" t="s">
        <v>353</v>
      </c>
      <c r="P103" s="29" t="s">
        <v>2785</v>
      </c>
      <c r="Q103" s="27">
        <v>34737</v>
      </c>
      <c r="R103" s="27">
        <v>25714</v>
      </c>
      <c r="S103" s="2"/>
      <c r="Y103" s="2"/>
      <c r="AL103" s="2"/>
      <c r="AW103" s="2"/>
      <c r="AY103" s="2"/>
      <c r="BF103" s="2"/>
      <c r="BG103"/>
      <c r="BH103"/>
      <c r="BI103"/>
      <c r="BJ103"/>
      <c r="BK103" s="2"/>
      <c r="BP103" s="2"/>
      <c r="BQ103" s="1" t="s">
        <v>309</v>
      </c>
      <c r="BR103" s="1" t="s">
        <v>1112</v>
      </c>
      <c r="BS103" s="12" t="s">
        <v>1210</v>
      </c>
      <c r="BT103" s="2"/>
      <c r="BV103" s="2"/>
      <c r="BW103" s="89" t="s">
        <v>376</v>
      </c>
      <c r="BX103" s="90" t="s">
        <v>605</v>
      </c>
      <c r="BY103" s="2"/>
    </row>
    <row r="104" spans="1:77" s="11" customFormat="1" x14ac:dyDescent="0.15">
      <c r="A104" s="1" t="s">
        <v>381</v>
      </c>
      <c r="B104" s="1" t="s">
        <v>204</v>
      </c>
      <c r="C104" s="1" t="s">
        <v>224</v>
      </c>
      <c r="D104" s="1" t="s">
        <v>319</v>
      </c>
      <c r="E104" s="1" t="s">
        <v>264</v>
      </c>
      <c r="F104" s="40">
        <f t="shared" si="3"/>
        <v>48366</v>
      </c>
      <c r="G104" s="40">
        <f t="shared" si="4"/>
        <v>26380</v>
      </c>
      <c r="H104" s="41">
        <f t="shared" si="5"/>
        <v>1.8334344200151631</v>
      </c>
      <c r="M104" s="29" t="s">
        <v>712</v>
      </c>
      <c r="N104" s="29" t="s">
        <v>713</v>
      </c>
      <c r="O104" s="29" t="s">
        <v>407</v>
      </c>
      <c r="P104" s="29" t="s">
        <v>2785</v>
      </c>
      <c r="Q104" s="27">
        <v>14167</v>
      </c>
      <c r="R104" s="27">
        <v>11784</v>
      </c>
      <c r="S104" s="2"/>
      <c r="Y104" s="2"/>
      <c r="AL104" s="2"/>
      <c r="AW104" s="2"/>
      <c r="AY104" s="2"/>
      <c r="BF104" s="2"/>
      <c r="BG104"/>
      <c r="BH104"/>
      <c r="BI104"/>
      <c r="BJ104"/>
      <c r="BK104" s="2"/>
      <c r="BP104" s="2"/>
      <c r="BQ104" s="1" t="s">
        <v>309</v>
      </c>
      <c r="BR104" s="1" t="s">
        <v>1114</v>
      </c>
      <c r="BS104" s="12" t="s">
        <v>1211</v>
      </c>
      <c r="BT104" s="2"/>
      <c r="BV104" s="2"/>
      <c r="BW104" s="91" t="s">
        <v>377</v>
      </c>
      <c r="BX104" s="92" t="s">
        <v>581</v>
      </c>
      <c r="BY104" s="2"/>
    </row>
    <row r="105" spans="1:77" s="11" customFormat="1" x14ac:dyDescent="0.15">
      <c r="A105" s="1" t="s">
        <v>382</v>
      </c>
      <c r="B105" s="1" t="s">
        <v>204</v>
      </c>
      <c r="C105" s="1" t="s">
        <v>201</v>
      </c>
      <c r="D105" s="1" t="s">
        <v>2792</v>
      </c>
      <c r="E105" s="1" t="s">
        <v>264</v>
      </c>
      <c r="F105" s="40">
        <f t="shared" si="3"/>
        <v>55654</v>
      </c>
      <c r="G105" s="40">
        <f t="shared" si="4"/>
        <v>25231</v>
      </c>
      <c r="H105" s="41">
        <f t="shared" si="5"/>
        <v>2.2057786056834847</v>
      </c>
      <c r="M105" s="29" t="s">
        <v>714</v>
      </c>
      <c r="N105" s="29" t="s">
        <v>715</v>
      </c>
      <c r="O105" s="29" t="s">
        <v>421</v>
      </c>
      <c r="P105" s="29" t="s">
        <v>2785</v>
      </c>
      <c r="Q105" s="27">
        <v>6397</v>
      </c>
      <c r="R105" s="27">
        <v>5739</v>
      </c>
      <c r="S105" s="2"/>
      <c r="Y105" s="2"/>
      <c r="AL105" s="2"/>
      <c r="AW105" s="2"/>
      <c r="AY105" s="2"/>
      <c r="BF105" s="2"/>
      <c r="BG105"/>
      <c r="BH105"/>
      <c r="BI105"/>
      <c r="BJ105"/>
      <c r="BK105" s="2"/>
      <c r="BP105" s="2"/>
      <c r="BQ105" s="1" t="s">
        <v>309</v>
      </c>
      <c r="BR105" s="1" t="s">
        <v>1116</v>
      </c>
      <c r="BS105" s="12" t="s">
        <v>1212</v>
      </c>
      <c r="BT105" s="2"/>
      <c r="BV105" s="2"/>
      <c r="BW105" s="89" t="s">
        <v>378</v>
      </c>
      <c r="BX105" s="90" t="s">
        <v>759</v>
      </c>
      <c r="BY105" s="2"/>
    </row>
    <row r="106" spans="1:77" s="11" customFormat="1" x14ac:dyDescent="0.15">
      <c r="A106" s="1" t="s">
        <v>383</v>
      </c>
      <c r="B106" s="1" t="s">
        <v>301</v>
      </c>
      <c r="C106" s="1" t="s">
        <v>201</v>
      </c>
      <c r="D106" s="1" t="s">
        <v>2789</v>
      </c>
      <c r="E106" s="1" t="s">
        <v>226</v>
      </c>
      <c r="F106" s="40">
        <f t="shared" si="3"/>
        <v>7836</v>
      </c>
      <c r="G106" s="40">
        <f t="shared" si="4"/>
        <v>5248</v>
      </c>
      <c r="H106" s="41">
        <f t="shared" si="5"/>
        <v>1.493140243902439</v>
      </c>
      <c r="M106" s="29" t="s">
        <v>716</v>
      </c>
      <c r="N106" s="29" t="s">
        <v>717</v>
      </c>
      <c r="O106" s="29" t="s">
        <v>422</v>
      </c>
      <c r="P106" s="29" t="s">
        <v>2785</v>
      </c>
      <c r="Q106" s="27">
        <v>21334</v>
      </c>
      <c r="R106" s="27">
        <v>15402</v>
      </c>
      <c r="S106" s="2"/>
      <c r="Y106" s="2"/>
      <c r="AL106" s="2"/>
      <c r="AW106" s="2"/>
      <c r="AY106" s="2"/>
      <c r="BF106" s="2"/>
      <c r="BG106"/>
      <c r="BH106"/>
      <c r="BI106"/>
      <c r="BJ106"/>
      <c r="BK106" s="2"/>
      <c r="BP106" s="2"/>
      <c r="BQ106" s="1" t="s">
        <v>309</v>
      </c>
      <c r="BR106" s="1" t="s">
        <v>1118</v>
      </c>
      <c r="BS106" s="12" t="s">
        <v>1213</v>
      </c>
      <c r="BT106" s="2"/>
      <c r="BV106" s="2"/>
      <c r="BW106" s="91" t="s">
        <v>379</v>
      </c>
      <c r="BX106" s="92" t="s">
        <v>1053</v>
      </c>
      <c r="BY106" s="2"/>
    </row>
    <row r="107" spans="1:77" s="11" customFormat="1" x14ac:dyDescent="0.15">
      <c r="A107" s="1" t="s">
        <v>384</v>
      </c>
      <c r="B107" s="1" t="s">
        <v>227</v>
      </c>
      <c r="C107" s="1" t="s">
        <v>224</v>
      </c>
      <c r="D107" s="1" t="s">
        <v>274</v>
      </c>
      <c r="E107" s="1" t="s">
        <v>264</v>
      </c>
      <c r="F107" s="40">
        <f t="shared" si="3"/>
        <v>59404</v>
      </c>
      <c r="G107" s="40">
        <f t="shared" si="4"/>
        <v>44093</v>
      </c>
      <c r="H107" s="41">
        <f t="shared" si="5"/>
        <v>1.34724332660513</v>
      </c>
      <c r="M107" s="29" t="s">
        <v>718</v>
      </c>
      <c r="N107" s="29" t="s">
        <v>719</v>
      </c>
      <c r="O107" s="29" t="s">
        <v>423</v>
      </c>
      <c r="P107" s="29" t="s">
        <v>2785</v>
      </c>
      <c r="Q107" s="27">
        <v>8294</v>
      </c>
      <c r="R107" s="27">
        <v>7329</v>
      </c>
      <c r="S107" s="2"/>
      <c r="Y107" s="2"/>
      <c r="AL107" s="2"/>
      <c r="AW107" s="2"/>
      <c r="AY107" s="2"/>
      <c r="BF107" s="2"/>
      <c r="BG107"/>
      <c r="BH107"/>
      <c r="BI107"/>
      <c r="BJ107"/>
      <c r="BK107" s="2"/>
      <c r="BP107" s="2"/>
      <c r="BQ107" s="1" t="s">
        <v>309</v>
      </c>
      <c r="BR107" s="1" t="s">
        <v>1120</v>
      </c>
      <c r="BS107" s="12" t="s">
        <v>1214</v>
      </c>
      <c r="BT107" s="2"/>
      <c r="BV107" s="2"/>
      <c r="BW107" s="89" t="s">
        <v>380</v>
      </c>
      <c r="BX107" s="90" t="s">
        <v>1055</v>
      </c>
      <c r="BY107" s="2"/>
    </row>
    <row r="108" spans="1:77" s="11" customFormat="1" x14ac:dyDescent="0.15">
      <c r="A108" s="1" t="s">
        <v>385</v>
      </c>
      <c r="B108" s="1" t="s">
        <v>227</v>
      </c>
      <c r="C108" s="1" t="s">
        <v>224</v>
      </c>
      <c r="D108" s="1" t="s">
        <v>225</v>
      </c>
      <c r="E108" s="1" t="s">
        <v>226</v>
      </c>
      <c r="F108" s="40">
        <f t="shared" si="3"/>
        <v>5090</v>
      </c>
      <c r="G108" s="40">
        <f t="shared" si="4"/>
        <v>5467</v>
      </c>
      <c r="H108" s="41">
        <f t="shared" si="5"/>
        <v>0.93104079019571973</v>
      </c>
      <c r="M108" s="29" t="s">
        <v>720</v>
      </c>
      <c r="N108" s="29" t="s">
        <v>721</v>
      </c>
      <c r="O108" s="29" t="s">
        <v>512</v>
      </c>
      <c r="P108" s="29" t="s">
        <v>2785</v>
      </c>
      <c r="Q108" s="27">
        <v>6056</v>
      </c>
      <c r="R108" s="27">
        <v>5330</v>
      </c>
      <c r="S108" s="2"/>
      <c r="Y108" s="2"/>
      <c r="AL108" s="2"/>
      <c r="AW108" s="2"/>
      <c r="AY108" s="2"/>
      <c r="BF108" s="2"/>
      <c r="BG108"/>
      <c r="BH108"/>
      <c r="BI108"/>
      <c r="BJ108"/>
      <c r="BK108" s="2"/>
      <c r="BP108" s="2"/>
      <c r="BQ108" s="1" t="s">
        <v>309</v>
      </c>
      <c r="BR108" s="1" t="s">
        <v>1122</v>
      </c>
      <c r="BS108" s="12" t="s">
        <v>1215</v>
      </c>
      <c r="BT108" s="2"/>
      <c r="BV108" s="2"/>
      <c r="BW108" s="91" t="s">
        <v>381</v>
      </c>
      <c r="BX108" s="92" t="s">
        <v>589</v>
      </c>
      <c r="BY108" s="2"/>
    </row>
    <row r="109" spans="1:77" s="11" customFormat="1" x14ac:dyDescent="0.15">
      <c r="A109" s="1" t="s">
        <v>386</v>
      </c>
      <c r="B109" s="1" t="s">
        <v>227</v>
      </c>
      <c r="C109" s="1" t="s">
        <v>224</v>
      </c>
      <c r="D109" s="1" t="s">
        <v>225</v>
      </c>
      <c r="E109" s="1" t="s">
        <v>226</v>
      </c>
      <c r="F109" s="40">
        <f t="shared" si="3"/>
        <v>4419</v>
      </c>
      <c r="G109" s="40">
        <f t="shared" si="4"/>
        <v>3977</v>
      </c>
      <c r="H109" s="41">
        <f t="shared" si="5"/>
        <v>1.1111390495348252</v>
      </c>
      <c r="M109" s="29" t="s">
        <v>722</v>
      </c>
      <c r="N109" s="29" t="s">
        <v>723</v>
      </c>
      <c r="O109" s="29" t="s">
        <v>524</v>
      </c>
      <c r="P109" s="29" t="s">
        <v>2785</v>
      </c>
      <c r="Q109" s="27">
        <v>4140</v>
      </c>
      <c r="R109" s="27">
        <v>4765</v>
      </c>
      <c r="S109" s="2"/>
      <c r="Y109" s="2"/>
      <c r="AL109" s="2"/>
      <c r="AW109" s="2"/>
      <c r="AY109" s="2"/>
      <c r="BF109" s="2"/>
      <c r="BG109"/>
      <c r="BH109"/>
      <c r="BI109"/>
      <c r="BJ109"/>
      <c r="BK109" s="2"/>
      <c r="BP109" s="2"/>
      <c r="BQ109" s="1" t="s">
        <v>309</v>
      </c>
      <c r="BR109" s="1" t="s">
        <v>1124</v>
      </c>
      <c r="BS109" s="12" t="s">
        <v>1216</v>
      </c>
      <c r="BT109" s="2"/>
      <c r="BV109" s="2"/>
      <c r="BW109" s="89" t="s">
        <v>536</v>
      </c>
      <c r="BX109" s="90" t="s">
        <v>1083</v>
      </c>
      <c r="BY109" s="2"/>
    </row>
    <row r="110" spans="1:77" s="11" customFormat="1" x14ac:dyDescent="0.15">
      <c r="A110" s="1" t="s">
        <v>387</v>
      </c>
      <c r="B110" s="1" t="s">
        <v>204</v>
      </c>
      <c r="C110" s="1" t="s">
        <v>201</v>
      </c>
      <c r="D110" s="1" t="s">
        <v>2785</v>
      </c>
      <c r="E110" s="1" t="s">
        <v>226</v>
      </c>
      <c r="F110" s="40">
        <f t="shared" si="3"/>
        <v>3225</v>
      </c>
      <c r="G110" s="40">
        <f t="shared" si="4"/>
        <v>3210</v>
      </c>
      <c r="H110" s="41">
        <f t="shared" si="5"/>
        <v>1.0046728971962617</v>
      </c>
      <c r="M110" s="29" t="s">
        <v>724</v>
      </c>
      <c r="N110" s="29" t="s">
        <v>725</v>
      </c>
      <c r="O110" s="29" t="s">
        <v>525</v>
      </c>
      <c r="P110" s="29" t="s">
        <v>2785</v>
      </c>
      <c r="Q110" s="27">
        <v>7624</v>
      </c>
      <c r="R110" s="27">
        <v>7214</v>
      </c>
      <c r="S110" s="2"/>
      <c r="Y110" s="2"/>
      <c r="AL110" s="2"/>
      <c r="AW110" s="2"/>
      <c r="AY110" s="2"/>
      <c r="BF110" s="2"/>
      <c r="BG110"/>
      <c r="BH110"/>
      <c r="BI110"/>
      <c r="BJ110"/>
      <c r="BK110" s="2"/>
      <c r="BP110" s="2"/>
      <c r="BQ110" s="1" t="s">
        <v>311</v>
      </c>
      <c r="BR110" s="1" t="s">
        <v>1108</v>
      </c>
      <c r="BS110" s="12" t="s">
        <v>1217</v>
      </c>
      <c r="BT110" s="2"/>
      <c r="BV110" s="2"/>
      <c r="BW110" s="91" t="s">
        <v>382</v>
      </c>
      <c r="BX110" s="92" t="s">
        <v>659</v>
      </c>
      <c r="BY110" s="2"/>
    </row>
    <row r="111" spans="1:77" s="11" customFormat="1" x14ac:dyDescent="0.15">
      <c r="A111" s="1" t="s">
        <v>388</v>
      </c>
      <c r="B111" s="1" t="s">
        <v>301</v>
      </c>
      <c r="C111" s="1" t="s">
        <v>224</v>
      </c>
      <c r="D111" s="1" t="s">
        <v>294</v>
      </c>
      <c r="E111" s="1" t="s">
        <v>226</v>
      </c>
      <c r="F111" s="40">
        <f t="shared" si="3"/>
        <v>2953</v>
      </c>
      <c r="G111" s="40">
        <f t="shared" si="4"/>
        <v>2565</v>
      </c>
      <c r="H111" s="41">
        <f t="shared" si="5"/>
        <v>1.1512670565302143</v>
      </c>
      <c r="M111" s="29" t="s">
        <v>726</v>
      </c>
      <c r="N111" s="29" t="s">
        <v>727</v>
      </c>
      <c r="O111" s="29" t="s">
        <v>311</v>
      </c>
      <c r="P111" s="29" t="s">
        <v>312</v>
      </c>
      <c r="Q111" s="27">
        <v>55735</v>
      </c>
      <c r="R111" s="27">
        <v>35470</v>
      </c>
      <c r="S111" s="2"/>
      <c r="Y111" s="2"/>
      <c r="AL111" s="2"/>
      <c r="AW111" s="2"/>
      <c r="AY111" s="2"/>
      <c r="BF111" s="2"/>
      <c r="BG111"/>
      <c r="BH111"/>
      <c r="BI111"/>
      <c r="BJ111"/>
      <c r="BK111" s="2"/>
      <c r="BP111" s="2"/>
      <c r="BQ111" s="1" t="s">
        <v>311</v>
      </c>
      <c r="BR111" s="1" t="s">
        <v>1110</v>
      </c>
      <c r="BS111" s="12" t="s">
        <v>1218</v>
      </c>
      <c r="BT111" s="2"/>
      <c r="BV111" s="2"/>
      <c r="BW111" s="89" t="s">
        <v>383</v>
      </c>
      <c r="BX111" s="90" t="s">
        <v>983</v>
      </c>
      <c r="BY111" s="2"/>
    </row>
    <row r="112" spans="1:77" s="11" customFormat="1" x14ac:dyDescent="0.15">
      <c r="A112" s="1" t="s">
        <v>389</v>
      </c>
      <c r="B112" s="1" t="s">
        <v>227</v>
      </c>
      <c r="C112" s="1" t="s">
        <v>224</v>
      </c>
      <c r="D112" s="1" t="s">
        <v>225</v>
      </c>
      <c r="E112" s="1" t="s">
        <v>226</v>
      </c>
      <c r="F112" s="40">
        <f t="shared" si="3"/>
        <v>26650</v>
      </c>
      <c r="G112" s="40">
        <f t="shared" si="4"/>
        <v>22499</v>
      </c>
      <c r="H112" s="41">
        <f t="shared" si="5"/>
        <v>1.1844970887595003</v>
      </c>
      <c r="M112" s="29" t="s">
        <v>728</v>
      </c>
      <c r="N112" s="29" t="s">
        <v>729</v>
      </c>
      <c r="O112" s="29" t="s">
        <v>316</v>
      </c>
      <c r="P112" s="29" t="s">
        <v>312</v>
      </c>
      <c r="Q112" s="27">
        <v>45896</v>
      </c>
      <c r="R112" s="27">
        <v>23598</v>
      </c>
      <c r="S112" s="2"/>
      <c r="Y112" s="2"/>
      <c r="AL112" s="2"/>
      <c r="AW112" s="2"/>
      <c r="AY112" s="2"/>
      <c r="BF112" s="2"/>
      <c r="BG112"/>
      <c r="BH112"/>
      <c r="BI112"/>
      <c r="BJ112"/>
      <c r="BK112" s="2"/>
      <c r="BP112" s="2"/>
      <c r="BQ112" s="1" t="s">
        <v>311</v>
      </c>
      <c r="BR112" s="1" t="s">
        <v>1112</v>
      </c>
      <c r="BS112" s="12" t="s">
        <v>1219</v>
      </c>
      <c r="BT112" s="2"/>
      <c r="BV112" s="2"/>
      <c r="BW112" s="91" t="s">
        <v>549</v>
      </c>
      <c r="BX112" s="92" t="s">
        <v>879</v>
      </c>
      <c r="BY112" s="2"/>
    </row>
    <row r="113" spans="1:77" s="11" customFormat="1" x14ac:dyDescent="0.15">
      <c r="A113" s="1" t="s">
        <v>390</v>
      </c>
      <c r="B113" s="1" t="s">
        <v>301</v>
      </c>
      <c r="C113" s="1" t="s">
        <v>224</v>
      </c>
      <c r="D113" s="1" t="s">
        <v>294</v>
      </c>
      <c r="E113" s="1" t="s">
        <v>226</v>
      </c>
      <c r="F113" s="40">
        <f t="shared" si="3"/>
        <v>3381</v>
      </c>
      <c r="G113" s="40">
        <f t="shared" si="4"/>
        <v>3529</v>
      </c>
      <c r="H113" s="41">
        <f t="shared" si="5"/>
        <v>0.95806177387361857</v>
      </c>
      <c r="M113" s="29" t="s">
        <v>730</v>
      </c>
      <c r="N113" s="29" t="s">
        <v>731</v>
      </c>
      <c r="O113" s="29" t="s">
        <v>338</v>
      </c>
      <c r="P113" s="29" t="s">
        <v>312</v>
      </c>
      <c r="Q113" s="27">
        <v>14431</v>
      </c>
      <c r="R113" s="27">
        <v>6703</v>
      </c>
      <c r="S113" s="2"/>
      <c r="Y113" s="2"/>
      <c r="AL113" s="2"/>
      <c r="AW113" s="2"/>
      <c r="AY113" s="2"/>
      <c r="BF113" s="2"/>
      <c r="BG113"/>
      <c r="BH113"/>
      <c r="BI113"/>
      <c r="BJ113"/>
      <c r="BK113" s="2"/>
      <c r="BP113" s="2"/>
      <c r="BQ113" s="1" t="s">
        <v>311</v>
      </c>
      <c r="BR113" s="1" t="s">
        <v>1114</v>
      </c>
      <c r="BS113" s="12" t="s">
        <v>1220</v>
      </c>
      <c r="BT113" s="2"/>
      <c r="BV113" s="2"/>
      <c r="BW113" s="89" t="s">
        <v>384</v>
      </c>
      <c r="BX113" s="90" t="s">
        <v>781</v>
      </c>
      <c r="BY113" s="2"/>
    </row>
    <row r="114" spans="1:77" s="11" customFormat="1" x14ac:dyDescent="0.15">
      <c r="A114" s="1" t="s">
        <v>391</v>
      </c>
      <c r="B114" s="1" t="s">
        <v>227</v>
      </c>
      <c r="C114" s="1" t="s">
        <v>224</v>
      </c>
      <c r="D114" s="1" t="s">
        <v>274</v>
      </c>
      <c r="E114" s="1" t="s">
        <v>226</v>
      </c>
      <c r="F114" s="40">
        <f t="shared" si="3"/>
        <v>3781</v>
      </c>
      <c r="G114" s="40">
        <f t="shared" si="4"/>
        <v>5041</v>
      </c>
      <c r="H114" s="41">
        <f t="shared" si="5"/>
        <v>0.75004959333465582</v>
      </c>
      <c r="M114" s="29" t="s">
        <v>732</v>
      </c>
      <c r="N114" s="29" t="s">
        <v>733</v>
      </c>
      <c r="O114" s="29" t="s">
        <v>350</v>
      </c>
      <c r="P114" s="29" t="s">
        <v>312</v>
      </c>
      <c r="Q114" s="27">
        <v>13233</v>
      </c>
      <c r="R114" s="27">
        <v>8080</v>
      </c>
      <c r="S114" s="2"/>
      <c r="Y114" s="2"/>
      <c r="AL114" s="2"/>
      <c r="AW114" s="2"/>
      <c r="AY114" s="2"/>
      <c r="BF114" s="2"/>
      <c r="BG114"/>
      <c r="BH114"/>
      <c r="BI114"/>
      <c r="BJ114"/>
      <c r="BK114" s="2"/>
      <c r="BP114" s="2"/>
      <c r="BQ114" s="1" t="s">
        <v>311</v>
      </c>
      <c r="BR114" s="1" t="s">
        <v>1116</v>
      </c>
      <c r="BS114" s="12" t="s">
        <v>1221</v>
      </c>
      <c r="BT114" s="2"/>
      <c r="BV114" s="2"/>
      <c r="BW114" s="91" t="s">
        <v>385</v>
      </c>
      <c r="BX114" s="92" t="s">
        <v>902</v>
      </c>
      <c r="BY114" s="2"/>
    </row>
    <row r="115" spans="1:77" s="11" customFormat="1" x14ac:dyDescent="0.15">
      <c r="A115" s="1" t="s">
        <v>392</v>
      </c>
      <c r="B115" s="1" t="s">
        <v>310</v>
      </c>
      <c r="C115" s="1" t="s">
        <v>201</v>
      </c>
      <c r="D115" s="1" t="s">
        <v>2671</v>
      </c>
      <c r="E115" s="1" t="s">
        <v>226</v>
      </c>
      <c r="F115" s="40">
        <f t="shared" si="3"/>
        <v>5402</v>
      </c>
      <c r="G115" s="40">
        <f t="shared" si="4"/>
        <v>3488</v>
      </c>
      <c r="H115" s="41">
        <f t="shared" si="5"/>
        <v>1.5487385321100917</v>
      </c>
      <c r="M115" s="29" t="s">
        <v>734</v>
      </c>
      <c r="N115" s="29" t="s">
        <v>735</v>
      </c>
      <c r="O115" s="29" t="s">
        <v>355</v>
      </c>
      <c r="P115" s="29" t="s">
        <v>312</v>
      </c>
      <c r="Q115" s="27">
        <v>13840</v>
      </c>
      <c r="R115" s="27">
        <v>8823</v>
      </c>
      <c r="S115" s="2"/>
      <c r="Y115" s="2"/>
      <c r="AL115" s="2"/>
      <c r="AW115" s="2"/>
      <c r="AY115" s="2"/>
      <c r="BF115" s="2"/>
      <c r="BG115"/>
      <c r="BH115"/>
      <c r="BI115"/>
      <c r="BJ115"/>
      <c r="BK115" s="2"/>
      <c r="BP115" s="2"/>
      <c r="BQ115" s="1" t="s">
        <v>311</v>
      </c>
      <c r="BR115" s="1" t="s">
        <v>1118</v>
      </c>
      <c r="BS115" s="12" t="s">
        <v>1222</v>
      </c>
      <c r="BT115" s="2"/>
      <c r="BV115" s="2"/>
      <c r="BW115" s="89" t="s">
        <v>386</v>
      </c>
      <c r="BX115" s="90" t="s">
        <v>904</v>
      </c>
      <c r="BY115" s="2"/>
    </row>
    <row r="116" spans="1:77" s="11" customFormat="1" x14ac:dyDescent="0.15">
      <c r="A116" s="1" t="s">
        <v>393</v>
      </c>
      <c r="B116" s="1" t="s">
        <v>204</v>
      </c>
      <c r="C116" s="1" t="s">
        <v>201</v>
      </c>
      <c r="D116" s="1" t="s">
        <v>2787</v>
      </c>
      <c r="E116" s="1" t="s">
        <v>203</v>
      </c>
      <c r="F116" s="40">
        <f t="shared" si="3"/>
        <v>165675</v>
      </c>
      <c r="G116" s="40">
        <f t="shared" si="4"/>
        <v>74560</v>
      </c>
      <c r="H116" s="41">
        <f t="shared" si="5"/>
        <v>2.2220359442060085</v>
      </c>
      <c r="M116" s="29" t="s">
        <v>736</v>
      </c>
      <c r="N116" s="29" t="s">
        <v>737</v>
      </c>
      <c r="O116" s="29" t="s">
        <v>544</v>
      </c>
      <c r="P116" s="29" t="s">
        <v>312</v>
      </c>
      <c r="Q116" s="27">
        <v>51974</v>
      </c>
      <c r="R116" s="27">
        <v>31609</v>
      </c>
      <c r="S116" s="2"/>
      <c r="Y116" s="2"/>
      <c r="AL116" s="2"/>
      <c r="AW116" s="2"/>
      <c r="AY116" s="2"/>
      <c r="BF116" s="2"/>
      <c r="BG116"/>
      <c r="BH116"/>
      <c r="BI116"/>
      <c r="BJ116"/>
      <c r="BK116" s="2"/>
      <c r="BP116" s="2"/>
      <c r="BQ116" s="1" t="s">
        <v>311</v>
      </c>
      <c r="BR116" s="1" t="s">
        <v>1120</v>
      </c>
      <c r="BS116" s="12" t="s">
        <v>1215</v>
      </c>
      <c r="BT116" s="2"/>
      <c r="BV116" s="2"/>
      <c r="BW116" s="91" t="s">
        <v>387</v>
      </c>
      <c r="BX116" s="92" t="s">
        <v>677</v>
      </c>
      <c r="BY116" s="2"/>
    </row>
    <row r="117" spans="1:77" s="11" customFormat="1" x14ac:dyDescent="0.15">
      <c r="A117" s="1" t="s">
        <v>394</v>
      </c>
      <c r="B117" s="1" t="s">
        <v>301</v>
      </c>
      <c r="C117" s="1" t="s">
        <v>201</v>
      </c>
      <c r="D117" s="1" t="s">
        <v>2789</v>
      </c>
      <c r="E117" s="1" t="s">
        <v>226</v>
      </c>
      <c r="F117" s="40">
        <f t="shared" si="3"/>
        <v>13990</v>
      </c>
      <c r="G117" s="40">
        <f t="shared" si="4"/>
        <v>12538</v>
      </c>
      <c r="H117" s="41">
        <f t="shared" si="5"/>
        <v>1.1158079438506938</v>
      </c>
      <c r="M117" s="29" t="s">
        <v>738</v>
      </c>
      <c r="N117" s="29" t="s">
        <v>739</v>
      </c>
      <c r="O117" s="29" t="s">
        <v>405</v>
      </c>
      <c r="P117" s="29" t="s">
        <v>312</v>
      </c>
      <c r="Q117" s="27">
        <v>26986</v>
      </c>
      <c r="R117" s="27">
        <v>17781</v>
      </c>
      <c r="S117" s="2"/>
      <c r="Y117" s="2"/>
      <c r="AL117" s="2"/>
      <c r="AW117" s="2"/>
      <c r="AY117" s="2"/>
      <c r="BF117" s="2"/>
      <c r="BG117"/>
      <c r="BH117"/>
      <c r="BI117"/>
      <c r="BJ117"/>
      <c r="BK117" s="2"/>
      <c r="BP117" s="2"/>
      <c r="BQ117" s="1" t="s">
        <v>313</v>
      </c>
      <c r="BR117" s="1" t="s">
        <v>1110</v>
      </c>
      <c r="BS117" s="12" t="s">
        <v>1223</v>
      </c>
      <c r="BT117" s="2"/>
      <c r="BV117" s="2"/>
      <c r="BW117" s="89" t="s">
        <v>388</v>
      </c>
      <c r="BX117" s="90" t="s">
        <v>1031</v>
      </c>
      <c r="BY117" s="2"/>
    </row>
    <row r="118" spans="1:77" s="11" customFormat="1" x14ac:dyDescent="0.15">
      <c r="A118" s="1" t="s">
        <v>395</v>
      </c>
      <c r="B118" s="1" t="s">
        <v>227</v>
      </c>
      <c r="C118" s="1" t="s">
        <v>224</v>
      </c>
      <c r="D118" s="1" t="s">
        <v>225</v>
      </c>
      <c r="E118" s="1" t="s">
        <v>264</v>
      </c>
      <c r="F118" s="40">
        <f t="shared" si="3"/>
        <v>40137</v>
      </c>
      <c r="G118" s="40">
        <f t="shared" si="4"/>
        <v>28419</v>
      </c>
      <c r="H118" s="41">
        <f t="shared" si="5"/>
        <v>1.4123297793729548</v>
      </c>
      <c r="M118" s="29" t="s">
        <v>740</v>
      </c>
      <c r="N118" s="29" t="s">
        <v>741</v>
      </c>
      <c r="O118" s="29" t="s">
        <v>541</v>
      </c>
      <c r="P118" s="29" t="s">
        <v>312</v>
      </c>
      <c r="Q118" s="27">
        <v>15056</v>
      </c>
      <c r="R118" s="27">
        <v>13730</v>
      </c>
      <c r="S118" s="2"/>
      <c r="Y118" s="2"/>
      <c r="AL118" s="2"/>
      <c r="AW118" s="2"/>
      <c r="AY118" s="2"/>
      <c r="BF118" s="2"/>
      <c r="BG118"/>
      <c r="BH118"/>
      <c r="BI118"/>
      <c r="BJ118"/>
      <c r="BK118" s="2"/>
      <c r="BP118" s="2"/>
      <c r="BQ118" s="1" t="s">
        <v>313</v>
      </c>
      <c r="BR118" s="1" t="s">
        <v>1112</v>
      </c>
      <c r="BS118" s="12" t="s">
        <v>1224</v>
      </c>
      <c r="BT118" s="2"/>
      <c r="BV118" s="2"/>
      <c r="BW118" s="91" t="s">
        <v>389</v>
      </c>
      <c r="BX118" s="92" t="s">
        <v>906</v>
      </c>
      <c r="BY118" s="2"/>
    </row>
    <row r="119" spans="1:77" s="11" customFormat="1" x14ac:dyDescent="0.15">
      <c r="A119" s="1" t="s">
        <v>396</v>
      </c>
      <c r="B119" s="1" t="s">
        <v>204</v>
      </c>
      <c r="C119" s="1" t="s">
        <v>224</v>
      </c>
      <c r="D119" s="1" t="s">
        <v>319</v>
      </c>
      <c r="E119" s="1" t="s">
        <v>264</v>
      </c>
      <c r="F119" s="40">
        <f t="shared" si="3"/>
        <v>156488</v>
      </c>
      <c r="G119" s="40">
        <f t="shared" si="4"/>
        <v>69859</v>
      </c>
      <c r="H119" s="41">
        <f t="shared" si="5"/>
        <v>2.24005496786384</v>
      </c>
      <c r="M119" s="29" t="s">
        <v>742</v>
      </c>
      <c r="N119" s="29" t="s">
        <v>743</v>
      </c>
      <c r="O119" s="29" t="s">
        <v>440</v>
      </c>
      <c r="P119" s="29" t="s">
        <v>312</v>
      </c>
      <c r="Q119" s="27">
        <v>12410</v>
      </c>
      <c r="R119" s="27">
        <v>9228</v>
      </c>
      <c r="S119" s="2"/>
      <c r="Y119" s="2"/>
      <c r="AL119" s="2"/>
      <c r="AW119" s="2"/>
      <c r="AY119" s="2"/>
      <c r="BF119" s="2"/>
      <c r="BG119"/>
      <c r="BH119"/>
      <c r="BI119"/>
      <c r="BJ119"/>
      <c r="BK119" s="2"/>
      <c r="BP119" s="2"/>
      <c r="BQ119" s="1" t="s">
        <v>313</v>
      </c>
      <c r="BR119" s="1" t="s">
        <v>1114</v>
      </c>
      <c r="BS119" s="12" t="s">
        <v>1224</v>
      </c>
      <c r="BT119" s="2"/>
      <c r="BV119" s="2"/>
      <c r="BW119" s="89" t="s">
        <v>390</v>
      </c>
      <c r="BX119" s="90" t="s">
        <v>1033</v>
      </c>
      <c r="BY119" s="2"/>
    </row>
    <row r="120" spans="1:77" s="11" customFormat="1" x14ac:dyDescent="0.15">
      <c r="A120" s="1" t="s">
        <v>397</v>
      </c>
      <c r="B120" s="1" t="s">
        <v>227</v>
      </c>
      <c r="C120" s="1" t="s">
        <v>224</v>
      </c>
      <c r="D120" s="1" t="s">
        <v>294</v>
      </c>
      <c r="E120" s="1" t="s">
        <v>226</v>
      </c>
      <c r="F120" s="40">
        <f t="shared" si="3"/>
        <v>8404</v>
      </c>
      <c r="G120" s="40">
        <f t="shared" si="4"/>
        <v>12339</v>
      </c>
      <c r="H120" s="41">
        <f t="shared" si="5"/>
        <v>0.68109247102682546</v>
      </c>
      <c r="M120" s="29" t="s">
        <v>744</v>
      </c>
      <c r="N120" s="29" t="s">
        <v>745</v>
      </c>
      <c r="O120" s="29" t="s">
        <v>456</v>
      </c>
      <c r="P120" s="29" t="s">
        <v>312</v>
      </c>
      <c r="Q120" s="27">
        <v>26742</v>
      </c>
      <c r="R120" s="27">
        <v>21562</v>
      </c>
      <c r="S120" s="2"/>
      <c r="Y120" s="2"/>
      <c r="AL120" s="2"/>
      <c r="AW120" s="2"/>
      <c r="AY120" s="2"/>
      <c r="BF120" s="2"/>
      <c r="BG120"/>
      <c r="BH120"/>
      <c r="BI120"/>
      <c r="BJ120"/>
      <c r="BK120" s="2"/>
      <c r="BP120" s="2"/>
      <c r="BQ120" s="1" t="s">
        <v>313</v>
      </c>
      <c r="BR120" s="1" t="s">
        <v>1116</v>
      </c>
      <c r="BS120" s="12" t="s">
        <v>1225</v>
      </c>
      <c r="BT120" s="2"/>
      <c r="BV120" s="2"/>
      <c r="BW120" s="91" t="s">
        <v>391</v>
      </c>
      <c r="BX120" s="92" t="s">
        <v>783</v>
      </c>
      <c r="BY120" s="2"/>
    </row>
    <row r="121" spans="1:77" s="11" customFormat="1" x14ac:dyDescent="0.15">
      <c r="A121" s="1" t="s">
        <v>398</v>
      </c>
      <c r="B121" s="1" t="s">
        <v>227</v>
      </c>
      <c r="C121" s="1" t="s">
        <v>224</v>
      </c>
      <c r="D121" s="1" t="s">
        <v>274</v>
      </c>
      <c r="E121" s="1" t="s">
        <v>264</v>
      </c>
      <c r="F121" s="40">
        <f t="shared" si="3"/>
        <v>40233</v>
      </c>
      <c r="G121" s="40">
        <f t="shared" si="4"/>
        <v>22599</v>
      </c>
      <c r="H121" s="41">
        <f t="shared" si="5"/>
        <v>1.7803000132749236</v>
      </c>
      <c r="M121" s="29" t="s">
        <v>746</v>
      </c>
      <c r="N121" s="29" t="s">
        <v>747</v>
      </c>
      <c r="O121" s="29" t="s">
        <v>491</v>
      </c>
      <c r="P121" s="29" t="s">
        <v>312</v>
      </c>
      <c r="Q121" s="27">
        <v>11125</v>
      </c>
      <c r="R121" s="27">
        <v>5464</v>
      </c>
      <c r="S121" s="2"/>
      <c r="Y121" s="2"/>
      <c r="AL121" s="2"/>
      <c r="AW121" s="2"/>
      <c r="AY121" s="2"/>
      <c r="BF121" s="2"/>
      <c r="BG121"/>
      <c r="BH121"/>
      <c r="BI121"/>
      <c r="BJ121"/>
      <c r="BK121" s="2"/>
      <c r="BP121" s="2"/>
      <c r="BQ121" s="1" t="s">
        <v>313</v>
      </c>
      <c r="BR121" s="1" t="s">
        <v>1118</v>
      </c>
      <c r="BS121" s="12" t="s">
        <v>1226</v>
      </c>
      <c r="BT121" s="2"/>
      <c r="BV121" s="2"/>
      <c r="BW121" s="89" t="s">
        <v>392</v>
      </c>
      <c r="BX121" s="90" t="s">
        <v>1009</v>
      </c>
      <c r="BY121" s="2"/>
    </row>
    <row r="122" spans="1:77" s="11" customFormat="1" x14ac:dyDescent="0.15">
      <c r="A122" s="1" t="s">
        <v>399</v>
      </c>
      <c r="B122" s="1" t="s">
        <v>265</v>
      </c>
      <c r="C122" s="1" t="s">
        <v>224</v>
      </c>
      <c r="D122" s="1" t="s">
        <v>263</v>
      </c>
      <c r="E122" s="1" t="s">
        <v>264</v>
      </c>
      <c r="F122" s="40">
        <f t="shared" si="3"/>
        <v>24072</v>
      </c>
      <c r="G122" s="40">
        <f t="shared" si="4"/>
        <v>21144</v>
      </c>
      <c r="H122" s="41">
        <f t="shared" si="5"/>
        <v>1.1384790011350738</v>
      </c>
      <c r="M122" s="29" t="s">
        <v>748</v>
      </c>
      <c r="N122" s="29" t="s">
        <v>749</v>
      </c>
      <c r="O122" s="29" t="s">
        <v>546</v>
      </c>
      <c r="P122" s="29" t="s">
        <v>312</v>
      </c>
      <c r="Q122" s="27">
        <v>84937</v>
      </c>
      <c r="R122" s="27">
        <v>46352</v>
      </c>
      <c r="S122" s="2"/>
      <c r="Y122" s="2"/>
      <c r="AL122" s="2"/>
      <c r="AW122" s="2"/>
      <c r="AY122" s="2"/>
      <c r="BF122" s="2"/>
      <c r="BG122"/>
      <c r="BH122"/>
      <c r="BI122"/>
      <c r="BJ122"/>
      <c r="BK122" s="2"/>
      <c r="BP122" s="2"/>
      <c r="BQ122" s="1" t="s">
        <v>313</v>
      </c>
      <c r="BR122" s="1" t="s">
        <v>1120</v>
      </c>
      <c r="BS122" s="12" t="s">
        <v>1225</v>
      </c>
      <c r="BT122" s="2"/>
      <c r="BV122" s="2"/>
      <c r="BW122" s="91" t="s">
        <v>393</v>
      </c>
      <c r="BX122" s="92" t="s">
        <v>607</v>
      </c>
      <c r="BY122" s="2"/>
    </row>
    <row r="123" spans="1:77" s="11" customFormat="1" x14ac:dyDescent="0.15">
      <c r="A123" s="1" t="s">
        <v>400</v>
      </c>
      <c r="B123" s="1" t="s">
        <v>265</v>
      </c>
      <c r="C123" s="1" t="s">
        <v>224</v>
      </c>
      <c r="D123" s="1" t="s">
        <v>263</v>
      </c>
      <c r="E123" s="1" t="s">
        <v>264</v>
      </c>
      <c r="F123" s="40">
        <f t="shared" si="3"/>
        <v>33583</v>
      </c>
      <c r="G123" s="40">
        <f t="shared" si="4"/>
        <v>27995</v>
      </c>
      <c r="H123" s="41">
        <f t="shared" si="5"/>
        <v>1.199607072691552</v>
      </c>
      <c r="M123" s="29" t="s">
        <v>750</v>
      </c>
      <c r="N123" s="29" t="s">
        <v>751</v>
      </c>
      <c r="O123" s="29" t="s">
        <v>297</v>
      </c>
      <c r="P123" s="29" t="s">
        <v>274</v>
      </c>
      <c r="Q123" s="27">
        <v>46494</v>
      </c>
      <c r="R123" s="27">
        <v>23120</v>
      </c>
      <c r="S123" s="2"/>
      <c r="Y123" s="2"/>
      <c r="AL123" s="2"/>
      <c r="AW123" s="2"/>
      <c r="AY123" s="2"/>
      <c r="BF123" s="2"/>
      <c r="BG123"/>
      <c r="BH123"/>
      <c r="BI123"/>
      <c r="BJ123"/>
      <c r="BK123" s="2"/>
      <c r="BP123" s="2"/>
      <c r="BQ123" s="1" t="s">
        <v>313</v>
      </c>
      <c r="BR123" s="1" t="s">
        <v>1122</v>
      </c>
      <c r="BS123" s="12" t="s">
        <v>1227</v>
      </c>
      <c r="BT123" s="2"/>
      <c r="BV123" s="2"/>
      <c r="BW123" s="89" t="s">
        <v>394</v>
      </c>
      <c r="BX123" s="90" t="s">
        <v>961</v>
      </c>
      <c r="BY123" s="2"/>
    </row>
    <row r="124" spans="1:77" s="11" customFormat="1" x14ac:dyDescent="0.15">
      <c r="A124" s="1" t="s">
        <v>401</v>
      </c>
      <c r="B124" s="1" t="s">
        <v>204</v>
      </c>
      <c r="C124" s="1" t="s">
        <v>224</v>
      </c>
      <c r="D124" s="1" t="s">
        <v>319</v>
      </c>
      <c r="E124" s="1" t="s">
        <v>264</v>
      </c>
      <c r="F124" s="40">
        <f t="shared" si="3"/>
        <v>24231</v>
      </c>
      <c r="G124" s="40">
        <f t="shared" si="4"/>
        <v>16660</v>
      </c>
      <c r="H124" s="41">
        <f t="shared" si="5"/>
        <v>1.4544417767106843</v>
      </c>
      <c r="M124" s="29" t="s">
        <v>752</v>
      </c>
      <c r="N124" s="29" t="s">
        <v>753</v>
      </c>
      <c r="O124" s="29" t="s">
        <v>303</v>
      </c>
      <c r="P124" s="29" t="s">
        <v>274</v>
      </c>
      <c r="Q124" s="27">
        <v>25201</v>
      </c>
      <c r="R124" s="27">
        <v>12524</v>
      </c>
      <c r="S124" s="2"/>
      <c r="Y124" s="2"/>
      <c r="AL124" s="2"/>
      <c r="AW124" s="2"/>
      <c r="AY124" s="2"/>
      <c r="BF124" s="2"/>
      <c r="BG124"/>
      <c r="BH124"/>
      <c r="BI124"/>
      <c r="BJ124"/>
      <c r="BK124" s="2"/>
      <c r="BP124" s="2"/>
      <c r="BQ124" s="1" t="s">
        <v>313</v>
      </c>
      <c r="BR124" s="1" t="s">
        <v>1124</v>
      </c>
      <c r="BS124" s="12" t="s">
        <v>1228</v>
      </c>
      <c r="BT124" s="2"/>
      <c r="BV124" s="2"/>
      <c r="BW124" s="91" t="s">
        <v>395</v>
      </c>
      <c r="BX124" s="92" t="s">
        <v>910</v>
      </c>
      <c r="BY124" s="2"/>
    </row>
    <row r="125" spans="1:77" s="11" customFormat="1" x14ac:dyDescent="0.15">
      <c r="A125" s="1" t="s">
        <v>402</v>
      </c>
      <c r="B125" s="1" t="s">
        <v>227</v>
      </c>
      <c r="C125" s="1" t="s">
        <v>224</v>
      </c>
      <c r="D125" s="1" t="s">
        <v>347</v>
      </c>
      <c r="E125" s="1" t="s">
        <v>264</v>
      </c>
      <c r="F125" s="40">
        <f t="shared" si="3"/>
        <v>130091</v>
      </c>
      <c r="G125" s="40">
        <f t="shared" si="4"/>
        <v>70328</v>
      </c>
      <c r="H125" s="41">
        <f t="shared" si="5"/>
        <v>1.8497753384142874</v>
      </c>
      <c r="M125" s="29" t="s">
        <v>754</v>
      </c>
      <c r="N125" s="29" t="s">
        <v>755</v>
      </c>
      <c r="O125" s="29" t="s">
        <v>330</v>
      </c>
      <c r="P125" s="29" t="s">
        <v>274</v>
      </c>
      <c r="Q125" s="27">
        <v>27873</v>
      </c>
      <c r="R125" s="27">
        <v>14978</v>
      </c>
      <c r="S125" s="2"/>
      <c r="Y125" s="2"/>
      <c r="AL125" s="2"/>
      <c r="AW125" s="2"/>
      <c r="AY125" s="2"/>
      <c r="BF125" s="2"/>
      <c r="BG125"/>
      <c r="BH125"/>
      <c r="BI125"/>
      <c r="BJ125"/>
      <c r="BK125" s="2"/>
      <c r="BP125" s="2"/>
      <c r="BQ125" s="1" t="s">
        <v>313</v>
      </c>
      <c r="BR125" s="1" t="s">
        <v>1126</v>
      </c>
      <c r="BS125" s="12" t="s">
        <v>1229</v>
      </c>
      <c r="BT125" s="2"/>
      <c r="BV125" s="2"/>
      <c r="BW125" s="89" t="s">
        <v>396</v>
      </c>
      <c r="BX125" s="90" t="s">
        <v>591</v>
      </c>
      <c r="BY125" s="2"/>
    </row>
    <row r="126" spans="1:77" s="11" customFormat="1" x14ac:dyDescent="0.15">
      <c r="A126" s="1" t="s">
        <v>403</v>
      </c>
      <c r="B126" s="1" t="s">
        <v>310</v>
      </c>
      <c r="C126" s="1" t="s">
        <v>224</v>
      </c>
      <c r="D126" s="1" t="s">
        <v>312</v>
      </c>
      <c r="E126" s="1" t="s">
        <v>203</v>
      </c>
      <c r="F126" s="40">
        <f t="shared" si="3"/>
        <v>545143</v>
      </c>
      <c r="G126" s="40">
        <f t="shared" si="4"/>
        <v>319739</v>
      </c>
      <c r="H126" s="41">
        <f t="shared" si="5"/>
        <v>1.7049624850268501</v>
      </c>
      <c r="M126" s="29" t="s">
        <v>756</v>
      </c>
      <c r="N126" s="29" t="s">
        <v>757</v>
      </c>
      <c r="O126" s="29" t="s">
        <v>339</v>
      </c>
      <c r="P126" s="29" t="s">
        <v>274</v>
      </c>
      <c r="Q126" s="27">
        <v>82590</v>
      </c>
      <c r="R126" s="27">
        <v>42283</v>
      </c>
      <c r="S126" s="2"/>
      <c r="Y126" s="2"/>
      <c r="AL126" s="2"/>
      <c r="AW126" s="2"/>
      <c r="AY126" s="2"/>
      <c r="BF126" s="2"/>
      <c r="BG126"/>
      <c r="BH126"/>
      <c r="BI126"/>
      <c r="BJ126"/>
      <c r="BK126" s="2"/>
      <c r="BP126" s="2"/>
      <c r="BQ126" s="1" t="s">
        <v>313</v>
      </c>
      <c r="BR126" s="1" t="s">
        <v>1128</v>
      </c>
      <c r="BS126" s="12" t="s">
        <v>1229</v>
      </c>
      <c r="BT126" s="2"/>
      <c r="BV126" s="2"/>
      <c r="BW126" s="91" t="s">
        <v>397</v>
      </c>
      <c r="BX126" s="92" t="s">
        <v>861</v>
      </c>
      <c r="BY126" s="2"/>
    </row>
    <row r="127" spans="1:77" s="11" customFormat="1" x14ac:dyDescent="0.15">
      <c r="A127" s="1" t="s">
        <v>404</v>
      </c>
      <c r="B127" s="1" t="s">
        <v>265</v>
      </c>
      <c r="C127" s="1" t="s">
        <v>224</v>
      </c>
      <c r="D127" s="1" t="s">
        <v>263</v>
      </c>
      <c r="E127" s="1" t="s">
        <v>264</v>
      </c>
      <c r="F127" s="40">
        <f t="shared" si="3"/>
        <v>72344</v>
      </c>
      <c r="G127" s="40">
        <f t="shared" si="4"/>
        <v>67137</v>
      </c>
      <c r="H127" s="41">
        <f t="shared" si="5"/>
        <v>1.0775578295127872</v>
      </c>
      <c r="M127" s="29" t="s">
        <v>758</v>
      </c>
      <c r="N127" s="29" t="s">
        <v>759</v>
      </c>
      <c r="O127" s="29" t="s">
        <v>378</v>
      </c>
      <c r="P127" s="29" t="s">
        <v>274</v>
      </c>
      <c r="Q127" s="27">
        <v>26534</v>
      </c>
      <c r="R127" s="27">
        <v>13029</v>
      </c>
      <c r="S127" s="2"/>
      <c r="Y127" s="2"/>
      <c r="AL127" s="2"/>
      <c r="AW127" s="2"/>
      <c r="AY127" s="2"/>
      <c r="BF127" s="2"/>
      <c r="BG127"/>
      <c r="BH127"/>
      <c r="BI127"/>
      <c r="BJ127"/>
      <c r="BK127" s="2"/>
      <c r="BP127" s="2"/>
      <c r="BQ127" s="1" t="s">
        <v>313</v>
      </c>
      <c r="BR127" s="1" t="s">
        <v>1130</v>
      </c>
      <c r="BS127" s="12" t="s">
        <v>1194</v>
      </c>
      <c r="BT127" s="2"/>
      <c r="BV127" s="2"/>
      <c r="BW127" s="89" t="s">
        <v>398</v>
      </c>
      <c r="BX127" s="90" t="s">
        <v>761</v>
      </c>
      <c r="BY127" s="2"/>
    </row>
    <row r="128" spans="1:77" s="11" customFormat="1" x14ac:dyDescent="0.15">
      <c r="A128" s="1" t="s">
        <v>405</v>
      </c>
      <c r="B128" s="1" t="s">
        <v>310</v>
      </c>
      <c r="C128" s="1" t="s">
        <v>224</v>
      </c>
      <c r="D128" s="1" t="s">
        <v>312</v>
      </c>
      <c r="E128" s="1" t="s">
        <v>226</v>
      </c>
      <c r="F128" s="40">
        <f t="shared" si="3"/>
        <v>26986</v>
      </c>
      <c r="G128" s="40">
        <f t="shared" si="4"/>
        <v>17781</v>
      </c>
      <c r="H128" s="41">
        <f t="shared" si="5"/>
        <v>1.5176874191552781</v>
      </c>
      <c r="M128" s="29" t="s">
        <v>760</v>
      </c>
      <c r="N128" s="29" t="s">
        <v>761</v>
      </c>
      <c r="O128" s="29" t="s">
        <v>398</v>
      </c>
      <c r="P128" s="29" t="s">
        <v>274</v>
      </c>
      <c r="Q128" s="27">
        <v>40233</v>
      </c>
      <c r="R128" s="27">
        <v>22599</v>
      </c>
      <c r="S128" s="2"/>
      <c r="Y128" s="2"/>
      <c r="AL128" s="2"/>
      <c r="AW128" s="2"/>
      <c r="AY128" s="2"/>
      <c r="BF128" s="2"/>
      <c r="BG128"/>
      <c r="BH128"/>
      <c r="BI128"/>
      <c r="BJ128"/>
      <c r="BK128" s="2"/>
      <c r="BP128" s="2"/>
      <c r="BQ128" s="1" t="s">
        <v>313</v>
      </c>
      <c r="BR128" s="1" t="s">
        <v>1132</v>
      </c>
      <c r="BS128" s="12" t="s">
        <v>1230</v>
      </c>
      <c r="BT128" s="2"/>
      <c r="BV128" s="2"/>
      <c r="BW128" s="91" t="s">
        <v>399</v>
      </c>
      <c r="BX128" s="92" t="s">
        <v>1085</v>
      </c>
      <c r="BY128" s="2"/>
    </row>
    <row r="129" spans="1:77" s="11" customFormat="1" x14ac:dyDescent="0.15">
      <c r="A129" s="1" t="s">
        <v>406</v>
      </c>
      <c r="B129" s="1" t="s">
        <v>204</v>
      </c>
      <c r="C129" s="1" t="s">
        <v>201</v>
      </c>
      <c r="D129" s="1" t="s">
        <v>2792</v>
      </c>
      <c r="E129" s="1" t="s">
        <v>264</v>
      </c>
      <c r="F129" s="40">
        <f t="shared" si="3"/>
        <v>47629</v>
      </c>
      <c r="G129" s="40">
        <f t="shared" si="4"/>
        <v>20038</v>
      </c>
      <c r="H129" s="41">
        <f t="shared" si="5"/>
        <v>2.3769338257311108</v>
      </c>
      <c r="M129" s="29" t="s">
        <v>762</v>
      </c>
      <c r="N129" s="29" t="s">
        <v>763</v>
      </c>
      <c r="O129" s="29" t="s">
        <v>438</v>
      </c>
      <c r="P129" s="29" t="s">
        <v>274</v>
      </c>
      <c r="Q129" s="27">
        <v>10668</v>
      </c>
      <c r="R129" s="27">
        <v>7802</v>
      </c>
      <c r="S129" s="2"/>
      <c r="Y129" s="2"/>
      <c r="AL129" s="2"/>
      <c r="AW129" s="2"/>
      <c r="AY129" s="2"/>
      <c r="BF129" s="2"/>
      <c r="BG129"/>
      <c r="BH129"/>
      <c r="BI129"/>
      <c r="BJ129"/>
      <c r="BK129" s="2"/>
      <c r="BP129" s="2"/>
      <c r="BQ129" s="1" t="s">
        <v>315</v>
      </c>
      <c r="BR129" s="1" t="s">
        <v>1108</v>
      </c>
      <c r="BS129" s="12" t="s">
        <v>254</v>
      </c>
      <c r="BT129" s="2"/>
      <c r="BV129" s="2"/>
      <c r="BW129" s="89" t="s">
        <v>400</v>
      </c>
      <c r="BX129" s="90" t="s">
        <v>1087</v>
      </c>
      <c r="BY129" s="2"/>
    </row>
    <row r="130" spans="1:77" s="11" customFormat="1" x14ac:dyDescent="0.15">
      <c r="A130" s="1" t="s">
        <v>407</v>
      </c>
      <c r="B130" s="1" t="s">
        <v>204</v>
      </c>
      <c r="C130" s="1" t="s">
        <v>201</v>
      </c>
      <c r="D130" s="1" t="s">
        <v>2785</v>
      </c>
      <c r="E130" s="1" t="s">
        <v>226</v>
      </c>
      <c r="F130" s="40">
        <f t="shared" si="3"/>
        <v>14167</v>
      </c>
      <c r="G130" s="40">
        <f t="shared" si="4"/>
        <v>11784</v>
      </c>
      <c r="H130" s="41">
        <f t="shared" si="5"/>
        <v>1.2022233536999321</v>
      </c>
      <c r="M130" s="29" t="s">
        <v>764</v>
      </c>
      <c r="N130" s="29" t="s">
        <v>765</v>
      </c>
      <c r="O130" s="29" t="s">
        <v>445</v>
      </c>
      <c r="P130" s="29" t="s">
        <v>274</v>
      </c>
      <c r="Q130" s="27">
        <v>23774</v>
      </c>
      <c r="R130" s="27">
        <v>11490</v>
      </c>
      <c r="S130" s="2"/>
      <c r="Y130" s="2"/>
      <c r="AL130" s="2"/>
      <c r="AW130" s="2"/>
      <c r="AY130" s="2"/>
      <c r="BF130" s="2"/>
      <c r="BG130"/>
      <c r="BH130"/>
      <c r="BI130"/>
      <c r="BJ130"/>
      <c r="BK130" s="2"/>
      <c r="BP130" s="2"/>
      <c r="BQ130" s="1" t="s">
        <v>315</v>
      </c>
      <c r="BR130" s="1" t="s">
        <v>1110</v>
      </c>
      <c r="BS130" s="12" t="s">
        <v>1189</v>
      </c>
      <c r="BT130" s="2"/>
      <c r="BV130" s="2"/>
      <c r="BW130" s="91" t="s">
        <v>401</v>
      </c>
      <c r="BX130" s="92" t="s">
        <v>679</v>
      </c>
      <c r="BY130" s="2"/>
    </row>
    <row r="131" spans="1:77" s="11" customFormat="1" x14ac:dyDescent="0.15">
      <c r="A131" s="1" t="s">
        <v>408</v>
      </c>
      <c r="B131" s="1" t="s">
        <v>310</v>
      </c>
      <c r="C131" s="1" t="s">
        <v>201</v>
      </c>
      <c r="D131" s="1" t="s">
        <v>2672</v>
      </c>
      <c r="E131" s="1" t="s">
        <v>264</v>
      </c>
      <c r="F131" s="40">
        <f t="shared" si="3"/>
        <v>87921</v>
      </c>
      <c r="G131" s="40">
        <f t="shared" si="4"/>
        <v>44903</v>
      </c>
      <c r="H131" s="41">
        <f t="shared" si="5"/>
        <v>1.9580206222301406</v>
      </c>
      <c r="M131" s="29" t="s">
        <v>766</v>
      </c>
      <c r="N131" s="29" t="s">
        <v>767</v>
      </c>
      <c r="O131" s="29" t="s">
        <v>447</v>
      </c>
      <c r="P131" s="29" t="s">
        <v>274</v>
      </c>
      <c r="Q131" s="27">
        <v>55584</v>
      </c>
      <c r="R131" s="27">
        <v>28597</v>
      </c>
      <c r="S131" s="2"/>
      <c r="Y131" s="2"/>
      <c r="AL131" s="2"/>
      <c r="AW131" s="2"/>
      <c r="AY131" s="2"/>
      <c r="BF131" s="2"/>
      <c r="BG131"/>
      <c r="BH131"/>
      <c r="BI131"/>
      <c r="BJ131"/>
      <c r="BK131" s="2"/>
      <c r="BP131" s="2"/>
      <c r="BQ131" s="1" t="s">
        <v>315</v>
      </c>
      <c r="BR131" s="1" t="s">
        <v>1112</v>
      </c>
      <c r="BS131" s="12" t="s">
        <v>1190</v>
      </c>
      <c r="BT131" s="2"/>
      <c r="BV131" s="2"/>
      <c r="BW131" s="89" t="s">
        <v>402</v>
      </c>
      <c r="BX131" s="90" t="s">
        <v>821</v>
      </c>
      <c r="BY131" s="2"/>
    </row>
    <row r="132" spans="1:77" s="11" customFormat="1" x14ac:dyDescent="0.15">
      <c r="A132" s="1" t="s">
        <v>409</v>
      </c>
      <c r="B132" s="1" t="s">
        <v>227</v>
      </c>
      <c r="C132" s="1" t="s">
        <v>224</v>
      </c>
      <c r="D132" s="1" t="s">
        <v>225</v>
      </c>
      <c r="E132" s="1" t="s">
        <v>226</v>
      </c>
      <c r="F132" s="40">
        <f t="shared" si="3"/>
        <v>2951</v>
      </c>
      <c r="G132" s="40">
        <f t="shared" si="4"/>
        <v>2752</v>
      </c>
      <c r="H132" s="41">
        <f t="shared" si="5"/>
        <v>1.0723110465116279</v>
      </c>
      <c r="M132" s="29" t="s">
        <v>768</v>
      </c>
      <c r="N132" s="29" t="s">
        <v>769</v>
      </c>
      <c r="O132" s="29" t="s">
        <v>488</v>
      </c>
      <c r="P132" s="29" t="s">
        <v>274</v>
      </c>
      <c r="Q132" s="27">
        <v>11013</v>
      </c>
      <c r="R132" s="27">
        <v>7106</v>
      </c>
      <c r="S132" s="2"/>
      <c r="Y132" s="2"/>
      <c r="AL132" s="2"/>
      <c r="AW132" s="2"/>
      <c r="AY132" s="2"/>
      <c r="BF132" s="2"/>
      <c r="BG132"/>
      <c r="BH132"/>
      <c r="BI132"/>
      <c r="BJ132"/>
      <c r="BK132" s="2"/>
      <c r="BP132" s="2"/>
      <c r="BQ132" s="1" t="s">
        <v>315</v>
      </c>
      <c r="BR132" s="1" t="s">
        <v>1114</v>
      </c>
      <c r="BS132" s="12" t="s">
        <v>1191</v>
      </c>
      <c r="BT132" s="2"/>
      <c r="BV132" s="2"/>
      <c r="BW132" s="91" t="s">
        <v>403</v>
      </c>
      <c r="BX132" s="92" t="s">
        <v>933</v>
      </c>
      <c r="BY132" s="2"/>
    </row>
    <row r="133" spans="1:77" s="11" customFormat="1" x14ac:dyDescent="0.15">
      <c r="A133" s="1" t="s">
        <v>410</v>
      </c>
      <c r="B133" s="1" t="s">
        <v>204</v>
      </c>
      <c r="C133" s="1" t="s">
        <v>224</v>
      </c>
      <c r="D133" s="1" t="s">
        <v>319</v>
      </c>
      <c r="E133" s="1" t="s">
        <v>264</v>
      </c>
      <c r="F133" s="40">
        <f t="shared" si="3"/>
        <v>49549</v>
      </c>
      <c r="G133" s="40">
        <f t="shared" si="4"/>
        <v>25060</v>
      </c>
      <c r="H133" s="41">
        <f t="shared" si="5"/>
        <v>1.9772146847565841</v>
      </c>
      <c r="M133" s="29" t="s">
        <v>770</v>
      </c>
      <c r="N133" s="29" t="s">
        <v>771</v>
      </c>
      <c r="O133" s="29" t="s">
        <v>500</v>
      </c>
      <c r="P133" s="29" t="s">
        <v>274</v>
      </c>
      <c r="Q133" s="27">
        <v>23401</v>
      </c>
      <c r="R133" s="27">
        <v>13334</v>
      </c>
      <c r="S133" s="2"/>
      <c r="Y133" s="2"/>
      <c r="AL133" s="2"/>
      <c r="AW133" s="2"/>
      <c r="AY133" s="2"/>
      <c r="BF133" s="2"/>
      <c r="BG133"/>
      <c r="BH133"/>
      <c r="BI133"/>
      <c r="BJ133"/>
      <c r="BK133" s="2"/>
      <c r="BP133" s="2"/>
      <c r="BQ133" s="1" t="s">
        <v>315</v>
      </c>
      <c r="BR133" s="1" t="s">
        <v>1116</v>
      </c>
      <c r="BS133" s="12" t="s">
        <v>1192</v>
      </c>
      <c r="BT133" s="2"/>
      <c r="BV133" s="2"/>
      <c r="BW133" s="89" t="s">
        <v>404</v>
      </c>
      <c r="BX133" s="90" t="s">
        <v>1089</v>
      </c>
      <c r="BY133" s="2"/>
    </row>
    <row r="134" spans="1:77" s="11" customFormat="1" x14ac:dyDescent="0.15">
      <c r="A134" s="1" t="s">
        <v>411</v>
      </c>
      <c r="B134" s="1" t="s">
        <v>227</v>
      </c>
      <c r="C134" s="1" t="s">
        <v>224</v>
      </c>
      <c r="D134" s="1" t="s">
        <v>347</v>
      </c>
      <c r="E134" s="1" t="s">
        <v>264</v>
      </c>
      <c r="F134" s="40">
        <f t="shared" si="3"/>
        <v>39648</v>
      </c>
      <c r="G134" s="40">
        <f t="shared" si="4"/>
        <v>22035</v>
      </c>
      <c r="H134" s="41">
        <f t="shared" si="5"/>
        <v>1.7993192648059904</v>
      </c>
      <c r="M134" s="29" t="s">
        <v>772</v>
      </c>
      <c r="N134" s="29" t="s">
        <v>773</v>
      </c>
      <c r="O134" s="29" t="s">
        <v>333</v>
      </c>
      <c r="P134" s="29" t="s">
        <v>274</v>
      </c>
      <c r="Q134" s="27">
        <v>11168</v>
      </c>
      <c r="R134" s="27">
        <v>10848</v>
      </c>
      <c r="S134" s="2"/>
      <c r="Y134" s="2"/>
      <c r="AL134" s="2"/>
      <c r="AW134" s="2"/>
      <c r="AY134" s="2"/>
      <c r="BF134" s="2"/>
      <c r="BG134"/>
      <c r="BH134"/>
      <c r="BI134"/>
      <c r="BJ134"/>
      <c r="BK134" s="2"/>
      <c r="BP134" s="2"/>
      <c r="BQ134" s="1" t="s">
        <v>315</v>
      </c>
      <c r="BR134" s="1" t="s">
        <v>1118</v>
      </c>
      <c r="BS134" s="12" t="s">
        <v>1193</v>
      </c>
      <c r="BT134" s="2"/>
      <c r="BV134" s="2"/>
      <c r="BW134" s="91" t="s">
        <v>538</v>
      </c>
      <c r="BX134" s="92" t="s">
        <v>2844</v>
      </c>
      <c r="BY134" s="2"/>
    </row>
    <row r="135" spans="1:77" s="11" customFormat="1" x14ac:dyDescent="0.15">
      <c r="A135" s="1" t="s">
        <v>412</v>
      </c>
      <c r="B135" s="1" t="s">
        <v>301</v>
      </c>
      <c r="C135" s="1" t="s">
        <v>224</v>
      </c>
      <c r="D135" s="1" t="s">
        <v>294</v>
      </c>
      <c r="E135" s="1" t="s">
        <v>226</v>
      </c>
      <c r="F135" s="40">
        <f t="shared" si="3"/>
        <v>3069</v>
      </c>
      <c r="G135" s="40">
        <f t="shared" si="4"/>
        <v>2962</v>
      </c>
      <c r="H135" s="41">
        <f t="shared" si="5"/>
        <v>1.0361242403781228</v>
      </c>
      <c r="M135" s="29" t="s">
        <v>774</v>
      </c>
      <c r="N135" s="29" t="s">
        <v>775</v>
      </c>
      <c r="O135" s="29" t="s">
        <v>57</v>
      </c>
      <c r="P135" s="29" t="s">
        <v>274</v>
      </c>
      <c r="Q135" s="27">
        <v>34391</v>
      </c>
      <c r="R135" s="27">
        <v>21028</v>
      </c>
      <c r="S135" s="2"/>
      <c r="Y135" s="2"/>
      <c r="AL135" s="2"/>
      <c r="AW135" s="2"/>
      <c r="AY135" s="2"/>
      <c r="BF135" s="2"/>
      <c r="BG135"/>
      <c r="BH135"/>
      <c r="BI135"/>
      <c r="BJ135"/>
      <c r="BK135" s="2"/>
      <c r="BP135" s="2"/>
      <c r="BQ135" s="1" t="s">
        <v>315</v>
      </c>
      <c r="BR135" s="1" t="s">
        <v>1120</v>
      </c>
      <c r="BS135" s="12" t="s">
        <v>1194</v>
      </c>
      <c r="BT135" s="2"/>
      <c r="BV135" s="2"/>
      <c r="BW135" s="89" t="s">
        <v>405</v>
      </c>
      <c r="BX135" s="90" t="s">
        <v>739</v>
      </c>
      <c r="BY135" s="2"/>
    </row>
    <row r="136" spans="1:77" s="11" customFormat="1" x14ac:dyDescent="0.15">
      <c r="A136" s="1" t="s">
        <v>413</v>
      </c>
      <c r="B136" s="1" t="s">
        <v>204</v>
      </c>
      <c r="C136" s="1" t="s">
        <v>201</v>
      </c>
      <c r="D136" s="1" t="s">
        <v>2787</v>
      </c>
      <c r="E136" s="1" t="s">
        <v>203</v>
      </c>
      <c r="F136" s="40">
        <f t="shared" si="3"/>
        <v>174644</v>
      </c>
      <c r="G136" s="40">
        <f t="shared" si="4"/>
        <v>82250</v>
      </c>
      <c r="H136" s="41">
        <f t="shared" si="5"/>
        <v>2.1233313069908815</v>
      </c>
      <c r="M136" s="29" t="s">
        <v>776</v>
      </c>
      <c r="N136" s="29" t="s">
        <v>777</v>
      </c>
      <c r="O136" s="29" t="s">
        <v>369</v>
      </c>
      <c r="P136" s="29" t="s">
        <v>274</v>
      </c>
      <c r="Q136" s="27">
        <v>141889</v>
      </c>
      <c r="R136" s="27">
        <v>81894</v>
      </c>
      <c r="S136" s="2"/>
      <c r="Y136" s="2"/>
      <c r="AL136" s="2"/>
      <c r="AW136" s="2"/>
      <c r="AY136" s="2"/>
      <c r="BF136" s="2"/>
      <c r="BG136"/>
      <c r="BH136"/>
      <c r="BI136"/>
      <c r="BJ136"/>
      <c r="BK136" s="2"/>
      <c r="BP136" s="2"/>
      <c r="BQ136" s="1" t="s">
        <v>315</v>
      </c>
      <c r="BR136" s="1" t="s">
        <v>1122</v>
      </c>
      <c r="BS136" s="12" t="s">
        <v>1195</v>
      </c>
      <c r="BT136" s="2"/>
      <c r="BV136" s="2"/>
      <c r="BW136" s="91" t="s">
        <v>289</v>
      </c>
      <c r="BX136" s="92" t="s">
        <v>785</v>
      </c>
      <c r="BY136" s="2"/>
    </row>
    <row r="137" spans="1:77" s="11" customFormat="1" x14ac:dyDescent="0.15">
      <c r="A137" s="1" t="s">
        <v>414</v>
      </c>
      <c r="B137" s="1" t="s">
        <v>227</v>
      </c>
      <c r="C137" s="1" t="s">
        <v>224</v>
      </c>
      <c r="D137" s="1" t="s">
        <v>274</v>
      </c>
      <c r="E137" s="1" t="s">
        <v>226</v>
      </c>
      <c r="F137" s="40">
        <f t="shared" si="3"/>
        <v>19544</v>
      </c>
      <c r="G137" s="40">
        <f t="shared" si="4"/>
        <v>10394</v>
      </c>
      <c r="H137" s="41">
        <f t="shared" si="5"/>
        <v>1.8803155666730806</v>
      </c>
      <c r="M137" s="29" t="s">
        <v>778</v>
      </c>
      <c r="N137" s="29" t="s">
        <v>779</v>
      </c>
      <c r="O137" s="29" t="s">
        <v>370</v>
      </c>
      <c r="P137" s="29" t="s">
        <v>274</v>
      </c>
      <c r="Q137" s="27">
        <v>16994</v>
      </c>
      <c r="R137" s="27">
        <v>8386</v>
      </c>
      <c r="S137" s="2"/>
      <c r="Y137" s="2"/>
      <c r="AL137" s="2"/>
      <c r="AW137" s="2"/>
      <c r="AY137" s="2"/>
      <c r="BF137" s="2"/>
      <c r="BG137"/>
      <c r="BH137"/>
      <c r="BI137"/>
      <c r="BJ137"/>
      <c r="BK137" s="2"/>
      <c r="BP137" s="2"/>
      <c r="BQ137" s="1" t="s">
        <v>315</v>
      </c>
      <c r="BR137" s="1" t="s">
        <v>1124</v>
      </c>
      <c r="BS137" s="12" t="s">
        <v>1196</v>
      </c>
      <c r="BT137" s="2"/>
      <c r="BV137" s="2"/>
      <c r="BW137" s="89" t="s">
        <v>406</v>
      </c>
      <c r="BX137" s="90" t="s">
        <v>661</v>
      </c>
      <c r="BY137" s="2"/>
    </row>
    <row r="138" spans="1:77" s="11" customFormat="1" x14ac:dyDescent="0.15">
      <c r="A138" s="1" t="s">
        <v>415</v>
      </c>
      <c r="B138" s="1" t="s">
        <v>227</v>
      </c>
      <c r="C138" s="1" t="s">
        <v>224</v>
      </c>
      <c r="D138" s="1" t="s">
        <v>225</v>
      </c>
      <c r="E138" s="1" t="s">
        <v>226</v>
      </c>
      <c r="F138" s="40">
        <f t="shared" si="3"/>
        <v>4610</v>
      </c>
      <c r="G138" s="40">
        <f t="shared" si="4"/>
        <v>5059</v>
      </c>
      <c r="H138" s="41">
        <f t="shared" si="5"/>
        <v>0.9112472820715557</v>
      </c>
      <c r="M138" s="29" t="s">
        <v>780</v>
      </c>
      <c r="N138" s="29" t="s">
        <v>781</v>
      </c>
      <c r="O138" s="29" t="s">
        <v>384</v>
      </c>
      <c r="P138" s="29" t="s">
        <v>274</v>
      </c>
      <c r="Q138" s="27">
        <v>59404</v>
      </c>
      <c r="R138" s="27">
        <v>44093</v>
      </c>
      <c r="S138" s="2"/>
      <c r="Y138" s="2"/>
      <c r="AL138" s="2"/>
      <c r="AW138" s="2"/>
      <c r="AY138" s="2"/>
      <c r="BF138" s="2"/>
      <c r="BG138"/>
      <c r="BH138"/>
      <c r="BI138"/>
      <c r="BJ138"/>
      <c r="BK138" s="2"/>
      <c r="BP138" s="2"/>
      <c r="BQ138" s="1" t="s">
        <v>315</v>
      </c>
      <c r="BR138" s="1" t="s">
        <v>1126</v>
      </c>
      <c r="BS138" s="12" t="s">
        <v>1197</v>
      </c>
      <c r="BT138" s="2"/>
      <c r="BV138" s="2"/>
      <c r="BW138" s="91" t="s">
        <v>2832</v>
      </c>
      <c r="BX138" s="92" t="s">
        <v>2839</v>
      </c>
      <c r="BY138" s="2"/>
    </row>
    <row r="139" spans="1:77" s="11" customFormat="1" x14ac:dyDescent="0.15">
      <c r="A139" s="1" t="s">
        <v>416</v>
      </c>
      <c r="B139" s="1" t="s">
        <v>204</v>
      </c>
      <c r="C139" s="1" t="s">
        <v>224</v>
      </c>
      <c r="D139" s="1" t="s">
        <v>357</v>
      </c>
      <c r="E139" s="1" t="s">
        <v>226</v>
      </c>
      <c r="F139" s="40">
        <f t="shared" si="3"/>
        <v>7693</v>
      </c>
      <c r="G139" s="40">
        <f t="shared" si="4"/>
        <v>7836</v>
      </c>
      <c r="H139" s="41">
        <f t="shared" si="5"/>
        <v>0.98175089331291476</v>
      </c>
      <c r="M139" s="29" t="s">
        <v>782</v>
      </c>
      <c r="N139" s="29" t="s">
        <v>783</v>
      </c>
      <c r="O139" s="29" t="s">
        <v>273</v>
      </c>
      <c r="P139" s="29" t="s">
        <v>274</v>
      </c>
      <c r="Q139" s="27">
        <v>3781</v>
      </c>
      <c r="R139" s="27">
        <v>5041</v>
      </c>
      <c r="S139" s="2"/>
      <c r="Y139" s="2"/>
      <c r="AL139" s="2"/>
      <c r="AW139" s="2"/>
      <c r="AY139" s="2"/>
      <c r="BF139" s="2"/>
      <c r="BG139"/>
      <c r="BH139"/>
      <c r="BI139"/>
      <c r="BJ139"/>
      <c r="BK139" s="2"/>
      <c r="BP139" s="2"/>
      <c r="BQ139" s="1" t="s">
        <v>315</v>
      </c>
      <c r="BR139" s="1" t="s">
        <v>1128</v>
      </c>
      <c r="BS139" s="12" t="s">
        <v>1198</v>
      </c>
      <c r="BT139" s="2"/>
      <c r="BV139" s="2"/>
      <c r="BW139" s="89" t="s">
        <v>2833</v>
      </c>
      <c r="BX139" s="90" t="s">
        <v>2840</v>
      </c>
      <c r="BY139" s="2"/>
    </row>
    <row r="140" spans="1:77" s="11" customFormat="1" x14ac:dyDescent="0.15">
      <c r="A140" s="1" t="s">
        <v>417</v>
      </c>
      <c r="B140" s="1" t="s">
        <v>301</v>
      </c>
      <c r="C140" s="1" t="s">
        <v>201</v>
      </c>
      <c r="D140" s="1" t="s">
        <v>2790</v>
      </c>
      <c r="E140" s="1" t="s">
        <v>226</v>
      </c>
      <c r="F140" s="40">
        <f t="shared" si="3"/>
        <v>6249</v>
      </c>
      <c r="G140" s="40">
        <f t="shared" si="4"/>
        <v>8667</v>
      </c>
      <c r="H140" s="41">
        <f t="shared" si="5"/>
        <v>0.72101073035652474</v>
      </c>
      <c r="M140" s="29" t="s">
        <v>782</v>
      </c>
      <c r="N140" s="29" t="s">
        <v>783</v>
      </c>
      <c r="O140" s="29" t="s">
        <v>391</v>
      </c>
      <c r="P140" s="29" t="s">
        <v>274</v>
      </c>
      <c r="Q140" s="27">
        <v>3781</v>
      </c>
      <c r="R140" s="27">
        <v>5041</v>
      </c>
      <c r="S140" s="2"/>
      <c r="Y140" s="2"/>
      <c r="AL140" s="2"/>
      <c r="AW140" s="2"/>
      <c r="AY140" s="2"/>
      <c r="BF140" s="2"/>
      <c r="BG140"/>
      <c r="BH140"/>
      <c r="BI140"/>
      <c r="BJ140"/>
      <c r="BK140" s="2"/>
      <c r="BP140" s="2"/>
      <c r="BQ140" s="1" t="s">
        <v>315</v>
      </c>
      <c r="BR140" s="1" t="s">
        <v>1130</v>
      </c>
      <c r="BS140" s="12" t="s">
        <v>1199</v>
      </c>
      <c r="BT140" s="2"/>
      <c r="BV140" s="2"/>
      <c r="BW140" s="89" t="s">
        <v>407</v>
      </c>
      <c r="BX140" s="90" t="s">
        <v>713</v>
      </c>
      <c r="BY140" s="2"/>
    </row>
    <row r="141" spans="1:77" s="11" customFormat="1" x14ac:dyDescent="0.15">
      <c r="A141" s="1" t="s">
        <v>418</v>
      </c>
      <c r="B141" s="1" t="s">
        <v>204</v>
      </c>
      <c r="C141" s="1" t="s">
        <v>224</v>
      </c>
      <c r="D141" s="1" t="s">
        <v>319</v>
      </c>
      <c r="E141" s="1" t="s">
        <v>226</v>
      </c>
      <c r="F141" s="40">
        <f t="shared" si="3"/>
        <v>3537</v>
      </c>
      <c r="G141" s="40">
        <f t="shared" si="4"/>
        <v>2383</v>
      </c>
      <c r="H141" s="41">
        <f t="shared" si="5"/>
        <v>1.4842635333613092</v>
      </c>
      <c r="M141" s="29" t="s">
        <v>784</v>
      </c>
      <c r="N141" s="29" t="s">
        <v>785</v>
      </c>
      <c r="O141" s="29" t="s">
        <v>273</v>
      </c>
      <c r="P141" s="29" t="s">
        <v>274</v>
      </c>
      <c r="Q141" s="27">
        <v>17160</v>
      </c>
      <c r="R141" s="27">
        <v>10459</v>
      </c>
      <c r="S141" s="2"/>
      <c r="Y141" s="2"/>
      <c r="AL141" s="2"/>
      <c r="AW141" s="2"/>
      <c r="AY141" s="2"/>
      <c r="BF141" s="2"/>
      <c r="BG141"/>
      <c r="BH141"/>
      <c r="BI141"/>
      <c r="BJ141"/>
      <c r="BK141" s="2"/>
      <c r="BP141" s="2"/>
      <c r="BQ141" s="1" t="s">
        <v>316</v>
      </c>
      <c r="BR141" s="1" t="s">
        <v>1108</v>
      </c>
      <c r="BS141" s="12" t="s">
        <v>1231</v>
      </c>
      <c r="BT141" s="2"/>
      <c r="BV141" s="2"/>
      <c r="BW141" s="91" t="s">
        <v>408</v>
      </c>
      <c r="BX141" s="92" t="s">
        <v>937</v>
      </c>
      <c r="BY141" s="2"/>
    </row>
    <row r="142" spans="1:77" s="11" customFormat="1" x14ac:dyDescent="0.15">
      <c r="A142" s="1" t="s">
        <v>419</v>
      </c>
      <c r="B142" s="1" t="s">
        <v>227</v>
      </c>
      <c r="C142" s="1" t="s">
        <v>224</v>
      </c>
      <c r="D142" s="1" t="s">
        <v>274</v>
      </c>
      <c r="E142" s="1" t="s">
        <v>226</v>
      </c>
      <c r="F142" s="40">
        <f t="shared" si="3"/>
        <v>12244</v>
      </c>
      <c r="G142" s="40">
        <f t="shared" si="4"/>
        <v>8853</v>
      </c>
      <c r="H142" s="41">
        <f t="shared" si="5"/>
        <v>1.3830339997740879</v>
      </c>
      <c r="M142" s="29" t="s">
        <v>784</v>
      </c>
      <c r="N142" s="29" t="s">
        <v>785</v>
      </c>
      <c r="O142" s="29" t="s">
        <v>289</v>
      </c>
      <c r="P142" s="29" t="s">
        <v>274</v>
      </c>
      <c r="Q142" s="27">
        <v>17160</v>
      </c>
      <c r="R142" s="27">
        <v>10459</v>
      </c>
      <c r="S142" s="2"/>
      <c r="Y142" s="2"/>
      <c r="AL142" s="2"/>
      <c r="AW142" s="2"/>
      <c r="AY142" s="2"/>
      <c r="BF142" s="2"/>
      <c r="BG142"/>
      <c r="BH142"/>
      <c r="BI142"/>
      <c r="BJ142"/>
      <c r="BK142" s="2"/>
      <c r="BP142" s="2"/>
      <c r="BQ142" s="1" t="s">
        <v>316</v>
      </c>
      <c r="BR142" s="1" t="s">
        <v>1110</v>
      </c>
      <c r="BS142" s="12" t="s">
        <v>1232</v>
      </c>
      <c r="BT142" s="2"/>
      <c r="BV142" s="2"/>
      <c r="BW142" s="89" t="s">
        <v>537</v>
      </c>
      <c r="BX142" s="90" t="s">
        <v>609</v>
      </c>
      <c r="BY142" s="2"/>
    </row>
    <row r="143" spans="1:77" s="11" customFormat="1" x14ac:dyDescent="0.15">
      <c r="A143" s="1" t="s">
        <v>420</v>
      </c>
      <c r="B143" s="1" t="s">
        <v>227</v>
      </c>
      <c r="C143" s="1" t="s">
        <v>224</v>
      </c>
      <c r="D143" s="1" t="s">
        <v>274</v>
      </c>
      <c r="E143" s="1" t="s">
        <v>226</v>
      </c>
      <c r="F143" s="40">
        <f t="shared" si="3"/>
        <v>12070</v>
      </c>
      <c r="G143" s="40">
        <f t="shared" si="4"/>
        <v>7263</v>
      </c>
      <c r="H143" s="41">
        <f t="shared" si="5"/>
        <v>1.6618477213272753</v>
      </c>
      <c r="M143" s="29" t="s">
        <v>786</v>
      </c>
      <c r="N143" s="29" t="s">
        <v>787</v>
      </c>
      <c r="O143" s="29" t="s">
        <v>414</v>
      </c>
      <c r="P143" s="29" t="s">
        <v>274</v>
      </c>
      <c r="Q143" s="27">
        <v>19544</v>
      </c>
      <c r="R143" s="27">
        <v>10394</v>
      </c>
      <c r="S143" s="2"/>
      <c r="Y143" s="2"/>
      <c r="AL143" s="2"/>
      <c r="AW143" s="2"/>
      <c r="AY143" s="2"/>
      <c r="BF143" s="2"/>
      <c r="BG143"/>
      <c r="BH143"/>
      <c r="BI143"/>
      <c r="BJ143"/>
      <c r="BK143" s="2"/>
      <c r="BP143" s="2"/>
      <c r="BQ143" s="1" t="s">
        <v>316</v>
      </c>
      <c r="BR143" s="1" t="s">
        <v>1112</v>
      </c>
      <c r="BS143" s="12" t="s">
        <v>1233</v>
      </c>
      <c r="BT143" s="2"/>
      <c r="BV143" s="2"/>
      <c r="BW143" s="91" t="s">
        <v>409</v>
      </c>
      <c r="BX143" s="92" t="s">
        <v>912</v>
      </c>
      <c r="BY143" s="2"/>
    </row>
    <row r="144" spans="1:77" s="11" customFormat="1" x14ac:dyDescent="0.15">
      <c r="A144" s="1" t="s">
        <v>421</v>
      </c>
      <c r="B144" s="1" t="s">
        <v>204</v>
      </c>
      <c r="C144" s="1" t="s">
        <v>201</v>
      </c>
      <c r="D144" s="1" t="s">
        <v>2785</v>
      </c>
      <c r="E144" s="1" t="s">
        <v>226</v>
      </c>
      <c r="F144" s="40">
        <f t="shared" si="3"/>
        <v>6397</v>
      </c>
      <c r="G144" s="40">
        <f t="shared" si="4"/>
        <v>5739</v>
      </c>
      <c r="H144" s="41">
        <f t="shared" si="5"/>
        <v>1.1146541209269907</v>
      </c>
      <c r="M144" s="29" t="s">
        <v>788</v>
      </c>
      <c r="N144" s="29" t="s">
        <v>789</v>
      </c>
      <c r="O144" s="29" t="s">
        <v>419</v>
      </c>
      <c r="P144" s="29" t="s">
        <v>274</v>
      </c>
      <c r="Q144" s="27">
        <v>12244</v>
      </c>
      <c r="R144" s="27">
        <v>8853</v>
      </c>
      <c r="S144" s="2"/>
      <c r="Y144" s="2"/>
      <c r="AL144" s="2"/>
      <c r="AW144" s="2"/>
      <c r="AY144" s="2"/>
      <c r="BF144" s="2"/>
      <c r="BG144"/>
      <c r="BH144"/>
      <c r="BI144"/>
      <c r="BJ144"/>
      <c r="BK144" s="2"/>
      <c r="BP144" s="2"/>
      <c r="BQ144" s="1" t="s">
        <v>316</v>
      </c>
      <c r="BR144" s="1" t="s">
        <v>1114</v>
      </c>
      <c r="BS144" s="12" t="s">
        <v>1234</v>
      </c>
      <c r="BT144" s="2"/>
      <c r="BV144" s="2"/>
      <c r="BW144" s="89" t="s">
        <v>410</v>
      </c>
      <c r="BX144" s="90" t="s">
        <v>663</v>
      </c>
      <c r="BY144" s="2"/>
    </row>
    <row r="145" spans="1:77" s="11" customFormat="1" x14ac:dyDescent="0.15">
      <c r="A145" s="1" t="s">
        <v>422</v>
      </c>
      <c r="B145" s="1" t="s">
        <v>204</v>
      </c>
      <c r="C145" s="1" t="s">
        <v>201</v>
      </c>
      <c r="D145" s="1" t="s">
        <v>2785</v>
      </c>
      <c r="E145" s="1" t="s">
        <v>226</v>
      </c>
      <c r="F145" s="40">
        <f t="shared" si="3"/>
        <v>21334</v>
      </c>
      <c r="G145" s="40">
        <f t="shared" si="4"/>
        <v>15402</v>
      </c>
      <c r="H145" s="41">
        <f t="shared" si="5"/>
        <v>1.3851447863913777</v>
      </c>
      <c r="M145" s="29" t="s">
        <v>790</v>
      </c>
      <c r="N145" s="29" t="s">
        <v>791</v>
      </c>
      <c r="O145" s="29" t="s">
        <v>420</v>
      </c>
      <c r="P145" s="29" t="s">
        <v>274</v>
      </c>
      <c r="Q145" s="27">
        <v>12070</v>
      </c>
      <c r="R145" s="27">
        <v>7263</v>
      </c>
      <c r="S145" s="2"/>
      <c r="Y145" s="2"/>
      <c r="AL145" s="2"/>
      <c r="AW145" s="2"/>
      <c r="AY145" s="2"/>
      <c r="BF145" s="2"/>
      <c r="BG145"/>
      <c r="BH145"/>
      <c r="BI145"/>
      <c r="BJ145"/>
      <c r="BK145" s="2"/>
      <c r="BP145" s="2"/>
      <c r="BQ145" s="1" t="s">
        <v>316</v>
      </c>
      <c r="BR145" s="1" t="s">
        <v>1116</v>
      </c>
      <c r="BS145" s="12" t="s">
        <v>1235</v>
      </c>
      <c r="BT145" s="2"/>
      <c r="BV145" s="2"/>
      <c r="BW145" s="91" t="s">
        <v>411</v>
      </c>
      <c r="BX145" s="92" t="s">
        <v>823</v>
      </c>
      <c r="BY145" s="2"/>
    </row>
    <row r="146" spans="1:77" s="11" customFormat="1" x14ac:dyDescent="0.15">
      <c r="A146" s="1" t="s">
        <v>423</v>
      </c>
      <c r="B146" s="1" t="s">
        <v>204</v>
      </c>
      <c r="C146" s="1" t="s">
        <v>201</v>
      </c>
      <c r="D146" s="1" t="s">
        <v>2785</v>
      </c>
      <c r="E146" s="1" t="s">
        <v>226</v>
      </c>
      <c r="F146" s="40">
        <f t="shared" si="3"/>
        <v>8294</v>
      </c>
      <c r="G146" s="40">
        <f t="shared" si="4"/>
        <v>7329</v>
      </c>
      <c r="H146" s="41">
        <f t="shared" si="5"/>
        <v>1.1316687133306045</v>
      </c>
      <c r="M146" s="29" t="s">
        <v>792</v>
      </c>
      <c r="N146" s="29" t="s">
        <v>793</v>
      </c>
      <c r="O146" s="29" t="s">
        <v>432</v>
      </c>
      <c r="P146" s="29" t="s">
        <v>274</v>
      </c>
      <c r="Q146" s="27">
        <v>24720</v>
      </c>
      <c r="R146" s="27">
        <v>13313</v>
      </c>
      <c r="S146" s="2"/>
      <c r="Y146" s="2"/>
      <c r="AL146" s="2"/>
      <c r="AW146" s="2"/>
      <c r="AY146" s="2"/>
      <c r="BF146" s="2"/>
      <c r="BG146"/>
      <c r="BH146"/>
      <c r="BI146"/>
      <c r="BJ146"/>
      <c r="BK146" s="2"/>
      <c r="BP146" s="2"/>
      <c r="BQ146" s="1" t="s">
        <v>316</v>
      </c>
      <c r="BR146" s="1" t="s">
        <v>1118</v>
      </c>
      <c r="BS146" s="12" t="s">
        <v>1222</v>
      </c>
      <c r="BT146" s="2"/>
      <c r="BV146" s="2"/>
      <c r="BW146" s="89" t="s">
        <v>412</v>
      </c>
      <c r="BX146" s="90" t="s">
        <v>1035</v>
      </c>
      <c r="BY146" s="2"/>
    </row>
    <row r="147" spans="1:77" s="11" customFormat="1" x14ac:dyDescent="0.15">
      <c r="A147" s="1" t="s">
        <v>424</v>
      </c>
      <c r="B147" s="1" t="s">
        <v>204</v>
      </c>
      <c r="C147" s="1" t="s">
        <v>224</v>
      </c>
      <c r="D147" s="1" t="s">
        <v>319</v>
      </c>
      <c r="E147" s="1" t="s">
        <v>226</v>
      </c>
      <c r="F147" s="40">
        <f t="shared" si="3"/>
        <v>9498</v>
      </c>
      <c r="G147" s="40">
        <f t="shared" si="4"/>
        <v>7909</v>
      </c>
      <c r="H147" s="41">
        <f t="shared" si="5"/>
        <v>1.2009103552914402</v>
      </c>
      <c r="M147" s="29" t="s">
        <v>794</v>
      </c>
      <c r="N147" s="29" t="s">
        <v>795</v>
      </c>
      <c r="O147" s="29" t="s">
        <v>283</v>
      </c>
      <c r="P147" s="29" t="s">
        <v>2784</v>
      </c>
      <c r="Q147" s="27">
        <v>9011</v>
      </c>
      <c r="R147" s="27">
        <v>6203</v>
      </c>
      <c r="S147" s="2"/>
      <c r="Y147" s="2"/>
      <c r="AL147" s="2"/>
      <c r="AW147" s="2"/>
      <c r="AY147" s="2"/>
      <c r="BF147" s="2"/>
      <c r="BG147"/>
      <c r="BH147"/>
      <c r="BI147"/>
      <c r="BJ147"/>
      <c r="BK147" s="2"/>
      <c r="BP147" s="2"/>
      <c r="BQ147" s="1" t="s">
        <v>316</v>
      </c>
      <c r="BR147" s="1" t="s">
        <v>1120</v>
      </c>
      <c r="BS147" s="12" t="s">
        <v>1236</v>
      </c>
      <c r="BT147" s="2"/>
      <c r="BV147" s="2"/>
      <c r="BW147" s="91" t="s">
        <v>413</v>
      </c>
      <c r="BX147" s="92" t="s">
        <v>611</v>
      </c>
      <c r="BY147" s="2"/>
    </row>
    <row r="148" spans="1:77" s="11" customFormat="1" x14ac:dyDescent="0.15">
      <c r="A148" s="1" t="s">
        <v>425</v>
      </c>
      <c r="B148" s="1" t="s">
        <v>310</v>
      </c>
      <c r="C148" s="1" t="s">
        <v>224</v>
      </c>
      <c r="D148" s="1" t="s">
        <v>314</v>
      </c>
      <c r="E148" s="1" t="s">
        <v>203</v>
      </c>
      <c r="F148" s="40">
        <f t="shared" si="3"/>
        <v>67026</v>
      </c>
      <c r="G148" s="40">
        <f t="shared" si="4"/>
        <v>34602</v>
      </c>
      <c r="H148" s="41">
        <f t="shared" si="5"/>
        <v>1.9370556615224555</v>
      </c>
      <c r="M148" s="29" t="s">
        <v>796</v>
      </c>
      <c r="N148" s="29" t="s">
        <v>797</v>
      </c>
      <c r="O148" s="29" t="s">
        <v>283</v>
      </c>
      <c r="P148" s="29" t="s">
        <v>2784</v>
      </c>
      <c r="Q148" s="27">
        <v>19472</v>
      </c>
      <c r="R148" s="27">
        <v>13927</v>
      </c>
      <c r="S148" s="2"/>
      <c r="Y148" s="2"/>
      <c r="AL148" s="2"/>
      <c r="AW148" s="2"/>
      <c r="AY148" s="2"/>
      <c r="BF148" s="2"/>
      <c r="BG148"/>
      <c r="BH148"/>
      <c r="BI148"/>
      <c r="BJ148"/>
      <c r="BK148" s="2"/>
      <c r="BP148" s="2"/>
      <c r="BQ148" s="1" t="s">
        <v>316</v>
      </c>
      <c r="BR148" s="1" t="s">
        <v>1122</v>
      </c>
      <c r="BS148" s="12" t="s">
        <v>1237</v>
      </c>
      <c r="BT148" s="2"/>
      <c r="BV148" s="2"/>
      <c r="BW148" s="89" t="s">
        <v>414</v>
      </c>
      <c r="BX148" s="90" t="s">
        <v>787</v>
      </c>
      <c r="BY148" s="2"/>
    </row>
    <row r="149" spans="1:77" s="11" customFormat="1" x14ac:dyDescent="0.15">
      <c r="A149" s="1" t="s">
        <v>426</v>
      </c>
      <c r="B149" s="1" t="s">
        <v>204</v>
      </c>
      <c r="C149" s="1" t="s">
        <v>224</v>
      </c>
      <c r="D149" s="1" t="s">
        <v>357</v>
      </c>
      <c r="E149" s="1" t="s">
        <v>226</v>
      </c>
      <c r="F149" s="40">
        <f t="shared" si="3"/>
        <v>17858</v>
      </c>
      <c r="G149" s="40">
        <f t="shared" si="4"/>
        <v>13850</v>
      </c>
      <c r="H149" s="41">
        <f t="shared" si="5"/>
        <v>1.2893862815884476</v>
      </c>
      <c r="M149" s="29" t="s">
        <v>798</v>
      </c>
      <c r="N149" s="29" t="s">
        <v>799</v>
      </c>
      <c r="O149" s="29" t="s">
        <v>273</v>
      </c>
      <c r="P149" s="29" t="s">
        <v>274</v>
      </c>
      <c r="Q149" s="27">
        <v>4072</v>
      </c>
      <c r="R149" s="27">
        <v>5599</v>
      </c>
      <c r="S149" s="2"/>
      <c r="Y149" s="2"/>
      <c r="AL149" s="2"/>
      <c r="AW149" s="2"/>
      <c r="AY149" s="2"/>
      <c r="BF149" s="2"/>
      <c r="BG149"/>
      <c r="BH149"/>
      <c r="BI149"/>
      <c r="BJ149"/>
      <c r="BK149" s="2"/>
      <c r="BP149" s="2"/>
      <c r="BQ149" s="1" t="s">
        <v>316</v>
      </c>
      <c r="BR149" s="1" t="s">
        <v>1124</v>
      </c>
      <c r="BS149" s="12" t="s">
        <v>1238</v>
      </c>
      <c r="BT149" s="2"/>
      <c r="BV149" s="2"/>
      <c r="BW149" s="91" t="s">
        <v>415</v>
      </c>
      <c r="BX149" s="92" t="s">
        <v>2894</v>
      </c>
      <c r="BY149" s="2"/>
    </row>
    <row r="150" spans="1:77" s="11" customFormat="1" x14ac:dyDescent="0.15">
      <c r="A150" s="1" t="s">
        <v>427</v>
      </c>
      <c r="B150" s="1" t="s">
        <v>265</v>
      </c>
      <c r="C150" s="1" t="s">
        <v>224</v>
      </c>
      <c r="D150" s="1" t="s">
        <v>263</v>
      </c>
      <c r="E150" s="1" t="s">
        <v>226</v>
      </c>
      <c r="F150" s="40">
        <f t="shared" si="3"/>
        <v>5423</v>
      </c>
      <c r="G150" s="40">
        <f t="shared" si="4"/>
        <v>4700</v>
      </c>
      <c r="H150" s="41">
        <f t="shared" si="5"/>
        <v>1.1538297872340426</v>
      </c>
      <c r="M150" s="29" t="s">
        <v>800</v>
      </c>
      <c r="N150" s="29" t="s">
        <v>801</v>
      </c>
      <c r="O150" s="29" t="s">
        <v>452</v>
      </c>
      <c r="P150" s="29" t="s">
        <v>274</v>
      </c>
      <c r="Q150" s="27">
        <v>13017</v>
      </c>
      <c r="R150" s="27">
        <v>8377</v>
      </c>
      <c r="S150" s="2"/>
      <c r="Y150" s="2"/>
      <c r="AL150" s="2"/>
      <c r="AW150" s="2"/>
      <c r="AY150" s="2"/>
      <c r="BF150" s="2"/>
      <c r="BG150"/>
      <c r="BH150"/>
      <c r="BI150"/>
      <c r="BJ150"/>
      <c r="BK150" s="2"/>
      <c r="BP150" s="2"/>
      <c r="BQ150" s="1" t="s">
        <v>317</v>
      </c>
      <c r="BR150" s="1" t="s">
        <v>1108</v>
      </c>
      <c r="BS150" s="12" t="s">
        <v>1239</v>
      </c>
      <c r="BT150" s="2"/>
      <c r="BV150" s="2"/>
      <c r="BW150" s="89" t="s">
        <v>416</v>
      </c>
      <c r="BX150" s="90" t="s">
        <v>559</v>
      </c>
      <c r="BY150" s="2"/>
    </row>
    <row r="151" spans="1:77" s="11" customFormat="1" x14ac:dyDescent="0.15">
      <c r="A151" s="1" t="s">
        <v>428</v>
      </c>
      <c r="B151" s="1" t="s">
        <v>204</v>
      </c>
      <c r="C151" s="1" t="s">
        <v>224</v>
      </c>
      <c r="D151" s="1" t="s">
        <v>319</v>
      </c>
      <c r="E151" s="1" t="s">
        <v>226</v>
      </c>
      <c r="F151" s="40">
        <f t="shared" si="3"/>
        <v>6430</v>
      </c>
      <c r="G151" s="40">
        <f t="shared" si="4"/>
        <v>4582</v>
      </c>
      <c r="H151" s="41">
        <f t="shared" si="5"/>
        <v>1.4033173286774334</v>
      </c>
      <c r="M151" s="29" t="s">
        <v>802</v>
      </c>
      <c r="N151" s="29" t="s">
        <v>803</v>
      </c>
      <c r="O151" s="29" t="s">
        <v>2895</v>
      </c>
      <c r="P151" s="29" t="s">
        <v>274</v>
      </c>
      <c r="Q151" s="27">
        <v>5501</v>
      </c>
      <c r="R151" s="27">
        <v>4364</v>
      </c>
      <c r="S151" s="2"/>
      <c r="Y151" s="2"/>
      <c r="AL151" s="2"/>
      <c r="AW151" s="2"/>
      <c r="AY151" s="2"/>
      <c r="BF151" s="2"/>
      <c r="BG151"/>
      <c r="BH151"/>
      <c r="BI151"/>
      <c r="BJ151"/>
      <c r="BK151" s="2"/>
      <c r="BP151" s="2"/>
      <c r="BQ151" s="1" t="s">
        <v>317</v>
      </c>
      <c r="BR151" s="1" t="s">
        <v>1110</v>
      </c>
      <c r="BS151" s="12" t="s">
        <v>1240</v>
      </c>
      <c r="BT151" s="2"/>
      <c r="BV151" s="2"/>
      <c r="BW151" s="91" t="s">
        <v>417</v>
      </c>
      <c r="BX151" s="92" t="s">
        <v>985</v>
      </c>
      <c r="BY151" s="2"/>
    </row>
    <row r="152" spans="1:77" s="11" customFormat="1" x14ac:dyDescent="0.15">
      <c r="A152" s="1" t="s">
        <v>429</v>
      </c>
      <c r="B152" s="1" t="s">
        <v>301</v>
      </c>
      <c r="C152" s="1" t="s">
        <v>224</v>
      </c>
      <c r="D152" s="1" t="s">
        <v>294</v>
      </c>
      <c r="E152" s="1" t="s">
        <v>226</v>
      </c>
      <c r="F152" s="40">
        <f t="shared" si="3"/>
        <v>3006</v>
      </c>
      <c r="G152" s="40">
        <f t="shared" si="4"/>
        <v>2405</v>
      </c>
      <c r="H152" s="41">
        <f t="shared" si="5"/>
        <v>1.2498960498960499</v>
      </c>
      <c r="M152" s="29" t="s">
        <v>804</v>
      </c>
      <c r="N152" s="29" t="s">
        <v>805</v>
      </c>
      <c r="O152" s="29" t="s">
        <v>492</v>
      </c>
      <c r="P152" s="29" t="s">
        <v>274</v>
      </c>
      <c r="Q152" s="27">
        <v>17279</v>
      </c>
      <c r="R152" s="27">
        <v>11245</v>
      </c>
      <c r="S152" s="2"/>
      <c r="Y152" s="2"/>
      <c r="AL152" s="2"/>
      <c r="AW152" s="2"/>
      <c r="AY152" s="2"/>
      <c r="BF152" s="2"/>
      <c r="BG152"/>
      <c r="BH152"/>
      <c r="BI152"/>
      <c r="BJ152"/>
      <c r="BK152" s="2"/>
      <c r="BP152" s="2"/>
      <c r="BQ152" s="1" t="s">
        <v>317</v>
      </c>
      <c r="BR152" s="1" t="s">
        <v>1112</v>
      </c>
      <c r="BS152" s="12" t="s">
        <v>1241</v>
      </c>
      <c r="BT152" s="2"/>
      <c r="BV152" s="2"/>
      <c r="BW152" s="89" t="s">
        <v>418</v>
      </c>
      <c r="BX152" s="90" t="s">
        <v>681</v>
      </c>
      <c r="BY152" s="2"/>
    </row>
    <row r="153" spans="1:77" s="11" customFormat="1" x14ac:dyDescent="0.15">
      <c r="A153" s="1" t="s">
        <v>430</v>
      </c>
      <c r="B153" s="1" t="s">
        <v>204</v>
      </c>
      <c r="C153" s="1" t="s">
        <v>224</v>
      </c>
      <c r="D153" s="1" t="s">
        <v>319</v>
      </c>
      <c r="E153" s="1" t="s">
        <v>226</v>
      </c>
      <c r="F153" s="40">
        <f t="shared" si="3"/>
        <v>9204</v>
      </c>
      <c r="G153" s="40">
        <f t="shared" si="4"/>
        <v>10898</v>
      </c>
      <c r="H153" s="41">
        <f t="shared" si="5"/>
        <v>0.84455863461185543</v>
      </c>
      <c r="M153" s="29" t="s">
        <v>806</v>
      </c>
      <c r="N153" s="29" t="s">
        <v>807</v>
      </c>
      <c r="O153" s="29" t="s">
        <v>283</v>
      </c>
      <c r="P153" s="29" t="s">
        <v>2784</v>
      </c>
      <c r="Q153" s="27">
        <v>11347</v>
      </c>
      <c r="R153" s="27">
        <v>8692</v>
      </c>
      <c r="S153" s="2"/>
      <c r="Y153" s="2"/>
      <c r="AL153" s="2"/>
      <c r="AW153" s="2"/>
      <c r="AY153" s="2"/>
      <c r="BF153" s="2"/>
      <c r="BG153"/>
      <c r="BH153"/>
      <c r="BI153"/>
      <c r="BJ153"/>
      <c r="BK153" s="2"/>
      <c r="BP153" s="2"/>
      <c r="BQ153" s="1" t="s">
        <v>317</v>
      </c>
      <c r="BR153" s="1" t="s">
        <v>1114</v>
      </c>
      <c r="BS153" s="12" t="s">
        <v>1242</v>
      </c>
      <c r="BT153" s="2"/>
      <c r="BV153" s="2"/>
      <c r="BW153" s="91" t="s">
        <v>419</v>
      </c>
      <c r="BX153" s="92" t="s">
        <v>789</v>
      </c>
      <c r="BY153" s="2"/>
    </row>
    <row r="154" spans="1:77" s="11" customFormat="1" x14ac:dyDescent="0.15">
      <c r="A154" s="1" t="s">
        <v>431</v>
      </c>
      <c r="B154" s="1" t="s">
        <v>301</v>
      </c>
      <c r="C154" s="1" t="s">
        <v>201</v>
      </c>
      <c r="D154" s="1" t="s">
        <v>2788</v>
      </c>
      <c r="E154" s="1" t="s">
        <v>226</v>
      </c>
      <c r="F154" s="40">
        <f t="shared" ref="F154:F217" si="6">SUMIFS($Q$25:$Q$309,$O$25:$O$309,A154)</f>
        <v>16002</v>
      </c>
      <c r="G154" s="40">
        <f t="shared" ref="G154:G217" si="7">SUMIFS($R$25:$R$309,$O$25:$O$309,A154)</f>
        <v>10378</v>
      </c>
      <c r="H154" s="41">
        <f t="shared" ref="H154:H217" si="8">F154/G154</f>
        <v>1.5419155906725766</v>
      </c>
      <c r="M154" s="29" t="s">
        <v>808</v>
      </c>
      <c r="N154" s="29" t="s">
        <v>809</v>
      </c>
      <c r="O154" s="29" t="s">
        <v>273</v>
      </c>
      <c r="P154" s="29" t="s">
        <v>274</v>
      </c>
      <c r="Q154" s="27">
        <v>7001</v>
      </c>
      <c r="R154" s="27">
        <v>4433</v>
      </c>
      <c r="S154" s="2"/>
      <c r="Y154" s="2"/>
      <c r="AL154" s="2"/>
      <c r="AW154" s="2"/>
      <c r="AY154" s="2"/>
      <c r="BF154" s="2"/>
      <c r="BG154"/>
      <c r="BH154"/>
      <c r="BI154"/>
      <c r="BJ154"/>
      <c r="BK154" s="2"/>
      <c r="BP154" s="2"/>
      <c r="BQ154" s="1" t="s">
        <v>317</v>
      </c>
      <c r="BR154" s="1" t="s">
        <v>1116</v>
      </c>
      <c r="BS154" s="12" t="s">
        <v>1243</v>
      </c>
      <c r="BT154" s="2"/>
      <c r="BV154" s="2"/>
      <c r="BW154" s="89" t="s">
        <v>420</v>
      </c>
      <c r="BX154" s="90" t="s">
        <v>791</v>
      </c>
      <c r="BY154" s="2"/>
    </row>
    <row r="155" spans="1:77" s="11" customFormat="1" x14ac:dyDescent="0.15">
      <c r="A155" s="1" t="s">
        <v>432</v>
      </c>
      <c r="B155" s="1" t="s">
        <v>227</v>
      </c>
      <c r="C155" s="1" t="s">
        <v>224</v>
      </c>
      <c r="D155" s="1" t="s">
        <v>274</v>
      </c>
      <c r="E155" s="1" t="s">
        <v>226</v>
      </c>
      <c r="F155" s="40">
        <f t="shared" si="6"/>
        <v>24720</v>
      </c>
      <c r="G155" s="40">
        <f t="shared" si="7"/>
        <v>13313</v>
      </c>
      <c r="H155" s="41">
        <f t="shared" si="8"/>
        <v>1.8568316682941486</v>
      </c>
      <c r="M155" s="29" t="s">
        <v>808</v>
      </c>
      <c r="N155" s="29" t="s">
        <v>809</v>
      </c>
      <c r="O155" s="29" t="s">
        <v>517</v>
      </c>
      <c r="P155" s="29" t="s">
        <v>274</v>
      </c>
      <c r="Q155" s="27">
        <v>7001</v>
      </c>
      <c r="R155" s="27">
        <v>4433</v>
      </c>
      <c r="S155" s="2"/>
      <c r="Y155" s="2"/>
      <c r="AL155" s="2"/>
      <c r="AW155" s="2"/>
      <c r="AY155" s="2"/>
      <c r="BF155" s="2"/>
      <c r="BG155"/>
      <c r="BH155"/>
      <c r="BI155"/>
      <c r="BJ155"/>
      <c r="BK155" s="2"/>
      <c r="BP155" s="2"/>
      <c r="BQ155" s="1" t="s">
        <v>317</v>
      </c>
      <c r="BR155" s="1" t="s">
        <v>1118</v>
      </c>
      <c r="BS155" s="12" t="s">
        <v>1244</v>
      </c>
      <c r="BT155" s="2"/>
      <c r="BV155" s="2"/>
      <c r="BW155" s="91" t="s">
        <v>421</v>
      </c>
      <c r="BX155" s="92" t="s">
        <v>715</v>
      </c>
      <c r="BY155" s="2"/>
    </row>
    <row r="156" spans="1:77" s="11" customFormat="1" x14ac:dyDescent="0.15">
      <c r="A156" s="1" t="s">
        <v>433</v>
      </c>
      <c r="B156" s="1" t="s">
        <v>310</v>
      </c>
      <c r="C156" s="1" t="s">
        <v>224</v>
      </c>
      <c r="D156" s="1" t="s">
        <v>314</v>
      </c>
      <c r="E156" s="1" t="s">
        <v>264</v>
      </c>
      <c r="F156" s="40">
        <f t="shared" si="6"/>
        <v>56915</v>
      </c>
      <c r="G156" s="40">
        <f t="shared" si="7"/>
        <v>27932</v>
      </c>
      <c r="H156" s="41">
        <f t="shared" si="8"/>
        <v>2.0376270943720463</v>
      </c>
      <c r="M156" s="29" t="s">
        <v>810</v>
      </c>
      <c r="N156" s="29" t="s">
        <v>811</v>
      </c>
      <c r="O156" s="29" t="s">
        <v>273</v>
      </c>
      <c r="P156" s="29" t="s">
        <v>274</v>
      </c>
      <c r="Q156" s="27">
        <v>6310</v>
      </c>
      <c r="R156" s="27">
        <v>5721</v>
      </c>
      <c r="S156" s="2"/>
      <c r="Y156" s="2"/>
      <c r="AL156" s="2"/>
      <c r="AW156" s="2"/>
      <c r="AY156" s="2"/>
      <c r="BF156" s="2"/>
      <c r="BG156"/>
      <c r="BH156"/>
      <c r="BI156"/>
      <c r="BJ156"/>
      <c r="BK156" s="2"/>
      <c r="BP156" s="2"/>
      <c r="BQ156" s="1" t="s">
        <v>317</v>
      </c>
      <c r="BR156" s="1" t="s">
        <v>1120</v>
      </c>
      <c r="BS156" s="12" t="s">
        <v>1245</v>
      </c>
      <c r="BT156" s="2"/>
      <c r="BV156" s="2"/>
      <c r="BW156" s="89" t="s">
        <v>422</v>
      </c>
      <c r="BX156" s="90" t="s">
        <v>717</v>
      </c>
      <c r="BY156" s="2"/>
    </row>
    <row r="157" spans="1:77" s="11" customFormat="1" x14ac:dyDescent="0.15">
      <c r="A157" s="1" t="s">
        <v>434</v>
      </c>
      <c r="B157" s="1" t="s">
        <v>301</v>
      </c>
      <c r="C157" s="1" t="s">
        <v>201</v>
      </c>
      <c r="D157" s="1" t="s">
        <v>2788</v>
      </c>
      <c r="E157" s="1" t="s">
        <v>226</v>
      </c>
      <c r="F157" s="40">
        <f t="shared" si="6"/>
        <v>4188</v>
      </c>
      <c r="G157" s="40">
        <f t="shared" si="7"/>
        <v>3826</v>
      </c>
      <c r="H157" s="41">
        <f t="shared" si="8"/>
        <v>1.0946157867224255</v>
      </c>
      <c r="M157" s="29" t="s">
        <v>812</v>
      </c>
      <c r="N157" s="29" t="s">
        <v>813</v>
      </c>
      <c r="O157" s="29" t="s">
        <v>273</v>
      </c>
      <c r="P157" s="29" t="s">
        <v>274</v>
      </c>
      <c r="Q157" s="27">
        <v>11711</v>
      </c>
      <c r="R157" s="27">
        <v>8538</v>
      </c>
      <c r="S157" s="2"/>
      <c r="Y157" s="2"/>
      <c r="AL157" s="2"/>
      <c r="AW157" s="2"/>
      <c r="AY157" s="2"/>
      <c r="BF157" s="2"/>
      <c r="BG157"/>
      <c r="BH157"/>
      <c r="BI157"/>
      <c r="BJ157"/>
      <c r="BK157" s="2"/>
      <c r="BP157" s="2"/>
      <c r="BQ157" s="1" t="s">
        <v>317</v>
      </c>
      <c r="BR157" s="1" t="s">
        <v>1122</v>
      </c>
      <c r="BS157" s="12" t="s">
        <v>1246</v>
      </c>
      <c r="BT157" s="2"/>
      <c r="BV157" s="2"/>
      <c r="BW157" s="91" t="s">
        <v>423</v>
      </c>
      <c r="BX157" s="92" t="s">
        <v>719</v>
      </c>
      <c r="BY157" s="2"/>
    </row>
    <row r="158" spans="1:77" s="11" customFormat="1" x14ac:dyDescent="0.15">
      <c r="A158" s="1" t="s">
        <v>435</v>
      </c>
      <c r="B158" s="1" t="s">
        <v>301</v>
      </c>
      <c r="C158" s="1" t="s">
        <v>201</v>
      </c>
      <c r="D158" s="1" t="s">
        <v>2790</v>
      </c>
      <c r="E158" s="1" t="s">
        <v>226</v>
      </c>
      <c r="F158" s="40">
        <f t="shared" si="6"/>
        <v>13312</v>
      </c>
      <c r="G158" s="40">
        <f t="shared" si="7"/>
        <v>10397</v>
      </c>
      <c r="H158" s="41">
        <f t="shared" si="8"/>
        <v>1.2803693373088392</v>
      </c>
      <c r="M158" s="29" t="s">
        <v>812</v>
      </c>
      <c r="N158" s="29" t="s">
        <v>813</v>
      </c>
      <c r="O158" s="29" t="s">
        <v>2831</v>
      </c>
      <c r="P158" s="29" t="s">
        <v>274</v>
      </c>
      <c r="Q158" s="27">
        <v>11711</v>
      </c>
      <c r="R158" s="27">
        <v>8538</v>
      </c>
      <c r="S158" s="2"/>
      <c r="Y158" s="2"/>
      <c r="AL158" s="2"/>
      <c r="AW158" s="2"/>
      <c r="AY158" s="2"/>
      <c r="BF158" s="2"/>
      <c r="BG158"/>
      <c r="BH158"/>
      <c r="BI158"/>
      <c r="BJ158"/>
      <c r="BK158" s="2"/>
      <c r="BP158" s="2"/>
      <c r="BQ158" s="1" t="s">
        <v>317</v>
      </c>
      <c r="BR158" s="1" t="s">
        <v>1124</v>
      </c>
      <c r="BS158" s="12" t="s">
        <v>1247</v>
      </c>
      <c r="BT158" s="2"/>
      <c r="BV158" s="2"/>
      <c r="BW158" s="89" t="s">
        <v>424</v>
      </c>
      <c r="BX158" s="90" t="s">
        <v>683</v>
      </c>
      <c r="BY158" s="2"/>
    </row>
    <row r="159" spans="1:77" s="11" customFormat="1" x14ac:dyDescent="0.15">
      <c r="A159" s="1" t="s">
        <v>436</v>
      </c>
      <c r="B159" s="1" t="s">
        <v>301</v>
      </c>
      <c r="C159" s="1" t="s">
        <v>201</v>
      </c>
      <c r="D159" s="1" t="s">
        <v>2788</v>
      </c>
      <c r="E159" s="1" t="s">
        <v>226</v>
      </c>
      <c r="F159" s="40">
        <f t="shared" si="6"/>
        <v>2385</v>
      </c>
      <c r="G159" s="40">
        <f t="shared" si="7"/>
        <v>1944</v>
      </c>
      <c r="H159" s="41">
        <f t="shared" si="8"/>
        <v>1.2268518518518519</v>
      </c>
      <c r="M159" s="29" t="s">
        <v>814</v>
      </c>
      <c r="N159" s="29" t="s">
        <v>815</v>
      </c>
      <c r="O159" s="29" t="s">
        <v>346</v>
      </c>
      <c r="P159" s="29" t="s">
        <v>347</v>
      </c>
      <c r="Q159" s="27">
        <v>15835</v>
      </c>
      <c r="R159" s="27">
        <v>8477</v>
      </c>
      <c r="S159" s="2"/>
      <c r="Y159" s="2"/>
      <c r="AL159" s="2"/>
      <c r="AW159" s="2"/>
      <c r="AY159" s="2"/>
      <c r="BF159" s="2"/>
      <c r="BG159"/>
      <c r="BH159"/>
      <c r="BI159"/>
      <c r="BJ159"/>
      <c r="BK159" s="2"/>
      <c r="BP159" s="2"/>
      <c r="BQ159" s="1" t="s">
        <v>317</v>
      </c>
      <c r="BR159" s="1" t="s">
        <v>1126</v>
      </c>
      <c r="BS159" s="12" t="s">
        <v>1248</v>
      </c>
      <c r="BT159" s="2"/>
      <c r="BV159" s="2"/>
      <c r="BW159" s="91" t="s">
        <v>425</v>
      </c>
      <c r="BX159" s="92" t="s">
        <v>939</v>
      </c>
      <c r="BY159" s="2"/>
    </row>
    <row r="160" spans="1:77" s="11" customFormat="1" x14ac:dyDescent="0.15">
      <c r="A160" s="1" t="s">
        <v>437</v>
      </c>
      <c r="B160" s="1" t="s">
        <v>204</v>
      </c>
      <c r="C160" s="1" t="s">
        <v>224</v>
      </c>
      <c r="D160" s="1" t="s">
        <v>319</v>
      </c>
      <c r="E160" s="1" t="s">
        <v>226</v>
      </c>
      <c r="F160" s="40">
        <f t="shared" si="6"/>
        <v>5238</v>
      </c>
      <c r="G160" s="40">
        <f t="shared" si="7"/>
        <v>4244</v>
      </c>
      <c r="H160" s="41">
        <f t="shared" si="8"/>
        <v>1.2342130065975494</v>
      </c>
      <c r="M160" s="29" t="s">
        <v>816</v>
      </c>
      <c r="N160" s="29" t="s">
        <v>817</v>
      </c>
      <c r="O160" s="29" t="s">
        <v>273</v>
      </c>
      <c r="P160" s="29" t="s">
        <v>274</v>
      </c>
      <c r="Q160" s="27">
        <v>2694</v>
      </c>
      <c r="R160" s="27">
        <v>2684</v>
      </c>
      <c r="S160" s="2"/>
      <c r="Y160" s="2"/>
      <c r="AL160" s="2"/>
      <c r="AW160" s="2"/>
      <c r="AY160" s="2"/>
      <c r="BF160" s="2"/>
      <c r="BG160"/>
      <c r="BH160"/>
      <c r="BI160"/>
      <c r="BJ160"/>
      <c r="BK160" s="2"/>
      <c r="BP160" s="2"/>
      <c r="BQ160" s="1" t="s">
        <v>317</v>
      </c>
      <c r="BR160" s="1" t="s">
        <v>1128</v>
      </c>
      <c r="BS160" s="12" t="s">
        <v>1249</v>
      </c>
      <c r="BT160" s="2"/>
      <c r="BV160" s="2"/>
      <c r="BW160" s="89" t="s">
        <v>426</v>
      </c>
      <c r="BX160" s="90" t="s">
        <v>561</v>
      </c>
      <c r="BY160" s="2"/>
    </row>
    <row r="161" spans="1:77" s="11" customFormat="1" x14ac:dyDescent="0.15">
      <c r="A161" s="1" t="s">
        <v>438</v>
      </c>
      <c r="B161" s="1" t="s">
        <v>227</v>
      </c>
      <c r="C161" s="1" t="s">
        <v>224</v>
      </c>
      <c r="D161" s="1" t="s">
        <v>274</v>
      </c>
      <c r="E161" s="1" t="s">
        <v>226</v>
      </c>
      <c r="F161" s="40">
        <f t="shared" si="6"/>
        <v>10668</v>
      </c>
      <c r="G161" s="40">
        <f t="shared" si="7"/>
        <v>7802</v>
      </c>
      <c r="H161" s="41">
        <f t="shared" si="8"/>
        <v>1.3673417072545502</v>
      </c>
      <c r="M161" s="29" t="s">
        <v>818</v>
      </c>
      <c r="N161" s="29" t="s">
        <v>819</v>
      </c>
      <c r="O161" s="29" t="s">
        <v>273</v>
      </c>
      <c r="P161" s="29" t="s">
        <v>274</v>
      </c>
      <c r="Q161" s="27">
        <v>5265</v>
      </c>
      <c r="R161" s="27">
        <v>4894</v>
      </c>
      <c r="S161" s="2"/>
      <c r="Y161" s="2"/>
      <c r="AL161" s="2"/>
      <c r="AW161" s="2"/>
      <c r="AY161" s="2"/>
      <c r="BF161" s="2"/>
      <c r="BG161"/>
      <c r="BH161"/>
      <c r="BI161"/>
      <c r="BJ161"/>
      <c r="BK161" s="2"/>
      <c r="BP161" s="2"/>
      <c r="BQ161" s="1" t="s">
        <v>317</v>
      </c>
      <c r="BR161" s="1" t="s">
        <v>1130</v>
      </c>
      <c r="BS161" s="12" t="s">
        <v>1250</v>
      </c>
      <c r="BT161" s="2"/>
      <c r="BV161" s="2"/>
      <c r="BW161" s="91" t="s">
        <v>427</v>
      </c>
      <c r="BX161" s="92" t="s">
        <v>1091</v>
      </c>
      <c r="BY161" s="2"/>
    </row>
    <row r="162" spans="1:77" s="11" customFormat="1" x14ac:dyDescent="0.15">
      <c r="A162" s="1" t="s">
        <v>439</v>
      </c>
      <c r="B162" s="1" t="s">
        <v>301</v>
      </c>
      <c r="C162" s="1" t="s">
        <v>224</v>
      </c>
      <c r="D162" s="1" t="s">
        <v>294</v>
      </c>
      <c r="E162" s="1" t="s">
        <v>226</v>
      </c>
      <c r="F162" s="40">
        <f t="shared" si="6"/>
        <v>5831</v>
      </c>
      <c r="G162" s="40">
        <f t="shared" si="7"/>
        <v>7149</v>
      </c>
      <c r="H162" s="41">
        <f t="shared" si="8"/>
        <v>0.81563855084627224</v>
      </c>
      <c r="M162" s="29" t="s">
        <v>820</v>
      </c>
      <c r="N162" s="29" t="s">
        <v>821</v>
      </c>
      <c r="O162" s="29" t="s">
        <v>402</v>
      </c>
      <c r="P162" s="29" t="s">
        <v>347</v>
      </c>
      <c r="Q162" s="27">
        <v>130091</v>
      </c>
      <c r="R162" s="27">
        <v>70328</v>
      </c>
      <c r="S162" s="2"/>
      <c r="Y162" s="2"/>
      <c r="AL162" s="2"/>
      <c r="AW162" s="2"/>
      <c r="AY162" s="2"/>
      <c r="BF162" s="2"/>
      <c r="BG162"/>
      <c r="BH162"/>
      <c r="BI162"/>
      <c r="BJ162"/>
      <c r="BK162" s="2"/>
      <c r="BP162" s="2"/>
      <c r="BQ162" s="1" t="s">
        <v>317</v>
      </c>
      <c r="BR162" s="1" t="s">
        <v>1132</v>
      </c>
      <c r="BS162" s="12" t="s">
        <v>1251</v>
      </c>
      <c r="BT162" s="2"/>
      <c r="BV162" s="2"/>
      <c r="BW162" s="89" t="s">
        <v>428</v>
      </c>
      <c r="BX162" s="90" t="s">
        <v>593</v>
      </c>
      <c r="BY162" s="2"/>
    </row>
    <row r="163" spans="1:77" s="11" customFormat="1" x14ac:dyDescent="0.15">
      <c r="A163" s="1" t="s">
        <v>440</v>
      </c>
      <c r="B163" s="1" t="s">
        <v>310</v>
      </c>
      <c r="C163" s="1" t="s">
        <v>224</v>
      </c>
      <c r="D163" s="1" t="s">
        <v>312</v>
      </c>
      <c r="E163" s="1" t="s">
        <v>226</v>
      </c>
      <c r="F163" s="40">
        <f t="shared" si="6"/>
        <v>12410</v>
      </c>
      <c r="G163" s="40">
        <f t="shared" si="7"/>
        <v>9228</v>
      </c>
      <c r="H163" s="41">
        <f t="shared" si="8"/>
        <v>1.3448201127004769</v>
      </c>
      <c r="M163" s="29" t="s">
        <v>822</v>
      </c>
      <c r="N163" s="29" t="s">
        <v>823</v>
      </c>
      <c r="O163" s="29" t="s">
        <v>411</v>
      </c>
      <c r="P163" s="29" t="s">
        <v>347</v>
      </c>
      <c r="Q163" s="27">
        <v>39648</v>
      </c>
      <c r="R163" s="27">
        <v>22035</v>
      </c>
      <c r="S163" s="2"/>
      <c r="Y163" s="2"/>
      <c r="AL163" s="2"/>
      <c r="AW163" s="2"/>
      <c r="AY163" s="2"/>
      <c r="BF163" s="2"/>
      <c r="BG163"/>
      <c r="BH163"/>
      <c r="BI163"/>
      <c r="BJ163"/>
      <c r="BK163" s="2"/>
      <c r="BP163" s="2"/>
      <c r="BQ163" s="1" t="s">
        <v>318</v>
      </c>
      <c r="BR163" s="1" t="s">
        <v>1108</v>
      </c>
      <c r="BS163" s="12" t="s">
        <v>1252</v>
      </c>
      <c r="BT163" s="2"/>
      <c r="BV163" s="2"/>
      <c r="BW163" s="91" t="s">
        <v>429</v>
      </c>
      <c r="BX163" s="92" t="s">
        <v>1037</v>
      </c>
      <c r="BY163" s="2"/>
    </row>
    <row r="164" spans="1:77" s="11" customFormat="1" x14ac:dyDescent="0.15">
      <c r="A164" s="1" t="s">
        <v>441</v>
      </c>
      <c r="B164" s="1" t="s">
        <v>301</v>
      </c>
      <c r="C164" s="1" t="s">
        <v>201</v>
      </c>
      <c r="D164" s="1" t="s">
        <v>2789</v>
      </c>
      <c r="E164" s="1" t="s">
        <v>226</v>
      </c>
      <c r="F164" s="40">
        <f t="shared" si="6"/>
        <v>30690</v>
      </c>
      <c r="G164" s="40">
        <f t="shared" si="7"/>
        <v>22320</v>
      </c>
      <c r="H164" s="41">
        <f t="shared" si="8"/>
        <v>1.375</v>
      </c>
      <c r="M164" s="29" t="s">
        <v>824</v>
      </c>
      <c r="N164" s="29" t="s">
        <v>825</v>
      </c>
      <c r="O164" s="29" t="s">
        <v>273</v>
      </c>
      <c r="P164" s="29" t="s">
        <v>274</v>
      </c>
      <c r="Q164" s="27">
        <v>3503</v>
      </c>
      <c r="R164" s="27">
        <v>3566</v>
      </c>
      <c r="S164" s="2"/>
      <c r="Y164" s="2"/>
      <c r="AL164" s="2"/>
      <c r="AW164" s="2"/>
      <c r="AY164" s="2"/>
      <c r="BF164" s="2"/>
      <c r="BG164"/>
      <c r="BH164"/>
      <c r="BI164"/>
      <c r="BJ164"/>
      <c r="BK164" s="2"/>
      <c r="BP164" s="2"/>
      <c r="BQ164" s="1" t="s">
        <v>318</v>
      </c>
      <c r="BR164" s="1" t="s">
        <v>1110</v>
      </c>
      <c r="BS164" s="12" t="s">
        <v>1253</v>
      </c>
      <c r="BT164" s="2"/>
      <c r="BV164" s="2"/>
      <c r="BW164" s="89" t="s">
        <v>430</v>
      </c>
      <c r="BX164" s="90" t="s">
        <v>641</v>
      </c>
      <c r="BY164" s="2"/>
    </row>
    <row r="165" spans="1:77" s="11" customFormat="1" x14ac:dyDescent="0.15">
      <c r="A165" s="1" t="s">
        <v>442</v>
      </c>
      <c r="B165" s="1" t="s">
        <v>310</v>
      </c>
      <c r="C165" s="1" t="s">
        <v>201</v>
      </c>
      <c r="D165" s="1" t="s">
        <v>2672</v>
      </c>
      <c r="E165" s="1" t="s">
        <v>203</v>
      </c>
      <c r="F165" s="40">
        <f t="shared" si="6"/>
        <v>171836</v>
      </c>
      <c r="G165" s="40">
        <f t="shared" si="7"/>
        <v>86754</v>
      </c>
      <c r="H165" s="41">
        <f t="shared" si="8"/>
        <v>1.9807271134472186</v>
      </c>
      <c r="M165" s="29" t="s">
        <v>826</v>
      </c>
      <c r="N165" s="29" t="s">
        <v>827</v>
      </c>
      <c r="O165" s="29" t="s">
        <v>459</v>
      </c>
      <c r="P165" s="29" t="s">
        <v>347</v>
      </c>
      <c r="Q165" s="27">
        <v>51441</v>
      </c>
      <c r="R165" s="27">
        <v>33893</v>
      </c>
      <c r="S165" s="2"/>
      <c r="Y165" s="2"/>
      <c r="AL165" s="2"/>
      <c r="AW165" s="2"/>
      <c r="AY165" s="2"/>
      <c r="BF165" s="2"/>
      <c r="BG165"/>
      <c r="BH165"/>
      <c r="BI165"/>
      <c r="BJ165"/>
      <c r="BK165" s="2"/>
      <c r="BP165" s="2"/>
      <c r="BQ165" s="1" t="s">
        <v>318</v>
      </c>
      <c r="BR165" s="1" t="s">
        <v>1112</v>
      </c>
      <c r="BS165" s="12" t="s">
        <v>1254</v>
      </c>
      <c r="BT165" s="2"/>
      <c r="BV165" s="2"/>
      <c r="BW165" s="91" t="s">
        <v>431</v>
      </c>
      <c r="BX165" s="92" t="s">
        <v>1057</v>
      </c>
      <c r="BY165" s="2"/>
    </row>
    <row r="166" spans="1:77" s="11" customFormat="1" x14ac:dyDescent="0.15">
      <c r="A166" s="1" t="s">
        <v>443</v>
      </c>
      <c r="B166" s="1" t="s">
        <v>227</v>
      </c>
      <c r="C166" s="1" t="s">
        <v>224</v>
      </c>
      <c r="D166" s="1" t="s">
        <v>294</v>
      </c>
      <c r="E166" s="1" t="s">
        <v>226</v>
      </c>
      <c r="F166" s="40">
        <f t="shared" si="6"/>
        <v>4933</v>
      </c>
      <c r="G166" s="40">
        <f t="shared" si="7"/>
        <v>5047</v>
      </c>
      <c r="H166" s="41">
        <f t="shared" si="8"/>
        <v>0.9774123241529622</v>
      </c>
      <c r="M166" s="29" t="s">
        <v>828</v>
      </c>
      <c r="N166" s="29" t="s">
        <v>829</v>
      </c>
      <c r="O166" s="29" t="s">
        <v>465</v>
      </c>
      <c r="P166" s="29" t="s">
        <v>347</v>
      </c>
      <c r="Q166" s="27">
        <v>23521</v>
      </c>
      <c r="R166" s="27">
        <v>13207</v>
      </c>
      <c r="S166" s="2"/>
      <c r="Y166" s="2"/>
      <c r="AL166" s="2"/>
      <c r="AW166" s="2"/>
      <c r="AY166" s="2"/>
      <c r="BF166" s="2"/>
      <c r="BG166"/>
      <c r="BH166"/>
      <c r="BI166"/>
      <c r="BJ166"/>
      <c r="BK166" s="2"/>
      <c r="BP166" s="2"/>
      <c r="BQ166" s="1" t="s">
        <v>318</v>
      </c>
      <c r="BR166" s="1" t="s">
        <v>1114</v>
      </c>
      <c r="BS166" s="12" t="s">
        <v>1255</v>
      </c>
      <c r="BT166" s="2"/>
      <c r="BV166" s="2"/>
      <c r="BW166" s="89" t="s">
        <v>432</v>
      </c>
      <c r="BX166" s="90" t="s">
        <v>793</v>
      </c>
      <c r="BY166" s="2"/>
    </row>
    <row r="167" spans="1:77" s="11" customFormat="1" x14ac:dyDescent="0.15">
      <c r="A167" s="1" t="s">
        <v>444</v>
      </c>
      <c r="B167" s="1" t="s">
        <v>227</v>
      </c>
      <c r="C167" s="1" t="s">
        <v>224</v>
      </c>
      <c r="D167" s="1" t="s">
        <v>274</v>
      </c>
      <c r="E167" s="1" t="s">
        <v>264</v>
      </c>
      <c r="F167" s="40">
        <f t="shared" si="6"/>
        <v>66617</v>
      </c>
      <c r="G167" s="40">
        <f t="shared" si="7"/>
        <v>30645</v>
      </c>
      <c r="H167" s="41">
        <f t="shared" si="8"/>
        <v>2.1738293359438732</v>
      </c>
      <c r="M167" s="29" t="s">
        <v>830</v>
      </c>
      <c r="N167" s="29" t="s">
        <v>831</v>
      </c>
      <c r="O167" s="29" t="s">
        <v>283</v>
      </c>
      <c r="P167" s="29" t="s">
        <v>2784</v>
      </c>
      <c r="Q167" s="27">
        <v>5314</v>
      </c>
      <c r="R167" s="27">
        <v>5032</v>
      </c>
      <c r="S167" s="2"/>
      <c r="Y167" s="2"/>
      <c r="AL167" s="2"/>
      <c r="AW167" s="2"/>
      <c r="AY167" s="2"/>
      <c r="BF167" s="2"/>
      <c r="BG167"/>
      <c r="BH167"/>
      <c r="BI167"/>
      <c r="BJ167"/>
      <c r="BK167" s="2"/>
      <c r="BP167" s="2"/>
      <c r="BQ167" s="1" t="s">
        <v>318</v>
      </c>
      <c r="BR167" s="1" t="s">
        <v>1116</v>
      </c>
      <c r="BS167" s="12" t="s">
        <v>1256</v>
      </c>
      <c r="BT167" s="2"/>
      <c r="BV167" s="2"/>
      <c r="BW167" s="91" t="s">
        <v>433</v>
      </c>
      <c r="BX167" s="92" t="s">
        <v>941</v>
      </c>
      <c r="BY167" s="2"/>
    </row>
    <row r="168" spans="1:77" s="11" customFormat="1" x14ac:dyDescent="0.15">
      <c r="A168" s="1" t="s">
        <v>445</v>
      </c>
      <c r="B168" s="1" t="s">
        <v>227</v>
      </c>
      <c r="C168" s="1" t="s">
        <v>224</v>
      </c>
      <c r="D168" s="1" t="s">
        <v>274</v>
      </c>
      <c r="E168" s="1" t="s">
        <v>226</v>
      </c>
      <c r="F168" s="40">
        <f t="shared" si="6"/>
        <v>23774</v>
      </c>
      <c r="G168" s="40">
        <f t="shared" si="7"/>
        <v>11490</v>
      </c>
      <c r="H168" s="41">
        <f t="shared" si="8"/>
        <v>2.0691035683202785</v>
      </c>
      <c r="M168" s="29" t="s">
        <v>832</v>
      </c>
      <c r="N168" s="29" t="s">
        <v>833</v>
      </c>
      <c r="O168" s="29" t="s">
        <v>283</v>
      </c>
      <c r="P168" s="29" t="s">
        <v>2784</v>
      </c>
      <c r="Q168" s="27">
        <v>9086</v>
      </c>
      <c r="R168" s="27">
        <v>6727</v>
      </c>
      <c r="S168" s="2"/>
      <c r="Y168" s="2"/>
      <c r="AL168" s="2"/>
      <c r="AW168" s="2"/>
      <c r="AY168" s="2"/>
      <c r="BF168" s="2"/>
      <c r="BG168"/>
      <c r="BH168"/>
      <c r="BI168"/>
      <c r="BJ168"/>
      <c r="BK168" s="2"/>
      <c r="BP168" s="2"/>
      <c r="BQ168" s="1" t="s">
        <v>318</v>
      </c>
      <c r="BR168" s="1" t="s">
        <v>1118</v>
      </c>
      <c r="BS168" s="12" t="s">
        <v>1257</v>
      </c>
      <c r="BT168" s="2"/>
      <c r="BV168" s="2"/>
      <c r="BW168" s="89" t="s">
        <v>434</v>
      </c>
      <c r="BX168" s="90" t="s">
        <v>1059</v>
      </c>
      <c r="BY168" s="2"/>
    </row>
    <row r="169" spans="1:77" s="11" customFormat="1" x14ac:dyDescent="0.15">
      <c r="A169" s="1" t="s">
        <v>446</v>
      </c>
      <c r="B169" s="1" t="s">
        <v>301</v>
      </c>
      <c r="C169" s="1" t="s">
        <v>201</v>
      </c>
      <c r="D169" s="1" t="s">
        <v>2790</v>
      </c>
      <c r="E169" s="1" t="s">
        <v>226</v>
      </c>
      <c r="F169" s="40">
        <f t="shared" si="6"/>
        <v>4823</v>
      </c>
      <c r="G169" s="40">
        <f t="shared" si="7"/>
        <v>4288</v>
      </c>
      <c r="H169" s="41">
        <f t="shared" si="8"/>
        <v>1.1247667910447761</v>
      </c>
      <c r="M169" s="29" t="s">
        <v>834</v>
      </c>
      <c r="N169" s="29" t="s">
        <v>835</v>
      </c>
      <c r="O169" s="29" t="s">
        <v>283</v>
      </c>
      <c r="P169" s="29" t="s">
        <v>2784</v>
      </c>
      <c r="Q169" s="27">
        <v>13683</v>
      </c>
      <c r="R169" s="27">
        <v>12918</v>
      </c>
      <c r="S169" s="2"/>
      <c r="Y169" s="2"/>
      <c r="AL169" s="2"/>
      <c r="AW169" s="2"/>
      <c r="AY169" s="2"/>
      <c r="BF169" s="2"/>
      <c r="BG169"/>
      <c r="BH169"/>
      <c r="BI169"/>
      <c r="BJ169"/>
      <c r="BK169" s="2"/>
      <c r="BP169" s="2"/>
      <c r="BQ169" s="1" t="s">
        <v>318</v>
      </c>
      <c r="BR169" s="1" t="s">
        <v>1120</v>
      </c>
      <c r="BS169" s="12" t="s">
        <v>1258</v>
      </c>
      <c r="BT169" s="2"/>
      <c r="BV169" s="2"/>
      <c r="BW169" s="91" t="s">
        <v>435</v>
      </c>
      <c r="BX169" s="92" t="s">
        <v>987</v>
      </c>
      <c r="BY169" s="2"/>
    </row>
    <row r="170" spans="1:77" s="11" customFormat="1" x14ac:dyDescent="0.15">
      <c r="A170" s="1" t="s">
        <v>447</v>
      </c>
      <c r="B170" s="1" t="s">
        <v>227</v>
      </c>
      <c r="C170" s="1" t="s">
        <v>224</v>
      </c>
      <c r="D170" s="1" t="s">
        <v>274</v>
      </c>
      <c r="E170" s="1" t="s">
        <v>264</v>
      </c>
      <c r="F170" s="40">
        <f t="shared" si="6"/>
        <v>55584</v>
      </c>
      <c r="G170" s="40">
        <f t="shared" si="7"/>
        <v>28597</v>
      </c>
      <c r="H170" s="41">
        <f t="shared" si="8"/>
        <v>1.9437003881526034</v>
      </c>
      <c r="M170" s="29" t="s">
        <v>836</v>
      </c>
      <c r="N170" s="29" t="s">
        <v>837</v>
      </c>
      <c r="O170" s="29" t="s">
        <v>283</v>
      </c>
      <c r="P170" s="29" t="s">
        <v>2784</v>
      </c>
      <c r="Q170" s="27">
        <v>18365</v>
      </c>
      <c r="R170" s="27">
        <v>12807</v>
      </c>
      <c r="S170" s="2"/>
      <c r="Y170" s="2"/>
      <c r="AL170" s="2"/>
      <c r="AW170" s="2"/>
      <c r="AY170" s="2"/>
      <c r="BF170" s="2"/>
      <c r="BG170"/>
      <c r="BH170"/>
      <c r="BI170"/>
      <c r="BJ170"/>
      <c r="BK170" s="2"/>
      <c r="BP170" s="2"/>
      <c r="BQ170" s="1" t="s">
        <v>318</v>
      </c>
      <c r="BR170" s="1" t="s">
        <v>1122</v>
      </c>
      <c r="BS170" s="12" t="s">
        <v>1259</v>
      </c>
      <c r="BT170" s="2"/>
      <c r="BV170" s="2"/>
      <c r="BW170" s="89" t="s">
        <v>436</v>
      </c>
      <c r="BX170" s="90" t="s">
        <v>1061</v>
      </c>
      <c r="BY170" s="2"/>
    </row>
    <row r="171" spans="1:77" s="11" customFormat="1" x14ac:dyDescent="0.15">
      <c r="A171" s="1" t="s">
        <v>448</v>
      </c>
      <c r="B171" s="1" t="s">
        <v>204</v>
      </c>
      <c r="C171" s="1" t="s">
        <v>201</v>
      </c>
      <c r="D171" s="1" t="s">
        <v>2792</v>
      </c>
      <c r="E171" s="1" t="s">
        <v>264</v>
      </c>
      <c r="F171" s="40">
        <f t="shared" si="6"/>
        <v>55743</v>
      </c>
      <c r="G171" s="40">
        <f t="shared" si="7"/>
        <v>22374</v>
      </c>
      <c r="H171" s="41">
        <f t="shared" si="8"/>
        <v>2.4914186108876373</v>
      </c>
      <c r="M171" s="29" t="s">
        <v>838</v>
      </c>
      <c r="N171" s="29" t="s">
        <v>839</v>
      </c>
      <c r="O171" s="29" t="s">
        <v>283</v>
      </c>
      <c r="P171" s="29" t="s">
        <v>2784</v>
      </c>
      <c r="Q171" s="27">
        <v>13209</v>
      </c>
      <c r="R171" s="27">
        <v>8863</v>
      </c>
      <c r="S171" s="2"/>
      <c r="Y171" s="2"/>
      <c r="AL171" s="2"/>
      <c r="AW171" s="2"/>
      <c r="AY171" s="2"/>
      <c r="BF171" s="2"/>
      <c r="BG171"/>
      <c r="BH171"/>
      <c r="BI171"/>
      <c r="BJ171"/>
      <c r="BK171" s="2"/>
      <c r="BP171" s="2"/>
      <c r="BQ171" s="1" t="s">
        <v>318</v>
      </c>
      <c r="BR171" s="1" t="s">
        <v>1124</v>
      </c>
      <c r="BS171" s="12" t="s">
        <v>1260</v>
      </c>
      <c r="BT171" s="2"/>
      <c r="BV171" s="2"/>
      <c r="BW171" s="91" t="s">
        <v>437</v>
      </c>
      <c r="BX171" s="92" t="s">
        <v>685</v>
      </c>
      <c r="BY171" s="2"/>
    </row>
    <row r="172" spans="1:77" s="11" customFormat="1" x14ac:dyDescent="0.15">
      <c r="A172" s="1" t="s">
        <v>449</v>
      </c>
      <c r="B172" s="1" t="s">
        <v>310</v>
      </c>
      <c r="C172" s="1" t="s">
        <v>224</v>
      </c>
      <c r="D172" s="1" t="s">
        <v>314</v>
      </c>
      <c r="E172" s="1" t="s">
        <v>264</v>
      </c>
      <c r="F172" s="40">
        <f t="shared" si="6"/>
        <v>70262</v>
      </c>
      <c r="G172" s="40">
        <f t="shared" si="7"/>
        <v>34722</v>
      </c>
      <c r="H172" s="41">
        <f t="shared" si="8"/>
        <v>2.0235585507747249</v>
      </c>
      <c r="M172" s="29" t="s">
        <v>840</v>
      </c>
      <c r="N172" s="29" t="s">
        <v>841</v>
      </c>
      <c r="O172" s="29" t="s">
        <v>283</v>
      </c>
      <c r="P172" s="29" t="s">
        <v>2784</v>
      </c>
      <c r="Q172" s="27">
        <v>9658</v>
      </c>
      <c r="R172" s="27">
        <v>5982</v>
      </c>
      <c r="S172" s="2"/>
      <c r="Y172" s="2"/>
      <c r="AL172" s="2"/>
      <c r="AW172" s="2"/>
      <c r="AY172" s="2"/>
      <c r="BF172" s="2"/>
      <c r="BG172"/>
      <c r="BH172"/>
      <c r="BI172"/>
      <c r="BJ172"/>
      <c r="BK172" s="2"/>
      <c r="BP172" s="2"/>
      <c r="BQ172" s="1" t="s">
        <v>318</v>
      </c>
      <c r="BR172" s="1" t="s">
        <v>1126</v>
      </c>
      <c r="BS172" s="12" t="s">
        <v>1261</v>
      </c>
      <c r="BT172" s="2"/>
      <c r="BV172" s="2"/>
      <c r="BW172" s="89" t="s">
        <v>438</v>
      </c>
      <c r="BX172" s="90" t="s">
        <v>763</v>
      </c>
      <c r="BY172" s="2"/>
    </row>
    <row r="173" spans="1:77" s="11" customFormat="1" x14ac:dyDescent="0.15">
      <c r="A173" s="1" t="s">
        <v>450</v>
      </c>
      <c r="B173" s="1" t="s">
        <v>204</v>
      </c>
      <c r="C173" s="1" t="s">
        <v>201</v>
      </c>
      <c r="D173" s="1" t="s">
        <v>2792</v>
      </c>
      <c r="E173" s="1" t="s">
        <v>264</v>
      </c>
      <c r="F173" s="40">
        <f t="shared" si="6"/>
        <v>84972</v>
      </c>
      <c r="G173" s="40">
        <f t="shared" si="7"/>
        <v>36120</v>
      </c>
      <c r="H173" s="41">
        <f t="shared" si="8"/>
        <v>2.3524916943521594</v>
      </c>
      <c r="M173" s="29" t="s">
        <v>842</v>
      </c>
      <c r="N173" s="29" t="s">
        <v>843</v>
      </c>
      <c r="O173" s="29" t="s">
        <v>283</v>
      </c>
      <c r="P173" s="29" t="s">
        <v>2784</v>
      </c>
      <c r="Q173" s="27">
        <v>7330</v>
      </c>
      <c r="R173" s="27">
        <v>5651</v>
      </c>
      <c r="S173" s="2"/>
      <c r="Y173" s="2"/>
      <c r="AL173" s="2"/>
      <c r="AW173" s="2"/>
      <c r="AY173" s="2"/>
      <c r="BF173" s="2"/>
      <c r="BG173"/>
      <c r="BH173"/>
      <c r="BI173"/>
      <c r="BJ173"/>
      <c r="BK173" s="2"/>
      <c r="BP173" s="2"/>
      <c r="BQ173" s="1" t="s">
        <v>318</v>
      </c>
      <c r="BR173" s="1" t="s">
        <v>1128</v>
      </c>
      <c r="BS173" s="12" t="s">
        <v>1262</v>
      </c>
      <c r="BT173" s="2"/>
      <c r="BV173" s="2"/>
      <c r="BW173" s="91" t="s">
        <v>541</v>
      </c>
      <c r="BX173" s="92" t="s">
        <v>741</v>
      </c>
      <c r="BY173" s="2"/>
    </row>
    <row r="174" spans="1:77" s="11" customFormat="1" x14ac:dyDescent="0.15">
      <c r="A174" s="1" t="s">
        <v>451</v>
      </c>
      <c r="B174" s="1" t="s">
        <v>204</v>
      </c>
      <c r="C174" s="1" t="s">
        <v>224</v>
      </c>
      <c r="D174" s="1" t="s">
        <v>357</v>
      </c>
      <c r="E174" s="1" t="s">
        <v>226</v>
      </c>
      <c r="F174" s="40">
        <f t="shared" si="6"/>
        <v>8683</v>
      </c>
      <c r="G174" s="40">
        <f t="shared" si="7"/>
        <v>6335</v>
      </c>
      <c r="H174" s="41">
        <f t="shared" si="8"/>
        <v>1.3706393054459354</v>
      </c>
      <c r="M174" s="29" t="s">
        <v>844</v>
      </c>
      <c r="N174" s="29" t="s">
        <v>845</v>
      </c>
      <c r="O174" s="29" t="s">
        <v>283</v>
      </c>
      <c r="P174" s="29" t="s">
        <v>2784</v>
      </c>
      <c r="Q174" s="27">
        <v>10789</v>
      </c>
      <c r="R174" s="27">
        <v>7152</v>
      </c>
      <c r="S174" s="2"/>
      <c r="Y174" s="2"/>
      <c r="AL174" s="2"/>
      <c r="AW174" s="2"/>
      <c r="AY174" s="2"/>
      <c r="BF174" s="2"/>
      <c r="BG174"/>
      <c r="BH174"/>
      <c r="BI174"/>
      <c r="BJ174"/>
      <c r="BK174" s="2"/>
      <c r="BP174" s="2"/>
      <c r="BQ174" s="1" t="s">
        <v>318</v>
      </c>
      <c r="BR174" s="1" t="s">
        <v>1130</v>
      </c>
      <c r="BS174" s="12" t="s">
        <v>1263</v>
      </c>
      <c r="BT174" s="2"/>
      <c r="BV174" s="2"/>
      <c r="BW174" s="89" t="s">
        <v>439</v>
      </c>
      <c r="BX174" s="90" t="s">
        <v>1039</v>
      </c>
      <c r="BY174" s="2"/>
    </row>
    <row r="175" spans="1:77" s="11" customFormat="1" x14ac:dyDescent="0.15">
      <c r="A175" s="1" t="s">
        <v>452</v>
      </c>
      <c r="B175" s="1" t="s">
        <v>227</v>
      </c>
      <c r="C175" s="1" t="s">
        <v>224</v>
      </c>
      <c r="D175" s="1" t="s">
        <v>274</v>
      </c>
      <c r="E175" s="1" t="s">
        <v>226</v>
      </c>
      <c r="F175" s="40">
        <f t="shared" si="6"/>
        <v>13017</v>
      </c>
      <c r="G175" s="40">
        <f t="shared" si="7"/>
        <v>8377</v>
      </c>
      <c r="H175" s="41">
        <f t="shared" si="8"/>
        <v>1.553897576698102</v>
      </c>
      <c r="M175" s="29" t="s">
        <v>846</v>
      </c>
      <c r="N175" s="29" t="s">
        <v>847</v>
      </c>
      <c r="O175" s="29" t="s">
        <v>283</v>
      </c>
      <c r="P175" s="29" t="s">
        <v>2784</v>
      </c>
      <c r="Q175" s="27">
        <v>15177</v>
      </c>
      <c r="R175" s="27">
        <v>11709</v>
      </c>
      <c r="S175" s="2"/>
      <c r="Y175" s="2"/>
      <c r="AL175" s="2"/>
      <c r="AW175" s="2"/>
      <c r="AY175" s="2"/>
      <c r="BF175" s="2"/>
      <c r="BG175"/>
      <c r="BH175"/>
      <c r="BI175"/>
      <c r="BJ175"/>
      <c r="BK175" s="2"/>
      <c r="BP175" s="2"/>
      <c r="BQ175" s="1" t="s">
        <v>318</v>
      </c>
      <c r="BR175" s="1" t="s">
        <v>1132</v>
      </c>
      <c r="BS175" s="12" t="s">
        <v>1264</v>
      </c>
      <c r="BT175" s="2"/>
      <c r="BV175" s="2"/>
      <c r="BW175" s="91" t="s">
        <v>440</v>
      </c>
      <c r="BX175" s="92" t="s">
        <v>743</v>
      </c>
      <c r="BY175" s="2"/>
    </row>
    <row r="176" spans="1:77" s="11" customFormat="1" x14ac:dyDescent="0.15">
      <c r="A176" s="1" t="s">
        <v>453</v>
      </c>
      <c r="B176" s="1" t="s">
        <v>204</v>
      </c>
      <c r="C176" s="1" t="s">
        <v>201</v>
      </c>
      <c r="D176" s="1" t="s">
        <v>2792</v>
      </c>
      <c r="E176" s="1" t="s">
        <v>264</v>
      </c>
      <c r="F176" s="40">
        <f t="shared" si="6"/>
        <v>69850</v>
      </c>
      <c r="G176" s="40">
        <f t="shared" si="7"/>
        <v>31866</v>
      </c>
      <c r="H176" s="41">
        <f t="shared" si="8"/>
        <v>2.1919914642565743</v>
      </c>
      <c r="M176" s="29" t="s">
        <v>848</v>
      </c>
      <c r="N176" s="29" t="s">
        <v>849</v>
      </c>
      <c r="O176" s="29" t="s">
        <v>283</v>
      </c>
      <c r="P176" s="29" t="s">
        <v>2784</v>
      </c>
      <c r="Q176" s="27">
        <v>11028</v>
      </c>
      <c r="R176" s="27">
        <v>9466</v>
      </c>
      <c r="S176" s="2"/>
      <c r="Y176" s="2"/>
      <c r="AL176" s="2"/>
      <c r="AW176" s="2"/>
      <c r="AY176" s="2"/>
      <c r="BF176" s="2"/>
      <c r="BG176"/>
      <c r="BH176"/>
      <c r="BI176"/>
      <c r="BJ176"/>
      <c r="BK176" s="2"/>
      <c r="BP176" s="2"/>
      <c r="BQ176" s="1" t="s">
        <v>320</v>
      </c>
      <c r="BR176" s="1" t="s">
        <v>1108</v>
      </c>
      <c r="BS176" s="12" t="s">
        <v>254</v>
      </c>
      <c r="BT176" s="2"/>
      <c r="BV176" s="2"/>
      <c r="BW176" s="89" t="s">
        <v>441</v>
      </c>
      <c r="BX176" s="90" t="s">
        <v>963</v>
      </c>
      <c r="BY176" s="2"/>
    </row>
    <row r="177" spans="1:77" s="11" customFormat="1" x14ac:dyDescent="0.15">
      <c r="A177" s="1" t="s">
        <v>454</v>
      </c>
      <c r="B177" s="1" t="s">
        <v>227</v>
      </c>
      <c r="C177" s="1" t="s">
        <v>224</v>
      </c>
      <c r="D177" s="1" t="s">
        <v>225</v>
      </c>
      <c r="E177" s="1" t="s">
        <v>226</v>
      </c>
      <c r="F177" s="40">
        <f t="shared" si="6"/>
        <v>4796</v>
      </c>
      <c r="G177" s="40">
        <f t="shared" si="7"/>
        <v>6844</v>
      </c>
      <c r="H177" s="41">
        <f t="shared" si="8"/>
        <v>0.70075978959672702</v>
      </c>
      <c r="M177" s="29" t="s">
        <v>850</v>
      </c>
      <c r="N177" s="29" t="s">
        <v>851</v>
      </c>
      <c r="O177" s="29" t="s">
        <v>283</v>
      </c>
      <c r="P177" s="29" t="s">
        <v>2784</v>
      </c>
      <c r="Q177" s="27">
        <v>25899</v>
      </c>
      <c r="R177" s="27">
        <v>17577</v>
      </c>
      <c r="S177" s="2"/>
      <c r="Y177" s="2"/>
      <c r="AL177" s="2"/>
      <c r="AW177" s="2"/>
      <c r="AY177" s="2"/>
      <c r="BF177" s="2"/>
      <c r="BG177"/>
      <c r="BH177"/>
      <c r="BI177"/>
      <c r="BJ177"/>
      <c r="BK177" s="2"/>
      <c r="BP177" s="2"/>
      <c r="BQ177" s="1" t="s">
        <v>320</v>
      </c>
      <c r="BR177" s="1" t="s">
        <v>1110</v>
      </c>
      <c r="BS177" s="12" t="s">
        <v>1189</v>
      </c>
      <c r="BT177" s="2"/>
      <c r="BV177" s="2"/>
      <c r="BW177" s="91" t="s">
        <v>442</v>
      </c>
      <c r="BX177" s="92" t="s">
        <v>945</v>
      </c>
      <c r="BY177" s="2"/>
    </row>
    <row r="178" spans="1:77" s="11" customFormat="1" x14ac:dyDescent="0.15">
      <c r="A178" s="1" t="s">
        <v>2895</v>
      </c>
      <c r="B178" s="1" t="s">
        <v>227</v>
      </c>
      <c r="C178" s="1" t="s">
        <v>224</v>
      </c>
      <c r="D178" s="1" t="s">
        <v>274</v>
      </c>
      <c r="E178" s="1" t="s">
        <v>226</v>
      </c>
      <c r="F178" s="40">
        <f t="shared" si="6"/>
        <v>5501</v>
      </c>
      <c r="G178" s="40">
        <f t="shared" si="7"/>
        <v>4364</v>
      </c>
      <c r="H178" s="41">
        <f t="shared" si="8"/>
        <v>1.2605407882676443</v>
      </c>
      <c r="M178" s="29" t="s">
        <v>852</v>
      </c>
      <c r="N178" s="29" t="s">
        <v>853</v>
      </c>
      <c r="O178" s="29" t="s">
        <v>283</v>
      </c>
      <c r="P178" s="29" t="s">
        <v>2784</v>
      </c>
      <c r="Q178" s="27">
        <v>4685</v>
      </c>
      <c r="R178" s="27">
        <v>4647</v>
      </c>
      <c r="S178" s="2"/>
      <c r="Y178" s="2"/>
      <c r="AL178" s="2"/>
      <c r="AW178" s="2"/>
      <c r="AY178" s="2"/>
      <c r="BF178" s="2"/>
      <c r="BG178"/>
      <c r="BH178"/>
      <c r="BI178"/>
      <c r="BJ178"/>
      <c r="BK178" s="2"/>
      <c r="BP178" s="2"/>
      <c r="BQ178" s="1" t="s">
        <v>320</v>
      </c>
      <c r="BR178" s="1" t="s">
        <v>1112</v>
      </c>
      <c r="BS178" s="12" t="s">
        <v>1190</v>
      </c>
      <c r="BT178" s="2"/>
      <c r="BV178" s="2"/>
      <c r="BW178" s="89" t="s">
        <v>443</v>
      </c>
      <c r="BX178" s="90" t="s">
        <v>863</v>
      </c>
      <c r="BY178" s="2"/>
    </row>
    <row r="179" spans="1:77" s="11" customFormat="1" x14ac:dyDescent="0.15">
      <c r="A179" s="1" t="s">
        <v>455</v>
      </c>
      <c r="B179" s="1" t="s">
        <v>204</v>
      </c>
      <c r="C179" s="1" t="s">
        <v>224</v>
      </c>
      <c r="D179" s="1" t="s">
        <v>319</v>
      </c>
      <c r="E179" s="1" t="s">
        <v>226</v>
      </c>
      <c r="F179" s="40">
        <f t="shared" si="6"/>
        <v>2795</v>
      </c>
      <c r="G179" s="40">
        <f t="shared" si="7"/>
        <v>2782</v>
      </c>
      <c r="H179" s="41">
        <f t="shared" si="8"/>
        <v>1.0046728971962617</v>
      </c>
      <c r="M179" s="29" t="s">
        <v>854</v>
      </c>
      <c r="N179" s="29" t="s">
        <v>855</v>
      </c>
      <c r="O179" s="29" t="s">
        <v>283</v>
      </c>
      <c r="P179" s="29" t="s">
        <v>2784</v>
      </c>
      <c r="Q179" s="27">
        <v>100237</v>
      </c>
      <c r="R179" s="27">
        <v>56744</v>
      </c>
      <c r="S179" s="2"/>
      <c r="Y179" s="2"/>
      <c r="AL179" s="2"/>
      <c r="AW179" s="2"/>
      <c r="AY179" s="2"/>
      <c r="BF179" s="2"/>
      <c r="BG179"/>
      <c r="BH179"/>
      <c r="BI179"/>
      <c r="BJ179"/>
      <c r="BK179" s="2"/>
      <c r="BP179" s="2"/>
      <c r="BQ179" s="1" t="s">
        <v>320</v>
      </c>
      <c r="BR179" s="1" t="s">
        <v>1114</v>
      </c>
      <c r="BS179" s="12" t="s">
        <v>1191</v>
      </c>
      <c r="BT179" s="2"/>
      <c r="BV179" s="2"/>
      <c r="BW179" s="91" t="s">
        <v>262</v>
      </c>
      <c r="BX179" s="92" t="s">
        <v>1093</v>
      </c>
      <c r="BY179" s="2"/>
    </row>
    <row r="180" spans="1:77" s="11" customFormat="1" x14ac:dyDescent="0.15">
      <c r="A180" s="1" t="s">
        <v>456</v>
      </c>
      <c r="B180" s="1" t="s">
        <v>310</v>
      </c>
      <c r="C180" s="1" t="s">
        <v>224</v>
      </c>
      <c r="D180" s="1" t="s">
        <v>312</v>
      </c>
      <c r="E180" s="1" t="s">
        <v>264</v>
      </c>
      <c r="F180" s="40">
        <f t="shared" si="6"/>
        <v>26742</v>
      </c>
      <c r="G180" s="40">
        <f t="shared" si="7"/>
        <v>21562</v>
      </c>
      <c r="H180" s="41">
        <f t="shared" si="8"/>
        <v>1.2402374547815602</v>
      </c>
      <c r="M180" s="29" t="s">
        <v>856</v>
      </c>
      <c r="N180" s="29" t="s">
        <v>857</v>
      </c>
      <c r="O180" s="29" t="s">
        <v>283</v>
      </c>
      <c r="P180" s="29" t="s">
        <v>2784</v>
      </c>
      <c r="Q180" s="27">
        <v>9709</v>
      </c>
      <c r="R180" s="27">
        <v>6718</v>
      </c>
      <c r="S180" s="2"/>
      <c r="Y180" s="2"/>
      <c r="AL180" s="2"/>
      <c r="AW180" s="2"/>
      <c r="AY180" s="2"/>
      <c r="BF180" s="2"/>
      <c r="BG180"/>
      <c r="BH180"/>
      <c r="BI180"/>
      <c r="BJ180"/>
      <c r="BK180" s="2"/>
      <c r="BP180" s="2"/>
      <c r="BQ180" s="1" t="s">
        <v>320</v>
      </c>
      <c r="BR180" s="1" t="s">
        <v>1116</v>
      </c>
      <c r="BS180" s="12" t="s">
        <v>1192</v>
      </c>
      <c r="BT180" s="2"/>
      <c r="BV180" s="2"/>
      <c r="BW180" s="89" t="s">
        <v>444</v>
      </c>
      <c r="BX180" s="90" t="s">
        <v>613</v>
      </c>
      <c r="BY180" s="2"/>
    </row>
    <row r="181" spans="1:77" s="11" customFormat="1" x14ac:dyDescent="0.15">
      <c r="A181" s="1" t="s">
        <v>457</v>
      </c>
      <c r="B181" s="1" t="s">
        <v>204</v>
      </c>
      <c r="C181" s="1" t="s">
        <v>224</v>
      </c>
      <c r="D181" s="1" t="s">
        <v>319</v>
      </c>
      <c r="E181" s="1" t="s">
        <v>264</v>
      </c>
      <c r="F181" s="40">
        <f t="shared" si="6"/>
        <v>14494</v>
      </c>
      <c r="G181" s="40">
        <f t="shared" si="7"/>
        <v>9361</v>
      </c>
      <c r="H181" s="41">
        <f t="shared" si="8"/>
        <v>1.5483388526866788</v>
      </c>
      <c r="M181" s="29" t="s">
        <v>858</v>
      </c>
      <c r="N181" s="29" t="s">
        <v>859</v>
      </c>
      <c r="O181" s="29" t="s">
        <v>540</v>
      </c>
      <c r="P181" s="29" t="s">
        <v>294</v>
      </c>
      <c r="Q181" s="27">
        <v>52472</v>
      </c>
      <c r="R181" s="27">
        <v>39626</v>
      </c>
      <c r="S181" s="2"/>
      <c r="Y181" s="2"/>
      <c r="AL181" s="2"/>
      <c r="AW181" s="2"/>
      <c r="AY181" s="2"/>
      <c r="BF181" s="2"/>
      <c r="BG181"/>
      <c r="BH181"/>
      <c r="BI181"/>
      <c r="BJ181"/>
      <c r="BK181" s="2"/>
      <c r="BP181" s="2"/>
      <c r="BQ181" s="1" t="s">
        <v>320</v>
      </c>
      <c r="BR181" s="1" t="s">
        <v>1118</v>
      </c>
      <c r="BS181" s="12" t="s">
        <v>1193</v>
      </c>
      <c r="BT181" s="2"/>
      <c r="BV181" s="2"/>
      <c r="BW181" s="91" t="s">
        <v>445</v>
      </c>
      <c r="BX181" s="92" t="s">
        <v>765</v>
      </c>
      <c r="BY181" s="2"/>
    </row>
    <row r="182" spans="1:77" s="11" customFormat="1" x14ac:dyDescent="0.15">
      <c r="A182" s="1" t="s">
        <v>458</v>
      </c>
      <c r="B182" s="1" t="s">
        <v>227</v>
      </c>
      <c r="C182" s="1" t="s">
        <v>224</v>
      </c>
      <c r="D182" s="1" t="s">
        <v>225</v>
      </c>
      <c r="E182" s="1" t="s">
        <v>226</v>
      </c>
      <c r="F182" s="40">
        <f t="shared" si="6"/>
        <v>8003</v>
      </c>
      <c r="G182" s="40">
        <f t="shared" si="7"/>
        <v>8098</v>
      </c>
      <c r="H182" s="41">
        <f t="shared" si="8"/>
        <v>0.9882687083230427</v>
      </c>
      <c r="M182" s="29" t="s">
        <v>860</v>
      </c>
      <c r="N182" s="29" t="s">
        <v>861</v>
      </c>
      <c r="O182" s="29" t="s">
        <v>397</v>
      </c>
      <c r="P182" s="29" t="s">
        <v>294</v>
      </c>
      <c r="Q182" s="27">
        <v>8404</v>
      </c>
      <c r="R182" s="27">
        <v>12339</v>
      </c>
      <c r="S182" s="2"/>
      <c r="Y182" s="2"/>
      <c r="AL182" s="2"/>
      <c r="AW182" s="2"/>
      <c r="AY182" s="2"/>
      <c r="BF182" s="2"/>
      <c r="BG182"/>
      <c r="BH182"/>
      <c r="BI182"/>
      <c r="BJ182"/>
      <c r="BK182" s="2"/>
      <c r="BP182" s="2"/>
      <c r="BQ182" s="1" t="s">
        <v>320</v>
      </c>
      <c r="BR182" s="1" t="s">
        <v>1120</v>
      </c>
      <c r="BS182" s="12" t="s">
        <v>1194</v>
      </c>
      <c r="BT182" s="2"/>
      <c r="BV182" s="2"/>
      <c r="BW182" s="89" t="s">
        <v>2837</v>
      </c>
      <c r="BX182" s="90" t="s">
        <v>2841</v>
      </c>
      <c r="BY182" s="2"/>
    </row>
    <row r="183" spans="1:77" s="11" customFormat="1" x14ac:dyDescent="0.15">
      <c r="A183" s="1" t="s">
        <v>459</v>
      </c>
      <c r="B183" s="1" t="s">
        <v>227</v>
      </c>
      <c r="C183" s="1" t="s">
        <v>224</v>
      </c>
      <c r="D183" s="1" t="s">
        <v>347</v>
      </c>
      <c r="E183" s="1" t="s">
        <v>226</v>
      </c>
      <c r="F183" s="40">
        <f t="shared" si="6"/>
        <v>51441</v>
      </c>
      <c r="G183" s="40">
        <f t="shared" si="7"/>
        <v>33893</v>
      </c>
      <c r="H183" s="41">
        <f t="shared" si="8"/>
        <v>1.5177470274097897</v>
      </c>
      <c r="M183" s="29" t="s">
        <v>862</v>
      </c>
      <c r="N183" s="29" t="s">
        <v>863</v>
      </c>
      <c r="O183" s="29" t="s">
        <v>443</v>
      </c>
      <c r="P183" s="29" t="s">
        <v>294</v>
      </c>
      <c r="Q183" s="27">
        <v>4933</v>
      </c>
      <c r="R183" s="27">
        <v>5047</v>
      </c>
      <c r="S183" s="2"/>
      <c r="Y183" s="2"/>
      <c r="AL183" s="2"/>
      <c r="AW183" s="2"/>
      <c r="AY183" s="2"/>
      <c r="BF183" s="2"/>
      <c r="BG183"/>
      <c r="BH183"/>
      <c r="BI183"/>
      <c r="BJ183"/>
      <c r="BK183" s="2"/>
      <c r="BP183" s="2"/>
      <c r="BQ183" s="1" t="s">
        <v>320</v>
      </c>
      <c r="BR183" s="1" t="s">
        <v>1122</v>
      </c>
      <c r="BS183" s="12" t="s">
        <v>1195</v>
      </c>
      <c r="BT183" s="2"/>
      <c r="BV183" s="2"/>
      <c r="BW183" s="91" t="s">
        <v>2838</v>
      </c>
      <c r="BX183" s="92" t="s">
        <v>2842</v>
      </c>
      <c r="BY183" s="2"/>
    </row>
    <row r="184" spans="1:77" s="11" customFormat="1" x14ac:dyDescent="0.15">
      <c r="A184" s="1" t="s">
        <v>460</v>
      </c>
      <c r="B184" s="1" t="s">
        <v>204</v>
      </c>
      <c r="C184" s="1" t="s">
        <v>224</v>
      </c>
      <c r="D184" s="1" t="s">
        <v>332</v>
      </c>
      <c r="E184" s="1" t="s">
        <v>226</v>
      </c>
      <c r="F184" s="40">
        <f t="shared" si="6"/>
        <v>11050</v>
      </c>
      <c r="G184" s="40">
        <f t="shared" si="7"/>
        <v>8350</v>
      </c>
      <c r="H184" s="41">
        <f t="shared" si="8"/>
        <v>1.3233532934131738</v>
      </c>
      <c r="M184" s="29" t="s">
        <v>864</v>
      </c>
      <c r="N184" s="29" t="s">
        <v>865</v>
      </c>
      <c r="O184" s="29" t="s">
        <v>454</v>
      </c>
      <c r="P184" s="29" t="s">
        <v>225</v>
      </c>
      <c r="Q184" s="27">
        <v>4796</v>
      </c>
      <c r="R184" s="27">
        <v>6844</v>
      </c>
      <c r="S184" s="2"/>
      <c r="Y184" s="2"/>
      <c r="AL184" s="2"/>
      <c r="AW184" s="2"/>
      <c r="AY184" s="2"/>
      <c r="BF184" s="2"/>
      <c r="BG184"/>
      <c r="BH184"/>
      <c r="BI184"/>
      <c r="BJ184"/>
      <c r="BK184" s="2"/>
      <c r="BP184" s="2"/>
      <c r="BQ184" s="1" t="s">
        <v>320</v>
      </c>
      <c r="BR184" s="1" t="s">
        <v>1124</v>
      </c>
      <c r="BS184" s="12" t="s">
        <v>1196</v>
      </c>
      <c r="BT184" s="2"/>
      <c r="BV184" s="2"/>
      <c r="BW184" s="91" t="s">
        <v>446</v>
      </c>
      <c r="BX184" s="92" t="s">
        <v>989</v>
      </c>
      <c r="BY184" s="2"/>
    </row>
    <row r="185" spans="1:77" s="11" customFormat="1" x14ac:dyDescent="0.15">
      <c r="A185" s="1" t="s">
        <v>461</v>
      </c>
      <c r="B185" s="1" t="s">
        <v>204</v>
      </c>
      <c r="C185" s="1" t="s">
        <v>224</v>
      </c>
      <c r="D185" s="1" t="s">
        <v>332</v>
      </c>
      <c r="E185" s="1" t="s">
        <v>226</v>
      </c>
      <c r="F185" s="40">
        <f t="shared" si="6"/>
        <v>41141</v>
      </c>
      <c r="G185" s="40">
        <f t="shared" si="7"/>
        <v>22864</v>
      </c>
      <c r="H185" s="41">
        <f t="shared" si="8"/>
        <v>1.7993789363191042</v>
      </c>
      <c r="M185" s="29" t="s">
        <v>866</v>
      </c>
      <c r="N185" s="29" t="s">
        <v>867</v>
      </c>
      <c r="O185" s="29" t="s">
        <v>468</v>
      </c>
      <c r="P185" s="29" t="s">
        <v>294</v>
      </c>
      <c r="Q185" s="27">
        <v>7131</v>
      </c>
      <c r="R185" s="27">
        <v>6538</v>
      </c>
      <c r="S185" s="2"/>
      <c r="Y185" s="2"/>
      <c r="AL185" s="2"/>
      <c r="AW185" s="2"/>
      <c r="AY185" s="2"/>
      <c r="BF185" s="2"/>
      <c r="BG185"/>
      <c r="BH185"/>
      <c r="BI185"/>
      <c r="BJ185"/>
      <c r="BK185" s="2"/>
      <c r="BP185" s="2"/>
      <c r="BQ185" s="1" t="s">
        <v>320</v>
      </c>
      <c r="BR185" s="1" t="s">
        <v>1126</v>
      </c>
      <c r="BS185" s="12" t="s">
        <v>1197</v>
      </c>
      <c r="BT185" s="2"/>
      <c r="BV185" s="2"/>
      <c r="BW185" s="89" t="s">
        <v>447</v>
      </c>
      <c r="BX185" s="90" t="s">
        <v>767</v>
      </c>
      <c r="BY185" s="2"/>
    </row>
    <row r="186" spans="1:77" s="11" customFormat="1" x14ac:dyDescent="0.15">
      <c r="A186" s="1" t="s">
        <v>462</v>
      </c>
      <c r="B186" s="1" t="s">
        <v>301</v>
      </c>
      <c r="C186" s="1" t="s">
        <v>224</v>
      </c>
      <c r="D186" s="1" t="s">
        <v>294</v>
      </c>
      <c r="E186" s="1" t="s">
        <v>226</v>
      </c>
      <c r="F186" s="40">
        <f t="shared" si="6"/>
        <v>15263</v>
      </c>
      <c r="G186" s="40">
        <f t="shared" si="7"/>
        <v>10521</v>
      </c>
      <c r="H186" s="41">
        <f t="shared" si="8"/>
        <v>1.4507176123942591</v>
      </c>
      <c r="M186" s="29" t="s">
        <v>868</v>
      </c>
      <c r="N186" s="29" t="s">
        <v>869</v>
      </c>
      <c r="O186" s="29" t="s">
        <v>521</v>
      </c>
      <c r="P186" s="29" t="s">
        <v>294</v>
      </c>
      <c r="Q186" s="27">
        <v>3431</v>
      </c>
      <c r="R186" s="27">
        <v>3548</v>
      </c>
      <c r="S186" s="2"/>
      <c r="Y186" s="2"/>
      <c r="AL186" s="2"/>
      <c r="AW186" s="2"/>
      <c r="AY186" s="2"/>
      <c r="BF186" s="2"/>
      <c r="BG186"/>
      <c r="BH186"/>
      <c r="BI186"/>
      <c r="BJ186"/>
      <c r="BK186" s="2"/>
      <c r="BP186" s="2"/>
      <c r="BQ186" s="1" t="s">
        <v>320</v>
      </c>
      <c r="BR186" s="1" t="s">
        <v>1128</v>
      </c>
      <c r="BS186" s="12" t="s">
        <v>1198</v>
      </c>
      <c r="BT186" s="2"/>
      <c r="BV186" s="2"/>
      <c r="BW186" s="91" t="s">
        <v>448</v>
      </c>
      <c r="BX186" s="92" t="s">
        <v>665</v>
      </c>
      <c r="BY186" s="2"/>
    </row>
    <row r="187" spans="1:77" s="11" customFormat="1" x14ac:dyDescent="0.15">
      <c r="A187" s="1" t="s">
        <v>463</v>
      </c>
      <c r="B187" s="1" t="s">
        <v>301</v>
      </c>
      <c r="C187" s="1" t="s">
        <v>224</v>
      </c>
      <c r="D187" s="1" t="s">
        <v>294</v>
      </c>
      <c r="E187" s="1" t="s">
        <v>264</v>
      </c>
      <c r="F187" s="40">
        <f t="shared" si="6"/>
        <v>22250</v>
      </c>
      <c r="G187" s="40">
        <f t="shared" si="7"/>
        <v>14649</v>
      </c>
      <c r="H187" s="41">
        <f t="shared" si="8"/>
        <v>1.5188750085330056</v>
      </c>
      <c r="M187" s="29" t="s">
        <v>870</v>
      </c>
      <c r="N187" s="29" t="s">
        <v>871</v>
      </c>
      <c r="O187" s="29" t="s">
        <v>539</v>
      </c>
      <c r="P187" s="29" t="s">
        <v>294</v>
      </c>
      <c r="Q187" s="27">
        <v>34172</v>
      </c>
      <c r="R187" s="27">
        <v>25140</v>
      </c>
      <c r="S187" s="2"/>
      <c r="Y187" s="2"/>
      <c r="AL187" s="2"/>
      <c r="AW187" s="2"/>
      <c r="AY187" s="2"/>
      <c r="BF187" s="2"/>
      <c r="BG187"/>
      <c r="BH187"/>
      <c r="BI187"/>
      <c r="BJ187"/>
      <c r="BK187" s="2"/>
      <c r="BP187" s="2"/>
      <c r="BQ187" s="1" t="s">
        <v>320</v>
      </c>
      <c r="BR187" s="1" t="s">
        <v>1130</v>
      </c>
      <c r="BS187" s="12" t="s">
        <v>1199</v>
      </c>
      <c r="BT187" s="2"/>
      <c r="BV187" s="2"/>
      <c r="BW187" s="89" t="s">
        <v>449</v>
      </c>
      <c r="BX187" s="90" t="s">
        <v>947</v>
      </c>
      <c r="BY187" s="2"/>
    </row>
    <row r="188" spans="1:77" s="11" customFormat="1" x14ac:dyDescent="0.15">
      <c r="A188" s="1" t="s">
        <v>464</v>
      </c>
      <c r="B188" s="1" t="s">
        <v>301</v>
      </c>
      <c r="C188" s="1" t="s">
        <v>201</v>
      </c>
      <c r="D188" s="1" t="s">
        <v>2791</v>
      </c>
      <c r="E188" s="1" t="s">
        <v>226</v>
      </c>
      <c r="F188" s="40">
        <f t="shared" si="6"/>
        <v>5763</v>
      </c>
      <c r="G188" s="40">
        <f t="shared" si="7"/>
        <v>4243</v>
      </c>
      <c r="H188" s="41">
        <f t="shared" si="8"/>
        <v>1.3582370963940609</v>
      </c>
      <c r="M188" s="29" t="s">
        <v>872</v>
      </c>
      <c r="N188" s="29" t="s">
        <v>873</v>
      </c>
      <c r="O188" s="29" t="s">
        <v>309</v>
      </c>
      <c r="P188" s="29" t="s">
        <v>2671</v>
      </c>
      <c r="Q188" s="27">
        <v>12545</v>
      </c>
      <c r="R188" s="27">
        <v>8027</v>
      </c>
      <c r="S188" s="2"/>
      <c r="Y188" s="2"/>
      <c r="AL188" s="2"/>
      <c r="AW188" s="2"/>
      <c r="AY188" s="2"/>
      <c r="BF188" s="2"/>
      <c r="BG188"/>
      <c r="BH188"/>
      <c r="BI188"/>
      <c r="BJ188"/>
      <c r="BK188" s="2"/>
      <c r="BP188" s="2"/>
      <c r="BQ188" s="1" t="s">
        <v>321</v>
      </c>
      <c r="BR188" s="1" t="s">
        <v>1108</v>
      </c>
      <c r="BS188" s="12" t="s">
        <v>1200</v>
      </c>
      <c r="BT188" s="2"/>
      <c r="BV188" s="2"/>
      <c r="BW188" s="91" t="s">
        <v>450</v>
      </c>
      <c r="BX188" s="92" t="s">
        <v>615</v>
      </c>
      <c r="BY188" s="2"/>
    </row>
    <row r="189" spans="1:77" s="11" customFormat="1" x14ac:dyDescent="0.15">
      <c r="A189" s="1" t="s">
        <v>465</v>
      </c>
      <c r="B189" s="1" t="s">
        <v>227</v>
      </c>
      <c r="C189" s="1" t="s">
        <v>224</v>
      </c>
      <c r="D189" s="1" t="s">
        <v>347</v>
      </c>
      <c r="E189" s="1" t="s">
        <v>226</v>
      </c>
      <c r="F189" s="40">
        <f t="shared" si="6"/>
        <v>23521</v>
      </c>
      <c r="G189" s="40">
        <f t="shared" si="7"/>
        <v>13207</v>
      </c>
      <c r="H189" s="41">
        <f t="shared" si="8"/>
        <v>1.7809494964791399</v>
      </c>
      <c r="M189" s="29" t="s">
        <v>874</v>
      </c>
      <c r="N189" s="29" t="s">
        <v>875</v>
      </c>
      <c r="O189" s="29" t="s">
        <v>371</v>
      </c>
      <c r="P189" s="29" t="s">
        <v>2671</v>
      </c>
      <c r="Q189" s="27">
        <v>3822</v>
      </c>
      <c r="R189" s="27">
        <v>2197</v>
      </c>
      <c r="S189" s="2"/>
      <c r="Y189" s="2"/>
      <c r="AL189" s="2"/>
      <c r="AW189" s="2"/>
      <c r="AY189" s="2"/>
      <c r="BF189" s="2"/>
      <c r="BG189"/>
      <c r="BH189"/>
      <c r="BI189"/>
      <c r="BJ189"/>
      <c r="BK189" s="2"/>
      <c r="BP189" s="2"/>
      <c r="BQ189" s="1" t="s">
        <v>321</v>
      </c>
      <c r="BR189" s="1" t="s">
        <v>1110</v>
      </c>
      <c r="BS189" s="12" t="s">
        <v>1201</v>
      </c>
      <c r="BT189" s="2"/>
      <c r="BV189" s="2"/>
      <c r="BW189" s="89" t="s">
        <v>451</v>
      </c>
      <c r="BX189" s="90" t="s">
        <v>563</v>
      </c>
      <c r="BY189" s="2"/>
    </row>
    <row r="190" spans="1:77" s="11" customFormat="1" x14ac:dyDescent="0.15">
      <c r="A190" s="1" t="s">
        <v>466</v>
      </c>
      <c r="B190" s="1" t="s">
        <v>204</v>
      </c>
      <c r="C190" s="1" t="s">
        <v>201</v>
      </c>
      <c r="D190" s="1" t="s">
        <v>202</v>
      </c>
      <c r="E190" s="1" t="s">
        <v>226</v>
      </c>
      <c r="F190" s="40">
        <f t="shared" si="6"/>
        <v>22109</v>
      </c>
      <c r="G190" s="40">
        <f t="shared" si="7"/>
        <v>12479</v>
      </c>
      <c r="H190" s="41">
        <f t="shared" si="8"/>
        <v>1.7716964500360606</v>
      </c>
      <c r="M190" s="29" t="s">
        <v>876</v>
      </c>
      <c r="N190" s="29" t="s">
        <v>877</v>
      </c>
      <c r="O190" s="29" t="s">
        <v>375</v>
      </c>
      <c r="P190" s="29" t="s">
        <v>2671</v>
      </c>
      <c r="Q190" s="27">
        <v>20887</v>
      </c>
      <c r="R190" s="27">
        <v>10903</v>
      </c>
      <c r="S190" s="2"/>
      <c r="Y190" s="2"/>
      <c r="AL190" s="2"/>
      <c r="AW190" s="2"/>
      <c r="AY190" s="2"/>
      <c r="BF190" s="2"/>
      <c r="BG190"/>
      <c r="BH190"/>
      <c r="BI190"/>
      <c r="BJ190"/>
      <c r="BK190" s="2"/>
      <c r="BP190" s="2"/>
      <c r="BQ190" s="1" t="s">
        <v>321</v>
      </c>
      <c r="BR190" s="1" t="s">
        <v>1112</v>
      </c>
      <c r="BS190" s="12" t="s">
        <v>1202</v>
      </c>
      <c r="BT190" s="2"/>
      <c r="BV190" s="2"/>
      <c r="BW190" s="91" t="s">
        <v>452</v>
      </c>
      <c r="BX190" s="92" t="s">
        <v>801</v>
      </c>
      <c r="BY190" s="2"/>
    </row>
    <row r="191" spans="1:77" s="11" customFormat="1" x14ac:dyDescent="0.15">
      <c r="A191" s="1" t="s">
        <v>467</v>
      </c>
      <c r="B191" s="1" t="s">
        <v>204</v>
      </c>
      <c r="C191" s="1" t="s">
        <v>201</v>
      </c>
      <c r="D191" s="1" t="s">
        <v>2787</v>
      </c>
      <c r="E191" s="1" t="s">
        <v>203</v>
      </c>
      <c r="F191" s="40">
        <f t="shared" si="6"/>
        <v>65111</v>
      </c>
      <c r="G191" s="40">
        <f t="shared" si="7"/>
        <v>36156</v>
      </c>
      <c r="H191" s="41">
        <f t="shared" si="8"/>
        <v>1.8008352693882066</v>
      </c>
      <c r="M191" s="29" t="s">
        <v>878</v>
      </c>
      <c r="N191" s="29" t="s">
        <v>879</v>
      </c>
      <c r="O191" s="29" t="s">
        <v>549</v>
      </c>
      <c r="P191" s="29" t="s">
        <v>2671</v>
      </c>
      <c r="Q191" s="27">
        <v>7873</v>
      </c>
      <c r="R191" s="27">
        <v>7509</v>
      </c>
      <c r="S191" s="2"/>
      <c r="Y191" s="2"/>
      <c r="AL191" s="2"/>
      <c r="AW191" s="2"/>
      <c r="AY191" s="2"/>
      <c r="BF191" s="2"/>
      <c r="BG191"/>
      <c r="BH191"/>
      <c r="BI191"/>
      <c r="BJ191"/>
      <c r="BK191" s="2"/>
      <c r="BP191" s="2"/>
      <c r="BQ191" s="1" t="s">
        <v>321</v>
      </c>
      <c r="BR191" s="1" t="s">
        <v>1114</v>
      </c>
      <c r="BS191" s="12" t="s">
        <v>1203</v>
      </c>
      <c r="BT191" s="2"/>
      <c r="BV191" s="2"/>
      <c r="BW191" s="89" t="s">
        <v>453</v>
      </c>
      <c r="BX191" s="90" t="s">
        <v>667</v>
      </c>
      <c r="BY191" s="2"/>
    </row>
    <row r="192" spans="1:77" s="11" customFormat="1" x14ac:dyDescent="0.15">
      <c r="A192" s="1" t="s">
        <v>468</v>
      </c>
      <c r="B192" s="1" t="s">
        <v>227</v>
      </c>
      <c r="C192" s="1" t="s">
        <v>224</v>
      </c>
      <c r="D192" s="1" t="s">
        <v>294</v>
      </c>
      <c r="E192" s="1" t="s">
        <v>226</v>
      </c>
      <c r="F192" s="40">
        <f t="shared" si="6"/>
        <v>7131</v>
      </c>
      <c r="G192" s="40">
        <f t="shared" si="7"/>
        <v>6538</v>
      </c>
      <c r="H192" s="41">
        <f t="shared" si="8"/>
        <v>1.0907005200367084</v>
      </c>
      <c r="M192" s="29" t="s">
        <v>880</v>
      </c>
      <c r="N192" s="29" t="s">
        <v>2839</v>
      </c>
      <c r="O192" s="29" t="s">
        <v>2832</v>
      </c>
      <c r="P192" s="29" t="s">
        <v>294</v>
      </c>
      <c r="Q192" s="27">
        <v>6448</v>
      </c>
      <c r="R192" s="27">
        <v>6692</v>
      </c>
      <c r="S192" s="2"/>
      <c r="Y192" s="2"/>
      <c r="AL192" s="2"/>
      <c r="AW192" s="2"/>
      <c r="AY192" s="2"/>
      <c r="BF192" s="2"/>
      <c r="BG192"/>
      <c r="BH192"/>
      <c r="BI192"/>
      <c r="BJ192"/>
      <c r="BK192" s="2"/>
      <c r="BP192" s="2"/>
      <c r="BQ192" s="1" t="s">
        <v>321</v>
      </c>
      <c r="BR192" s="1" t="s">
        <v>1116</v>
      </c>
      <c r="BS192" s="12" t="s">
        <v>1204</v>
      </c>
      <c r="BT192" s="2"/>
      <c r="BV192" s="2"/>
      <c r="BW192" s="91" t="s">
        <v>454</v>
      </c>
      <c r="BX192" s="92" t="s">
        <v>865</v>
      </c>
      <c r="BY192" s="2"/>
    </row>
    <row r="193" spans="1:77" s="11" customFormat="1" x14ac:dyDescent="0.15">
      <c r="A193" s="1" t="s">
        <v>469</v>
      </c>
      <c r="B193" s="1" t="s">
        <v>301</v>
      </c>
      <c r="C193" s="1" t="s">
        <v>201</v>
      </c>
      <c r="D193" s="1" t="s">
        <v>2788</v>
      </c>
      <c r="E193" s="1" t="s">
        <v>226</v>
      </c>
      <c r="F193" s="40">
        <f t="shared" si="6"/>
        <v>6289</v>
      </c>
      <c r="G193" s="40">
        <f t="shared" si="7"/>
        <v>4562</v>
      </c>
      <c r="H193" s="41">
        <f t="shared" si="8"/>
        <v>1.3785620341955283</v>
      </c>
      <c r="M193" s="29" t="s">
        <v>880</v>
      </c>
      <c r="N193" s="29" t="s">
        <v>2840</v>
      </c>
      <c r="O193" s="29" t="s">
        <v>2833</v>
      </c>
      <c r="P193" s="29" t="s">
        <v>294</v>
      </c>
      <c r="Q193" s="27">
        <v>6448</v>
      </c>
      <c r="R193" s="27">
        <v>6692</v>
      </c>
      <c r="S193" s="2"/>
      <c r="Y193" s="2"/>
      <c r="AL193" s="2"/>
      <c r="AW193" s="2"/>
      <c r="AY193" s="2"/>
      <c r="BF193" s="2"/>
      <c r="BG193"/>
      <c r="BH193"/>
      <c r="BI193"/>
      <c r="BJ193"/>
      <c r="BK193" s="2"/>
      <c r="BP193" s="2"/>
      <c r="BQ193" s="1" t="s">
        <v>321</v>
      </c>
      <c r="BR193" s="1" t="s">
        <v>1118</v>
      </c>
      <c r="BS193" s="12" t="s">
        <v>1265</v>
      </c>
      <c r="BT193" s="2"/>
      <c r="BV193" s="2"/>
      <c r="BW193" s="89" t="s">
        <v>455</v>
      </c>
      <c r="BX193" s="90" t="s">
        <v>687</v>
      </c>
      <c r="BY193" s="2"/>
    </row>
    <row r="194" spans="1:77" s="11" customFormat="1" x14ac:dyDescent="0.15">
      <c r="A194" s="1" t="s">
        <v>470</v>
      </c>
      <c r="B194" s="1" t="s">
        <v>301</v>
      </c>
      <c r="C194" s="1" t="s">
        <v>201</v>
      </c>
      <c r="D194" s="1" t="s">
        <v>2788</v>
      </c>
      <c r="E194" s="1" t="s">
        <v>226</v>
      </c>
      <c r="F194" s="40">
        <f t="shared" si="6"/>
        <v>9870</v>
      </c>
      <c r="G194" s="40">
        <f t="shared" si="7"/>
        <v>6592</v>
      </c>
      <c r="H194" s="41">
        <f t="shared" si="8"/>
        <v>1.4972694174757282</v>
      </c>
      <c r="M194" s="29" t="s">
        <v>881</v>
      </c>
      <c r="N194" s="29" t="s">
        <v>2841</v>
      </c>
      <c r="O194" s="29" t="s">
        <v>2837</v>
      </c>
      <c r="P194" s="29" t="s">
        <v>347</v>
      </c>
      <c r="Q194" s="27">
        <v>45270</v>
      </c>
      <c r="R194" s="27">
        <v>29820</v>
      </c>
      <c r="S194" s="2"/>
      <c r="Y194" s="2"/>
      <c r="AL194" s="2"/>
      <c r="AW194" s="2"/>
      <c r="AY194" s="2"/>
      <c r="BF194" s="2"/>
      <c r="BG194"/>
      <c r="BH194"/>
      <c r="BI194"/>
      <c r="BJ194"/>
      <c r="BK194" s="2"/>
      <c r="BP194" s="2"/>
      <c r="BQ194" s="1" t="s">
        <v>321</v>
      </c>
      <c r="BR194" s="1" t="s">
        <v>1120</v>
      </c>
      <c r="BS194" s="12" t="s">
        <v>1266</v>
      </c>
      <c r="BT194" s="2"/>
      <c r="BV194" s="2"/>
      <c r="BW194" s="91" t="s">
        <v>456</v>
      </c>
      <c r="BX194" s="92" t="s">
        <v>745</v>
      </c>
      <c r="BY194" s="2"/>
    </row>
    <row r="195" spans="1:77" s="11" customFormat="1" x14ac:dyDescent="0.15">
      <c r="A195" s="1" t="s">
        <v>471</v>
      </c>
      <c r="B195" s="1" t="s">
        <v>204</v>
      </c>
      <c r="C195" s="1" t="s">
        <v>224</v>
      </c>
      <c r="D195" s="1" t="s">
        <v>319</v>
      </c>
      <c r="E195" s="1" t="s">
        <v>226</v>
      </c>
      <c r="F195" s="40">
        <f t="shared" si="6"/>
        <v>9970</v>
      </c>
      <c r="G195" s="40">
        <f t="shared" si="7"/>
        <v>7702</v>
      </c>
      <c r="H195" s="41">
        <f t="shared" si="8"/>
        <v>1.2944689690989353</v>
      </c>
      <c r="M195" s="29" t="s">
        <v>881</v>
      </c>
      <c r="N195" s="29" t="s">
        <v>2842</v>
      </c>
      <c r="O195" s="29" t="s">
        <v>2838</v>
      </c>
      <c r="P195" s="29" t="s">
        <v>347</v>
      </c>
      <c r="Q195" s="27">
        <v>45270</v>
      </c>
      <c r="R195" s="27">
        <v>29820</v>
      </c>
      <c r="S195" s="2"/>
      <c r="Y195" s="2"/>
      <c r="AL195" s="2"/>
      <c r="AW195" s="2"/>
      <c r="AY195" s="2"/>
      <c r="BF195" s="2"/>
      <c r="BG195"/>
      <c r="BH195"/>
      <c r="BI195"/>
      <c r="BJ195"/>
      <c r="BK195" s="2"/>
      <c r="BP195" s="2"/>
      <c r="BQ195" s="1" t="s">
        <v>321</v>
      </c>
      <c r="BR195" s="1" t="s">
        <v>1122</v>
      </c>
      <c r="BS195" s="12" t="s">
        <v>1267</v>
      </c>
      <c r="BT195" s="2"/>
      <c r="BV195" s="2"/>
      <c r="BW195" s="89" t="s">
        <v>457</v>
      </c>
      <c r="BX195" s="90" t="s">
        <v>689</v>
      </c>
      <c r="BY195" s="2"/>
    </row>
    <row r="196" spans="1:77" s="11" customFormat="1" x14ac:dyDescent="0.15">
      <c r="A196" s="1" t="s">
        <v>472</v>
      </c>
      <c r="B196" s="1" t="s">
        <v>204</v>
      </c>
      <c r="C196" s="1" t="s">
        <v>224</v>
      </c>
      <c r="D196" s="1" t="s">
        <v>319</v>
      </c>
      <c r="E196" s="1" t="s">
        <v>226</v>
      </c>
      <c r="F196" s="40">
        <f t="shared" si="6"/>
        <v>5859</v>
      </c>
      <c r="G196" s="40">
        <f t="shared" si="7"/>
        <v>5044</v>
      </c>
      <c r="H196" s="41">
        <f t="shared" si="8"/>
        <v>1.1615781126090405</v>
      </c>
      <c r="M196" s="29" t="s">
        <v>882</v>
      </c>
      <c r="N196" s="29" t="s">
        <v>883</v>
      </c>
      <c r="O196" s="29" t="s">
        <v>548</v>
      </c>
      <c r="P196" s="29" t="s">
        <v>294</v>
      </c>
      <c r="Q196" s="27">
        <v>3552</v>
      </c>
      <c r="R196" s="27">
        <v>2880</v>
      </c>
      <c r="S196" s="2"/>
      <c r="Y196" s="2"/>
      <c r="AL196" s="2"/>
      <c r="AW196" s="2"/>
      <c r="AY196" s="2"/>
      <c r="BF196" s="2"/>
      <c r="BG196"/>
      <c r="BH196"/>
      <c r="BI196"/>
      <c r="BJ196"/>
      <c r="BK196" s="2"/>
      <c r="BP196" s="2"/>
      <c r="BQ196" s="1" t="s">
        <v>321</v>
      </c>
      <c r="BR196" s="1" t="s">
        <v>1124</v>
      </c>
      <c r="BS196" s="12" t="s">
        <v>1268</v>
      </c>
      <c r="BT196" s="2"/>
      <c r="BV196" s="2"/>
      <c r="BW196" s="91" t="s">
        <v>458</v>
      </c>
      <c r="BX196" s="92" t="s">
        <v>915</v>
      </c>
      <c r="BY196" s="2"/>
    </row>
    <row r="197" spans="1:77" s="11" customFormat="1" x14ac:dyDescent="0.15">
      <c r="A197" s="1" t="s">
        <v>473</v>
      </c>
      <c r="B197" s="1" t="s">
        <v>310</v>
      </c>
      <c r="C197" s="1" t="s">
        <v>224</v>
      </c>
      <c r="D197" s="1" t="s">
        <v>312</v>
      </c>
      <c r="E197" s="1" t="s">
        <v>226</v>
      </c>
      <c r="F197" s="40">
        <f t="shared" si="6"/>
        <v>21559</v>
      </c>
      <c r="G197" s="40">
        <f t="shared" si="7"/>
        <v>12244</v>
      </c>
      <c r="H197" s="41">
        <f t="shared" si="8"/>
        <v>1.76078079059131</v>
      </c>
      <c r="M197" s="29" t="s">
        <v>884</v>
      </c>
      <c r="N197" s="29" t="s">
        <v>885</v>
      </c>
      <c r="O197" s="29" t="s">
        <v>293</v>
      </c>
      <c r="P197" s="29" t="s">
        <v>294</v>
      </c>
      <c r="Q197" s="27">
        <v>14872</v>
      </c>
      <c r="R197" s="27">
        <v>12069</v>
      </c>
      <c r="S197" s="2"/>
      <c r="Y197" s="2"/>
      <c r="AL197" s="2"/>
      <c r="AW197" s="2"/>
      <c r="AY197" s="2"/>
      <c r="BF197" s="2"/>
      <c r="BG197"/>
      <c r="BH197"/>
      <c r="BI197"/>
      <c r="BJ197"/>
      <c r="BK197" s="2"/>
      <c r="BP197" s="2"/>
      <c r="BQ197" s="1" t="s">
        <v>322</v>
      </c>
      <c r="BR197" s="1" t="s">
        <v>1108</v>
      </c>
      <c r="BS197" s="12" t="s">
        <v>1269</v>
      </c>
      <c r="BT197" s="2"/>
      <c r="BV197" s="2"/>
      <c r="BW197" s="89" t="s">
        <v>459</v>
      </c>
      <c r="BX197" s="90" t="s">
        <v>827</v>
      </c>
      <c r="BY197" s="2"/>
    </row>
    <row r="198" spans="1:77" s="11" customFormat="1" x14ac:dyDescent="0.15">
      <c r="A198" s="1" t="s">
        <v>474</v>
      </c>
      <c r="B198" s="1" t="s">
        <v>204</v>
      </c>
      <c r="C198" s="1" t="s">
        <v>224</v>
      </c>
      <c r="D198" s="1" t="s">
        <v>319</v>
      </c>
      <c r="E198" s="1" t="s">
        <v>226</v>
      </c>
      <c r="F198" s="40">
        <f t="shared" si="6"/>
        <v>5569</v>
      </c>
      <c r="G198" s="40">
        <f t="shared" si="7"/>
        <v>4816</v>
      </c>
      <c r="H198" s="41">
        <f t="shared" si="8"/>
        <v>1.1563538205980066</v>
      </c>
      <c r="M198" s="29" t="s">
        <v>886</v>
      </c>
      <c r="N198" s="29" t="s">
        <v>2843</v>
      </c>
      <c r="O198" s="29" t="s">
        <v>2834</v>
      </c>
      <c r="P198" s="29" t="s">
        <v>2671</v>
      </c>
      <c r="Q198" s="27">
        <v>36546</v>
      </c>
      <c r="R198" s="27">
        <v>26093</v>
      </c>
      <c r="S198" s="2"/>
      <c r="Y198" s="2"/>
      <c r="AL198" s="2"/>
      <c r="AW198" s="2"/>
      <c r="AY198" s="2"/>
      <c r="BF198" s="2"/>
      <c r="BG198"/>
      <c r="BH198"/>
      <c r="BI198"/>
      <c r="BJ198"/>
      <c r="BK198" s="2"/>
      <c r="BP198" s="2"/>
      <c r="BQ198" s="1" t="s">
        <v>322</v>
      </c>
      <c r="BR198" s="1" t="s">
        <v>1110</v>
      </c>
      <c r="BS198" s="12" t="s">
        <v>1270</v>
      </c>
      <c r="BT198" s="2"/>
      <c r="BV198" s="2"/>
      <c r="BW198" s="91" t="s">
        <v>460</v>
      </c>
      <c r="BX198" s="92" t="s">
        <v>565</v>
      </c>
      <c r="BY198" s="2"/>
    </row>
    <row r="199" spans="1:77" s="11" customFormat="1" x14ac:dyDescent="0.15">
      <c r="A199" s="1" t="s">
        <v>475</v>
      </c>
      <c r="B199" s="1" t="s">
        <v>227</v>
      </c>
      <c r="C199" s="1" t="s">
        <v>224</v>
      </c>
      <c r="D199" s="1" t="s">
        <v>225</v>
      </c>
      <c r="E199" s="1" t="s">
        <v>226</v>
      </c>
      <c r="F199" s="40">
        <f t="shared" si="6"/>
        <v>11354</v>
      </c>
      <c r="G199" s="40">
        <f t="shared" si="7"/>
        <v>15643</v>
      </c>
      <c r="H199" s="41">
        <f t="shared" si="8"/>
        <v>0.72581985552643358</v>
      </c>
      <c r="M199" s="29" t="s">
        <v>886</v>
      </c>
      <c r="N199" s="29" t="s">
        <v>2829</v>
      </c>
      <c r="O199" s="29" t="s">
        <v>2835</v>
      </c>
      <c r="P199" s="29" t="s">
        <v>2671</v>
      </c>
      <c r="Q199" s="27">
        <v>36546</v>
      </c>
      <c r="R199" s="27">
        <v>26093</v>
      </c>
      <c r="S199" s="2"/>
      <c r="Y199" s="2"/>
      <c r="AL199" s="2"/>
      <c r="AW199" s="2"/>
      <c r="AY199" s="2"/>
      <c r="BF199" s="2"/>
      <c r="BG199"/>
      <c r="BH199"/>
      <c r="BI199"/>
      <c r="BJ199"/>
      <c r="BK199" s="2"/>
      <c r="BP199" s="2"/>
      <c r="BQ199" s="1" t="s">
        <v>322</v>
      </c>
      <c r="BR199" s="1" t="s">
        <v>1112</v>
      </c>
      <c r="BS199" s="12" t="s">
        <v>1271</v>
      </c>
      <c r="BT199" s="2"/>
      <c r="BV199" s="2"/>
      <c r="BW199" s="89" t="s">
        <v>461</v>
      </c>
      <c r="BX199" s="90" t="s">
        <v>567</v>
      </c>
      <c r="BY199" s="2"/>
    </row>
    <row r="200" spans="1:77" s="11" customFormat="1" x14ac:dyDescent="0.15">
      <c r="A200" s="1" t="s">
        <v>476</v>
      </c>
      <c r="B200" s="1" t="s">
        <v>204</v>
      </c>
      <c r="C200" s="1" t="s">
        <v>224</v>
      </c>
      <c r="D200" s="1" t="s">
        <v>242</v>
      </c>
      <c r="E200" s="1" t="s">
        <v>264</v>
      </c>
      <c r="F200" s="40">
        <f t="shared" si="6"/>
        <v>137368</v>
      </c>
      <c r="G200" s="40">
        <f t="shared" si="7"/>
        <v>62505</v>
      </c>
      <c r="H200" s="41">
        <f t="shared" si="8"/>
        <v>2.1977121830253581</v>
      </c>
      <c r="M200" s="29" t="s">
        <v>887</v>
      </c>
      <c r="N200" s="29" t="s">
        <v>888</v>
      </c>
      <c r="O200" s="29" t="s">
        <v>498</v>
      </c>
      <c r="P200" s="29" t="s">
        <v>2671</v>
      </c>
      <c r="Q200" s="27">
        <v>34338</v>
      </c>
      <c r="R200" s="27">
        <v>20977</v>
      </c>
      <c r="S200" s="2"/>
      <c r="Y200" s="2"/>
      <c r="AL200" s="2"/>
      <c r="AW200" s="2"/>
      <c r="AY200" s="2"/>
      <c r="BF200" s="2"/>
      <c r="BG200"/>
      <c r="BH200"/>
      <c r="BI200"/>
      <c r="BJ200"/>
      <c r="BK200" s="2"/>
      <c r="BP200" s="2"/>
      <c r="BQ200" s="1" t="s">
        <v>322</v>
      </c>
      <c r="BR200" s="1" t="s">
        <v>1114</v>
      </c>
      <c r="BS200" s="12" t="s">
        <v>1272</v>
      </c>
      <c r="BT200" s="2"/>
      <c r="BV200" s="2"/>
      <c r="BW200" s="91" t="s">
        <v>462</v>
      </c>
      <c r="BX200" s="92" t="s">
        <v>1041</v>
      </c>
      <c r="BY200" s="2"/>
    </row>
    <row r="201" spans="1:77" s="11" customFormat="1" x14ac:dyDescent="0.15">
      <c r="A201" s="1" t="s">
        <v>477</v>
      </c>
      <c r="B201" s="1" t="s">
        <v>204</v>
      </c>
      <c r="C201" s="1" t="s">
        <v>224</v>
      </c>
      <c r="D201" s="1" t="s">
        <v>319</v>
      </c>
      <c r="E201" s="1" t="s">
        <v>226</v>
      </c>
      <c r="F201" s="40">
        <f t="shared" si="6"/>
        <v>6039</v>
      </c>
      <c r="G201" s="40">
        <f t="shared" si="7"/>
        <v>4652</v>
      </c>
      <c r="H201" s="41">
        <f t="shared" si="8"/>
        <v>1.2981513327601031</v>
      </c>
      <c r="M201" s="29" t="s">
        <v>889</v>
      </c>
      <c r="N201" s="29" t="s">
        <v>890</v>
      </c>
      <c r="O201" s="29" t="s">
        <v>509</v>
      </c>
      <c r="P201" s="29" t="s">
        <v>294</v>
      </c>
      <c r="Q201" s="27">
        <v>3385</v>
      </c>
      <c r="R201" s="27">
        <v>3027</v>
      </c>
      <c r="S201" s="2"/>
      <c r="Y201" s="2"/>
      <c r="AL201" s="2"/>
      <c r="AW201" s="2"/>
      <c r="AY201" s="2"/>
      <c r="BF201" s="2"/>
      <c r="BG201"/>
      <c r="BH201"/>
      <c r="BI201"/>
      <c r="BJ201"/>
      <c r="BK201" s="2"/>
      <c r="BP201" s="2"/>
      <c r="BQ201" s="1" t="s">
        <v>322</v>
      </c>
      <c r="BR201" s="1" t="s">
        <v>1116</v>
      </c>
      <c r="BS201" s="12" t="s">
        <v>1273</v>
      </c>
      <c r="BT201" s="2"/>
      <c r="BV201" s="2"/>
      <c r="BW201" s="89" t="s">
        <v>463</v>
      </c>
      <c r="BX201" s="90" t="s">
        <v>1043</v>
      </c>
      <c r="BY201" s="2"/>
    </row>
    <row r="202" spans="1:77" s="11" customFormat="1" x14ac:dyDescent="0.15">
      <c r="A202" s="1" t="s">
        <v>478</v>
      </c>
      <c r="B202" s="1" t="s">
        <v>310</v>
      </c>
      <c r="C202" s="1" t="s">
        <v>201</v>
      </c>
      <c r="D202" s="1" t="s">
        <v>2671</v>
      </c>
      <c r="E202" s="1" t="s">
        <v>264</v>
      </c>
      <c r="F202" s="40">
        <f t="shared" si="6"/>
        <v>59764</v>
      </c>
      <c r="G202" s="40">
        <f t="shared" si="7"/>
        <v>34806</v>
      </c>
      <c r="H202" s="41">
        <f t="shared" si="8"/>
        <v>1.717060276963742</v>
      </c>
      <c r="M202" s="29" t="s">
        <v>891</v>
      </c>
      <c r="N202" s="29" t="s">
        <v>892</v>
      </c>
      <c r="O202" s="29" t="s">
        <v>2836</v>
      </c>
      <c r="P202" s="29" t="s">
        <v>2671</v>
      </c>
      <c r="Q202" s="27">
        <v>7292</v>
      </c>
      <c r="R202" s="27">
        <v>4090</v>
      </c>
      <c r="S202" s="2"/>
      <c r="Y202" s="2"/>
      <c r="AL202" s="2"/>
      <c r="AW202" s="2"/>
      <c r="AY202" s="2"/>
      <c r="BF202" s="2"/>
      <c r="BG202"/>
      <c r="BH202"/>
      <c r="BI202"/>
      <c r="BJ202"/>
      <c r="BK202" s="2"/>
      <c r="BP202" s="2"/>
      <c r="BQ202" s="1" t="s">
        <v>322</v>
      </c>
      <c r="BR202" s="1" t="s">
        <v>1118</v>
      </c>
      <c r="BS202" s="12" t="s">
        <v>1274</v>
      </c>
      <c r="BT202" s="2"/>
      <c r="BV202" s="2"/>
      <c r="BW202" s="91" t="s">
        <v>464</v>
      </c>
      <c r="BX202" s="92" t="s">
        <v>1063</v>
      </c>
      <c r="BY202" s="2"/>
    </row>
    <row r="203" spans="1:77" s="11" customFormat="1" x14ac:dyDescent="0.15">
      <c r="A203" s="1" t="s">
        <v>479</v>
      </c>
      <c r="B203" s="1" t="s">
        <v>301</v>
      </c>
      <c r="C203" s="1" t="s">
        <v>201</v>
      </c>
      <c r="D203" s="1" t="s">
        <v>2789</v>
      </c>
      <c r="E203" s="1" t="s">
        <v>226</v>
      </c>
      <c r="F203" s="40">
        <f t="shared" si="6"/>
        <v>28039</v>
      </c>
      <c r="G203" s="40">
        <f t="shared" si="7"/>
        <v>18526</v>
      </c>
      <c r="H203" s="41">
        <f t="shared" si="8"/>
        <v>1.5134945482025262</v>
      </c>
      <c r="M203" s="29" t="s">
        <v>893</v>
      </c>
      <c r="N203" s="29" t="s">
        <v>894</v>
      </c>
      <c r="O203" s="29" t="s">
        <v>323</v>
      </c>
      <c r="P203" s="29" t="s">
        <v>225</v>
      </c>
      <c r="Q203" s="27">
        <v>5784</v>
      </c>
      <c r="R203" s="27">
        <v>6741</v>
      </c>
      <c r="S203" s="2"/>
      <c r="Y203" s="2"/>
      <c r="AL203" s="2"/>
      <c r="AW203" s="2"/>
      <c r="AY203" s="2"/>
      <c r="BF203" s="2"/>
      <c r="BG203"/>
      <c r="BH203"/>
      <c r="BI203"/>
      <c r="BJ203"/>
      <c r="BK203" s="2"/>
      <c r="BP203" s="2"/>
      <c r="BQ203" s="1" t="s">
        <v>322</v>
      </c>
      <c r="BR203" s="1" t="s">
        <v>1120</v>
      </c>
      <c r="BS203" s="12" t="s">
        <v>1275</v>
      </c>
      <c r="BT203" s="2"/>
      <c r="BV203" s="2"/>
      <c r="BW203" s="89" t="s">
        <v>535</v>
      </c>
      <c r="BX203" s="90" t="s">
        <v>1095</v>
      </c>
      <c r="BY203" s="2"/>
    </row>
    <row r="204" spans="1:77" s="11" customFormat="1" x14ac:dyDescent="0.15">
      <c r="A204" s="1" t="s">
        <v>480</v>
      </c>
      <c r="B204" s="1" t="s">
        <v>204</v>
      </c>
      <c r="C204" s="1" t="s">
        <v>224</v>
      </c>
      <c r="D204" s="1" t="s">
        <v>319</v>
      </c>
      <c r="E204" s="1" t="s">
        <v>264</v>
      </c>
      <c r="F204" s="40">
        <f t="shared" si="6"/>
        <v>67663</v>
      </c>
      <c r="G204" s="40">
        <f t="shared" si="7"/>
        <v>30920</v>
      </c>
      <c r="H204" s="41">
        <f t="shared" si="8"/>
        <v>2.1883247089262614</v>
      </c>
      <c r="M204" s="29" t="s">
        <v>895</v>
      </c>
      <c r="N204" s="29" t="s">
        <v>896</v>
      </c>
      <c r="O204" s="29" t="s">
        <v>349</v>
      </c>
      <c r="P204" s="29" t="s">
        <v>225</v>
      </c>
      <c r="Q204" s="27">
        <v>6205</v>
      </c>
      <c r="R204" s="27">
        <v>5081</v>
      </c>
      <c r="S204" s="2"/>
      <c r="Y204" s="2"/>
      <c r="AL204" s="2"/>
      <c r="AW204" s="2"/>
      <c r="AY204" s="2"/>
      <c r="BF204" s="2"/>
      <c r="BG204"/>
      <c r="BH204"/>
      <c r="BI204"/>
      <c r="BJ204"/>
      <c r="BK204" s="2"/>
      <c r="BP204" s="2"/>
      <c r="BQ204" s="1" t="s">
        <v>322</v>
      </c>
      <c r="BR204" s="1" t="s">
        <v>1122</v>
      </c>
      <c r="BS204" s="12" t="s">
        <v>1276</v>
      </c>
      <c r="BT204" s="2"/>
      <c r="BV204" s="2"/>
      <c r="BW204" s="91" t="s">
        <v>534</v>
      </c>
      <c r="BX204" s="92" t="s">
        <v>617</v>
      </c>
      <c r="BY204" s="2"/>
    </row>
    <row r="205" spans="1:77" s="11" customFormat="1" x14ac:dyDescent="0.15">
      <c r="A205" s="1" t="s">
        <v>481</v>
      </c>
      <c r="B205" s="1" t="s">
        <v>265</v>
      </c>
      <c r="C205" s="1" t="s">
        <v>224</v>
      </c>
      <c r="D205" s="1" t="s">
        <v>263</v>
      </c>
      <c r="E205" s="1" t="s">
        <v>226</v>
      </c>
      <c r="F205" s="40">
        <f t="shared" si="6"/>
        <v>11357</v>
      </c>
      <c r="G205" s="40">
        <f t="shared" si="7"/>
        <v>6879</v>
      </c>
      <c r="H205" s="41">
        <f t="shared" si="8"/>
        <v>1.6509667102776566</v>
      </c>
      <c r="M205" s="29" t="s">
        <v>897</v>
      </c>
      <c r="N205" s="29" t="s">
        <v>898</v>
      </c>
      <c r="O205" s="29" t="s">
        <v>364</v>
      </c>
      <c r="P205" s="29" t="s">
        <v>225</v>
      </c>
      <c r="Q205" s="27">
        <v>6565</v>
      </c>
      <c r="R205" s="27">
        <v>6310</v>
      </c>
      <c r="S205" s="2"/>
      <c r="Y205" s="2"/>
      <c r="AL205" s="2"/>
      <c r="AW205" s="2"/>
      <c r="AY205" s="2"/>
      <c r="BF205" s="2"/>
      <c r="BG205"/>
      <c r="BH205"/>
      <c r="BI205"/>
      <c r="BJ205"/>
      <c r="BK205" s="2"/>
      <c r="BP205" s="2"/>
      <c r="BQ205" s="1" t="s">
        <v>322</v>
      </c>
      <c r="BR205" s="1" t="s">
        <v>1124</v>
      </c>
      <c r="BS205" s="12" t="s">
        <v>1277</v>
      </c>
      <c r="BT205" s="2"/>
      <c r="BV205" s="2"/>
      <c r="BW205" s="89" t="s">
        <v>465</v>
      </c>
      <c r="BX205" s="90" t="s">
        <v>829</v>
      </c>
      <c r="BY205" s="2"/>
    </row>
    <row r="206" spans="1:77" s="11" customFormat="1" x14ac:dyDescent="0.15">
      <c r="A206" s="1" t="s">
        <v>482</v>
      </c>
      <c r="B206" s="1" t="s">
        <v>227</v>
      </c>
      <c r="C206" s="1" t="s">
        <v>224</v>
      </c>
      <c r="D206" s="1" t="s">
        <v>274</v>
      </c>
      <c r="E206" s="1" t="s">
        <v>203</v>
      </c>
      <c r="F206" s="40">
        <f t="shared" si="6"/>
        <v>22789</v>
      </c>
      <c r="G206" s="40">
        <f t="shared" si="7"/>
        <v>10601</v>
      </c>
      <c r="H206" s="41">
        <f t="shared" si="8"/>
        <v>2.1497028582209228</v>
      </c>
      <c r="M206" s="29" t="s">
        <v>899</v>
      </c>
      <c r="N206" s="29" t="s">
        <v>900</v>
      </c>
      <c r="O206" s="29" t="s">
        <v>223</v>
      </c>
      <c r="P206" s="29" t="s">
        <v>225</v>
      </c>
      <c r="Q206" s="27">
        <v>46385</v>
      </c>
      <c r="R206" s="27">
        <v>35636</v>
      </c>
      <c r="S206" s="2"/>
      <c r="Y206" s="2"/>
      <c r="AL206" s="2"/>
      <c r="AW206" s="2"/>
      <c r="AY206" s="2"/>
      <c r="BF206" s="2"/>
      <c r="BG206"/>
      <c r="BH206"/>
      <c r="BI206"/>
      <c r="BJ206"/>
      <c r="BK206" s="2"/>
      <c r="BP206" s="2"/>
      <c r="BQ206" s="1" t="s">
        <v>322</v>
      </c>
      <c r="BR206" s="1" t="s">
        <v>1126</v>
      </c>
      <c r="BS206" s="12" t="s">
        <v>1278</v>
      </c>
      <c r="BT206" s="2"/>
      <c r="BV206" s="2"/>
      <c r="BW206" s="91" t="s">
        <v>466</v>
      </c>
      <c r="BX206" s="92" t="s">
        <v>595</v>
      </c>
      <c r="BY206" s="2"/>
    </row>
    <row r="207" spans="1:77" s="11" customFormat="1" x14ac:dyDescent="0.15">
      <c r="A207" s="1" t="s">
        <v>483</v>
      </c>
      <c r="B207" s="1" t="s">
        <v>204</v>
      </c>
      <c r="C207" s="1" t="s">
        <v>224</v>
      </c>
      <c r="D207" s="1" t="s">
        <v>319</v>
      </c>
      <c r="E207" s="1" t="s">
        <v>226</v>
      </c>
      <c r="F207" s="40">
        <f t="shared" si="6"/>
        <v>6814</v>
      </c>
      <c r="G207" s="40">
        <f t="shared" si="7"/>
        <v>5644</v>
      </c>
      <c r="H207" s="41">
        <f t="shared" si="8"/>
        <v>1.2072997873848335</v>
      </c>
      <c r="M207" s="29" t="s">
        <v>901</v>
      </c>
      <c r="N207" s="29" t="s">
        <v>902</v>
      </c>
      <c r="O207" s="29" t="s">
        <v>385</v>
      </c>
      <c r="P207" s="29" t="s">
        <v>225</v>
      </c>
      <c r="Q207" s="27">
        <v>5090</v>
      </c>
      <c r="R207" s="27">
        <v>5467</v>
      </c>
      <c r="S207" s="2"/>
      <c r="Y207" s="2"/>
      <c r="AL207" s="2"/>
      <c r="AW207" s="2"/>
      <c r="AY207" s="2"/>
      <c r="BF207" s="2"/>
      <c r="BG207"/>
      <c r="BH207"/>
      <c r="BI207"/>
      <c r="BJ207"/>
      <c r="BK207" s="2"/>
      <c r="BP207" s="2"/>
      <c r="BQ207" s="1" t="s">
        <v>322</v>
      </c>
      <c r="BR207" s="1" t="s">
        <v>1128</v>
      </c>
      <c r="BS207" s="12" t="s">
        <v>1279</v>
      </c>
      <c r="BT207" s="2"/>
      <c r="BV207" s="2"/>
      <c r="BW207" s="89" t="s">
        <v>467</v>
      </c>
      <c r="BX207" s="90" t="s">
        <v>619</v>
      </c>
      <c r="BY207" s="2"/>
    </row>
    <row r="208" spans="1:77" s="11" customFormat="1" x14ac:dyDescent="0.15">
      <c r="A208" s="1" t="s">
        <v>484</v>
      </c>
      <c r="B208" s="1" t="s">
        <v>310</v>
      </c>
      <c r="C208" s="1" t="s">
        <v>224</v>
      </c>
      <c r="D208" s="1" t="s">
        <v>314</v>
      </c>
      <c r="E208" s="1" t="s">
        <v>203</v>
      </c>
      <c r="F208" s="40">
        <f t="shared" si="6"/>
        <v>168103</v>
      </c>
      <c r="G208" s="40">
        <f t="shared" si="7"/>
        <v>82927</v>
      </c>
      <c r="H208" s="41">
        <f t="shared" si="8"/>
        <v>2.0271202382818623</v>
      </c>
      <c r="M208" s="29" t="s">
        <v>903</v>
      </c>
      <c r="N208" s="29" t="s">
        <v>904</v>
      </c>
      <c r="O208" s="29" t="s">
        <v>386</v>
      </c>
      <c r="P208" s="29" t="s">
        <v>225</v>
      </c>
      <c r="Q208" s="27">
        <v>4419</v>
      </c>
      <c r="R208" s="27">
        <v>3977</v>
      </c>
      <c r="S208" s="2"/>
      <c r="Y208" s="2"/>
      <c r="AL208" s="2"/>
      <c r="AW208" s="2"/>
      <c r="AY208" s="2"/>
      <c r="BF208" s="2"/>
      <c r="BG208"/>
      <c r="BH208"/>
      <c r="BI208"/>
      <c r="BJ208"/>
      <c r="BK208" s="2"/>
      <c r="BP208" s="2"/>
      <c r="BQ208" s="1" t="s">
        <v>322</v>
      </c>
      <c r="BR208" s="1" t="s">
        <v>1130</v>
      </c>
      <c r="BS208" s="12" t="s">
        <v>1280</v>
      </c>
      <c r="BT208" s="2"/>
      <c r="BV208" s="2"/>
      <c r="BW208" s="91" t="s">
        <v>468</v>
      </c>
      <c r="BX208" s="92" t="s">
        <v>867</v>
      </c>
      <c r="BY208" s="2"/>
    </row>
    <row r="209" spans="1:77" s="11" customFormat="1" x14ac:dyDescent="0.15">
      <c r="A209" s="1" t="s">
        <v>485</v>
      </c>
      <c r="B209" s="1" t="s">
        <v>204</v>
      </c>
      <c r="C209" s="1" t="s">
        <v>224</v>
      </c>
      <c r="D209" s="1" t="s">
        <v>319</v>
      </c>
      <c r="E209" s="1" t="s">
        <v>226</v>
      </c>
      <c r="F209" s="40">
        <f t="shared" si="6"/>
        <v>5699</v>
      </c>
      <c r="G209" s="40">
        <f t="shared" si="7"/>
        <v>4624</v>
      </c>
      <c r="H209" s="41">
        <f t="shared" si="8"/>
        <v>1.2324826989619377</v>
      </c>
      <c r="M209" s="29" t="s">
        <v>905</v>
      </c>
      <c r="N209" s="29" t="s">
        <v>906</v>
      </c>
      <c r="O209" s="29" t="s">
        <v>389</v>
      </c>
      <c r="P209" s="29" t="s">
        <v>225</v>
      </c>
      <c r="Q209" s="27">
        <v>26650</v>
      </c>
      <c r="R209" s="27">
        <v>22499</v>
      </c>
      <c r="S209" s="2"/>
      <c r="Y209" s="2"/>
      <c r="AL209" s="2"/>
      <c r="AW209" s="2"/>
      <c r="AY209" s="2"/>
      <c r="BF209" s="2"/>
      <c r="BG209"/>
      <c r="BH209"/>
      <c r="BI209"/>
      <c r="BJ209"/>
      <c r="BK209" s="2"/>
      <c r="BP209" s="2"/>
      <c r="BQ209" s="1" t="s">
        <v>322</v>
      </c>
      <c r="BR209" s="1" t="s">
        <v>1132</v>
      </c>
      <c r="BS209" s="12" t="s">
        <v>1281</v>
      </c>
      <c r="BT209" s="2"/>
      <c r="BV209" s="2"/>
      <c r="BW209" s="89" t="s">
        <v>469</v>
      </c>
      <c r="BX209" s="90" t="s">
        <v>1065</v>
      </c>
      <c r="BY209" s="2"/>
    </row>
    <row r="210" spans="1:77" s="11" customFormat="1" x14ac:dyDescent="0.15">
      <c r="A210" s="1" t="s">
        <v>486</v>
      </c>
      <c r="B210" s="1" t="s">
        <v>301</v>
      </c>
      <c r="C210" s="1" t="s">
        <v>201</v>
      </c>
      <c r="D210" s="1" t="s">
        <v>2790</v>
      </c>
      <c r="E210" s="1" t="s">
        <v>226</v>
      </c>
      <c r="F210" s="40">
        <f t="shared" si="6"/>
        <v>13767</v>
      </c>
      <c r="G210" s="40">
        <f t="shared" si="7"/>
        <v>10487</v>
      </c>
      <c r="H210" s="41">
        <f t="shared" si="8"/>
        <v>1.3127681891866121</v>
      </c>
      <c r="M210" s="29" t="s">
        <v>907</v>
      </c>
      <c r="N210" s="29" t="s">
        <v>908</v>
      </c>
      <c r="O210" s="29" t="s">
        <v>283</v>
      </c>
      <c r="P210" s="29" t="s">
        <v>2784</v>
      </c>
      <c r="Q210" s="27">
        <v>12237</v>
      </c>
      <c r="R210" s="27">
        <v>11172</v>
      </c>
      <c r="S210" s="2"/>
      <c r="Y210" s="2"/>
      <c r="AL210" s="2"/>
      <c r="AW210" s="2"/>
      <c r="AY210" s="2"/>
      <c r="BF210" s="2"/>
      <c r="BG210"/>
      <c r="BH210"/>
      <c r="BI210"/>
      <c r="BJ210"/>
      <c r="BK210" s="2"/>
      <c r="BP210" s="2"/>
      <c r="BQ210" s="1" t="s">
        <v>322</v>
      </c>
      <c r="BR210" s="1" t="s">
        <v>1134</v>
      </c>
      <c r="BS210" s="12" t="s">
        <v>1282</v>
      </c>
      <c r="BT210" s="2"/>
      <c r="BV210" s="2"/>
      <c r="BW210" s="91" t="s">
        <v>470</v>
      </c>
      <c r="BX210" s="92" t="s">
        <v>1067</v>
      </c>
      <c r="BY210" s="2"/>
    </row>
    <row r="211" spans="1:77" s="11" customFormat="1" x14ac:dyDescent="0.15">
      <c r="A211" s="1" t="s">
        <v>487</v>
      </c>
      <c r="B211" s="1" t="s">
        <v>310</v>
      </c>
      <c r="C211" s="1" t="s">
        <v>224</v>
      </c>
      <c r="D211" s="1" t="s">
        <v>314</v>
      </c>
      <c r="E211" s="1" t="s">
        <v>264</v>
      </c>
      <c r="F211" s="40">
        <f t="shared" si="6"/>
        <v>53396</v>
      </c>
      <c r="G211" s="40">
        <f t="shared" si="7"/>
        <v>33166</v>
      </c>
      <c r="H211" s="41">
        <f t="shared" si="8"/>
        <v>1.6099620092866189</v>
      </c>
      <c r="M211" s="29" t="s">
        <v>909</v>
      </c>
      <c r="N211" s="29" t="s">
        <v>910</v>
      </c>
      <c r="O211" s="29" t="s">
        <v>395</v>
      </c>
      <c r="P211" s="29" t="s">
        <v>225</v>
      </c>
      <c r="Q211" s="27">
        <v>40137</v>
      </c>
      <c r="R211" s="27">
        <v>28419</v>
      </c>
      <c r="S211" s="2"/>
      <c r="Y211" s="2"/>
      <c r="AL211" s="2"/>
      <c r="AW211" s="2"/>
      <c r="AY211" s="2"/>
      <c r="BF211" s="2"/>
      <c r="BG211"/>
      <c r="BH211"/>
      <c r="BI211"/>
      <c r="BJ211"/>
      <c r="BK211" s="2"/>
      <c r="BP211" s="2"/>
      <c r="BQ211" s="1" t="s">
        <v>322</v>
      </c>
      <c r="BR211" s="1" t="s">
        <v>1136</v>
      </c>
      <c r="BS211" s="12" t="s">
        <v>1283</v>
      </c>
      <c r="BT211" s="2"/>
      <c r="BV211" s="2"/>
      <c r="BW211" s="89" t="s">
        <v>471</v>
      </c>
      <c r="BX211" s="90" t="s">
        <v>669</v>
      </c>
      <c r="BY211" s="2"/>
    </row>
    <row r="212" spans="1:77" s="11" customFormat="1" x14ac:dyDescent="0.15">
      <c r="A212" s="1" t="s">
        <v>488</v>
      </c>
      <c r="B212" s="1" t="s">
        <v>227</v>
      </c>
      <c r="C212" s="1" t="s">
        <v>224</v>
      </c>
      <c r="D212" s="1" t="s">
        <v>274</v>
      </c>
      <c r="E212" s="1" t="s">
        <v>226</v>
      </c>
      <c r="F212" s="40">
        <f t="shared" si="6"/>
        <v>11013</v>
      </c>
      <c r="G212" s="40">
        <f t="shared" si="7"/>
        <v>7106</v>
      </c>
      <c r="H212" s="41">
        <f t="shared" si="8"/>
        <v>1.5498170560090065</v>
      </c>
      <c r="M212" s="29" t="s">
        <v>911</v>
      </c>
      <c r="N212" s="29" t="s">
        <v>912</v>
      </c>
      <c r="O212" s="29" t="s">
        <v>409</v>
      </c>
      <c r="P212" s="29" t="s">
        <v>225</v>
      </c>
      <c r="Q212" s="27">
        <v>2951</v>
      </c>
      <c r="R212" s="27">
        <v>2752</v>
      </c>
      <c r="S212" s="2"/>
      <c r="Y212" s="2"/>
      <c r="AL212" s="2"/>
      <c r="AW212" s="2"/>
      <c r="AY212" s="2"/>
      <c r="BF212" s="2"/>
      <c r="BG212"/>
      <c r="BH212"/>
      <c r="BI212"/>
      <c r="BJ212"/>
      <c r="BK212" s="2"/>
      <c r="BP212" s="2"/>
      <c r="BQ212" s="1" t="s">
        <v>322</v>
      </c>
      <c r="BR212" s="1" t="s">
        <v>1138</v>
      </c>
      <c r="BS212" s="12" t="s">
        <v>1284</v>
      </c>
      <c r="BT212" s="2"/>
      <c r="BV212" s="2"/>
      <c r="BW212" s="91" t="s">
        <v>472</v>
      </c>
      <c r="BX212" s="92" t="s">
        <v>643</v>
      </c>
      <c r="BY212" s="2"/>
    </row>
    <row r="213" spans="1:77" s="11" customFormat="1" x14ac:dyDescent="0.15">
      <c r="A213" s="1" t="s">
        <v>489</v>
      </c>
      <c r="B213" s="1" t="s">
        <v>265</v>
      </c>
      <c r="C213" s="1" t="s">
        <v>224</v>
      </c>
      <c r="D213" s="1" t="s">
        <v>263</v>
      </c>
      <c r="E213" s="1" t="s">
        <v>226</v>
      </c>
      <c r="F213" s="40">
        <f t="shared" si="6"/>
        <v>38239</v>
      </c>
      <c r="G213" s="40">
        <f t="shared" si="7"/>
        <v>33548</v>
      </c>
      <c r="H213" s="41">
        <f t="shared" si="8"/>
        <v>1.1398294980326695</v>
      </c>
      <c r="M213" s="29" t="s">
        <v>913</v>
      </c>
      <c r="N213" s="29" t="s">
        <v>2894</v>
      </c>
      <c r="O213" s="29" t="s">
        <v>415</v>
      </c>
      <c r="P213" s="29" t="s">
        <v>225</v>
      </c>
      <c r="Q213" s="27">
        <v>4610</v>
      </c>
      <c r="R213" s="27">
        <v>5059</v>
      </c>
      <c r="S213" s="2"/>
      <c r="Y213" s="2"/>
      <c r="AL213" s="2"/>
      <c r="AW213" s="2"/>
      <c r="AY213" s="2"/>
      <c r="BF213" s="2"/>
      <c r="BG213"/>
      <c r="BH213"/>
      <c r="BI213"/>
      <c r="BJ213"/>
      <c r="BK213" s="2"/>
      <c r="BP213" s="2"/>
      <c r="BQ213" s="1" t="s">
        <v>322</v>
      </c>
      <c r="BR213" s="1" t="s">
        <v>1171</v>
      </c>
      <c r="BS213" s="12" t="s">
        <v>1285</v>
      </c>
      <c r="BT213" s="2"/>
      <c r="BV213" s="2"/>
      <c r="BW213" s="89" t="s">
        <v>473</v>
      </c>
      <c r="BX213" s="90" t="s">
        <v>1011</v>
      </c>
      <c r="BY213" s="2"/>
    </row>
    <row r="214" spans="1:77" s="11" customFormat="1" x14ac:dyDescent="0.15">
      <c r="A214" s="1" t="s">
        <v>490</v>
      </c>
      <c r="B214" s="1" t="s">
        <v>301</v>
      </c>
      <c r="C214" s="1" t="s">
        <v>201</v>
      </c>
      <c r="D214" s="1" t="s">
        <v>2789</v>
      </c>
      <c r="E214" s="1" t="s">
        <v>264</v>
      </c>
      <c r="F214" s="40">
        <f t="shared" si="6"/>
        <v>14469</v>
      </c>
      <c r="G214" s="40">
        <f t="shared" si="7"/>
        <v>8655</v>
      </c>
      <c r="H214" s="41">
        <f t="shared" si="8"/>
        <v>1.6717504332755633</v>
      </c>
      <c r="M214" s="29" t="s">
        <v>914</v>
      </c>
      <c r="N214" s="29" t="s">
        <v>915</v>
      </c>
      <c r="O214" s="29" t="s">
        <v>458</v>
      </c>
      <c r="P214" s="29" t="s">
        <v>225</v>
      </c>
      <c r="Q214" s="27">
        <v>8003</v>
      </c>
      <c r="R214" s="27">
        <v>8098</v>
      </c>
      <c r="S214" s="2"/>
      <c r="Y214" s="2"/>
      <c r="AL214" s="2"/>
      <c r="AW214" s="2"/>
      <c r="AY214" s="2"/>
      <c r="BF214" s="2"/>
      <c r="BG214"/>
      <c r="BH214"/>
      <c r="BI214"/>
      <c r="BJ214"/>
      <c r="BK214" s="2"/>
      <c r="BP214" s="2"/>
      <c r="BQ214" s="1" t="s">
        <v>322</v>
      </c>
      <c r="BR214" s="1" t="s">
        <v>1173</v>
      </c>
      <c r="BS214" s="12" t="s">
        <v>1286</v>
      </c>
      <c r="BT214" s="2"/>
      <c r="BV214" s="2"/>
      <c r="BW214" s="91" t="s">
        <v>474</v>
      </c>
      <c r="BX214" s="92" t="s">
        <v>691</v>
      </c>
      <c r="BY214" s="2"/>
    </row>
    <row r="215" spans="1:77" s="11" customFormat="1" x14ac:dyDescent="0.15">
      <c r="A215" s="1" t="s">
        <v>491</v>
      </c>
      <c r="B215" s="1" t="s">
        <v>310</v>
      </c>
      <c r="C215" s="1" t="s">
        <v>224</v>
      </c>
      <c r="D215" s="1" t="s">
        <v>312</v>
      </c>
      <c r="E215" s="1" t="s">
        <v>226</v>
      </c>
      <c r="F215" s="40">
        <f t="shared" si="6"/>
        <v>11125</v>
      </c>
      <c r="G215" s="40">
        <f t="shared" si="7"/>
        <v>5464</v>
      </c>
      <c r="H215" s="41">
        <f t="shared" si="8"/>
        <v>2.0360541727672037</v>
      </c>
      <c r="M215" s="29" t="s">
        <v>916</v>
      </c>
      <c r="N215" s="29" t="s">
        <v>917</v>
      </c>
      <c r="O215" s="29" t="s">
        <v>475</v>
      </c>
      <c r="P215" s="29" t="s">
        <v>225</v>
      </c>
      <c r="Q215" s="27">
        <v>11354</v>
      </c>
      <c r="R215" s="27">
        <v>15643</v>
      </c>
      <c r="S215" s="2"/>
      <c r="Y215" s="2"/>
      <c r="AL215" s="2"/>
      <c r="AW215" s="2"/>
      <c r="AY215" s="2"/>
      <c r="BF215" s="2"/>
      <c r="BG215"/>
      <c r="BH215"/>
      <c r="BI215"/>
      <c r="BJ215"/>
      <c r="BK215" s="2"/>
      <c r="BP215" s="2"/>
      <c r="BQ215" s="1" t="s">
        <v>322</v>
      </c>
      <c r="BR215" s="1" t="s">
        <v>1175</v>
      </c>
      <c r="BS215" s="12" t="s">
        <v>1287</v>
      </c>
      <c r="BT215" s="2"/>
      <c r="BV215" s="2"/>
      <c r="BW215" s="89" t="s">
        <v>475</v>
      </c>
      <c r="BX215" s="90" t="s">
        <v>917</v>
      </c>
      <c r="BY215" s="2"/>
    </row>
    <row r="216" spans="1:77" s="11" customFormat="1" x14ac:dyDescent="0.15">
      <c r="A216" s="1" t="s">
        <v>492</v>
      </c>
      <c r="B216" s="1" t="s">
        <v>227</v>
      </c>
      <c r="C216" s="1" t="s">
        <v>224</v>
      </c>
      <c r="D216" s="1" t="s">
        <v>274</v>
      </c>
      <c r="E216" s="1" t="s">
        <v>226</v>
      </c>
      <c r="F216" s="40">
        <f t="shared" si="6"/>
        <v>17279</v>
      </c>
      <c r="G216" s="40">
        <f t="shared" si="7"/>
        <v>11245</v>
      </c>
      <c r="H216" s="41">
        <f t="shared" si="8"/>
        <v>1.5365940417963539</v>
      </c>
      <c r="M216" s="29" t="s">
        <v>918</v>
      </c>
      <c r="N216" s="29" t="s">
        <v>919</v>
      </c>
      <c r="O216" s="29" t="s">
        <v>283</v>
      </c>
      <c r="P216" s="29" t="s">
        <v>2784</v>
      </c>
      <c r="Q216" s="27">
        <v>21709</v>
      </c>
      <c r="R216" s="27">
        <v>17631</v>
      </c>
      <c r="S216" s="2"/>
      <c r="Y216" s="2"/>
      <c r="AL216" s="2"/>
      <c r="AW216" s="2"/>
      <c r="AY216" s="2"/>
      <c r="BF216" s="2"/>
      <c r="BG216"/>
      <c r="BH216"/>
      <c r="BI216"/>
      <c r="BJ216"/>
      <c r="BK216" s="2"/>
      <c r="BP216" s="2"/>
      <c r="BQ216" s="1" t="s">
        <v>322</v>
      </c>
      <c r="BR216" s="1" t="s">
        <v>1177</v>
      </c>
      <c r="BS216" s="12" t="s">
        <v>1288</v>
      </c>
      <c r="BT216" s="2"/>
      <c r="BV216" s="2"/>
      <c r="BW216" s="91" t="s">
        <v>532</v>
      </c>
      <c r="BX216" s="92" t="s">
        <v>1013</v>
      </c>
      <c r="BY216" s="2"/>
    </row>
    <row r="217" spans="1:77" s="11" customFormat="1" x14ac:dyDescent="0.15">
      <c r="A217" s="1" t="s">
        <v>493</v>
      </c>
      <c r="B217" s="1" t="s">
        <v>301</v>
      </c>
      <c r="C217" s="1" t="s">
        <v>224</v>
      </c>
      <c r="D217" s="1" t="s">
        <v>294</v>
      </c>
      <c r="E217" s="1" t="s">
        <v>226</v>
      </c>
      <c r="F217" s="40">
        <f t="shared" si="6"/>
        <v>4424</v>
      </c>
      <c r="G217" s="40">
        <f t="shared" si="7"/>
        <v>3674</v>
      </c>
      <c r="H217" s="41">
        <f t="shared" si="8"/>
        <v>1.2041371801850844</v>
      </c>
      <c r="M217" s="29" t="s">
        <v>920</v>
      </c>
      <c r="N217" s="29" t="s">
        <v>921</v>
      </c>
      <c r="O217" s="29" t="s">
        <v>499</v>
      </c>
      <c r="P217" s="29" t="s">
        <v>225</v>
      </c>
      <c r="Q217" s="27">
        <v>8397</v>
      </c>
      <c r="R217" s="27">
        <v>8529</v>
      </c>
      <c r="S217" s="2"/>
      <c r="Y217" s="2"/>
      <c r="AL217" s="2"/>
      <c r="AW217" s="2"/>
      <c r="AY217" s="2"/>
      <c r="BF217" s="2"/>
      <c r="BG217"/>
      <c r="BH217"/>
      <c r="BI217"/>
      <c r="BJ217"/>
      <c r="BK217" s="2"/>
      <c r="BP217" s="2"/>
      <c r="BQ217" s="1" t="s">
        <v>323</v>
      </c>
      <c r="BR217" s="1" t="s">
        <v>1108</v>
      </c>
      <c r="BS217" s="12" t="s">
        <v>1289</v>
      </c>
      <c r="BT217" s="2"/>
      <c r="BV217" s="2"/>
      <c r="BW217" s="89" t="s">
        <v>476</v>
      </c>
      <c r="BX217" s="90" t="s">
        <v>621</v>
      </c>
      <c r="BY217" s="2"/>
    </row>
    <row r="218" spans="1:77" s="11" customFormat="1" x14ac:dyDescent="0.15">
      <c r="A218" s="1" t="s">
        <v>494</v>
      </c>
      <c r="B218" s="1" t="s">
        <v>204</v>
      </c>
      <c r="C218" s="1" t="s">
        <v>224</v>
      </c>
      <c r="D218" s="1" t="s">
        <v>319</v>
      </c>
      <c r="E218" s="1" t="s">
        <v>226</v>
      </c>
      <c r="F218" s="40">
        <f t="shared" ref="F218:F281" si="9">SUMIFS($Q$25:$Q$309,$O$25:$O$309,A218)</f>
        <v>5039</v>
      </c>
      <c r="G218" s="40">
        <f t="shared" ref="G218:G281" si="10">SUMIFS($R$25:$R$309,$O$25:$O$309,A218)</f>
        <v>4331</v>
      </c>
      <c r="H218" s="41">
        <f t="shared" ref="H218:H281" si="11">F218/G218</f>
        <v>1.1634726391133687</v>
      </c>
      <c r="M218" s="29" t="s">
        <v>922</v>
      </c>
      <c r="N218" s="29" t="s">
        <v>923</v>
      </c>
      <c r="O218" s="29" t="s">
        <v>313</v>
      </c>
      <c r="P218" s="29" t="s">
        <v>314</v>
      </c>
      <c r="Q218" s="27">
        <v>19468</v>
      </c>
      <c r="R218" s="27">
        <v>9194</v>
      </c>
      <c r="S218" s="2"/>
      <c r="Y218" s="2"/>
      <c r="AL218" s="2"/>
      <c r="AW218" s="2"/>
      <c r="AY218" s="2"/>
      <c r="BF218" s="2"/>
      <c r="BG218"/>
      <c r="BH218"/>
      <c r="BI218"/>
      <c r="BJ218"/>
      <c r="BK218" s="2"/>
      <c r="BP218" s="2"/>
      <c r="BQ218" s="1" t="s">
        <v>323</v>
      </c>
      <c r="BR218" s="1" t="s">
        <v>1110</v>
      </c>
      <c r="BS218" s="12" t="s">
        <v>1290</v>
      </c>
      <c r="BT218" s="2"/>
      <c r="BV218" s="2"/>
      <c r="BW218" s="91" t="s">
        <v>477</v>
      </c>
      <c r="BX218" s="92" t="s">
        <v>693</v>
      </c>
      <c r="BY218" s="2"/>
    </row>
    <row r="219" spans="1:77" s="11" customFormat="1" x14ac:dyDescent="0.15">
      <c r="A219" s="1" t="s">
        <v>495</v>
      </c>
      <c r="B219" s="1" t="s">
        <v>204</v>
      </c>
      <c r="C219" s="1" t="s">
        <v>224</v>
      </c>
      <c r="D219" s="1" t="s">
        <v>319</v>
      </c>
      <c r="E219" s="1" t="s">
        <v>226</v>
      </c>
      <c r="F219" s="40">
        <f t="shared" si="9"/>
        <v>7381</v>
      </c>
      <c r="G219" s="40">
        <f t="shared" si="10"/>
        <v>6245</v>
      </c>
      <c r="H219" s="41">
        <f t="shared" si="11"/>
        <v>1.1819055244195356</v>
      </c>
      <c r="M219" s="29" t="s">
        <v>924</v>
      </c>
      <c r="N219" s="29" t="s">
        <v>925</v>
      </c>
      <c r="O219" s="29" t="s">
        <v>322</v>
      </c>
      <c r="P219" s="29" t="s">
        <v>314</v>
      </c>
      <c r="Q219" s="27">
        <v>177971</v>
      </c>
      <c r="R219" s="27">
        <v>101648</v>
      </c>
      <c r="S219" s="2"/>
      <c r="Y219" s="2"/>
      <c r="AL219" s="2"/>
      <c r="AW219" s="2"/>
      <c r="AY219" s="2"/>
      <c r="BF219" s="2"/>
      <c r="BG219"/>
      <c r="BH219"/>
      <c r="BI219"/>
      <c r="BJ219"/>
      <c r="BK219" s="2"/>
      <c r="BP219" s="2"/>
      <c r="BQ219" s="1" t="s">
        <v>323</v>
      </c>
      <c r="BR219" s="1" t="s">
        <v>1112</v>
      </c>
      <c r="BS219" s="12" t="s">
        <v>1291</v>
      </c>
      <c r="BT219" s="2"/>
      <c r="BV219" s="2"/>
      <c r="BW219" s="89" t="s">
        <v>478</v>
      </c>
      <c r="BX219" s="90" t="s">
        <v>1015</v>
      </c>
      <c r="BY219" s="2"/>
    </row>
    <row r="220" spans="1:77" s="11" customFormat="1" x14ac:dyDescent="0.15">
      <c r="A220" s="1" t="s">
        <v>496</v>
      </c>
      <c r="B220" s="1" t="s">
        <v>204</v>
      </c>
      <c r="C220" s="1" t="s">
        <v>201</v>
      </c>
      <c r="D220" s="1" t="s">
        <v>202</v>
      </c>
      <c r="E220" s="1" t="s">
        <v>226</v>
      </c>
      <c r="F220" s="40">
        <f t="shared" si="9"/>
        <v>6368</v>
      </c>
      <c r="G220" s="40">
        <f t="shared" si="10"/>
        <v>4865</v>
      </c>
      <c r="H220" s="41">
        <f t="shared" si="11"/>
        <v>1.3089414182939363</v>
      </c>
      <c r="M220" s="29" t="s">
        <v>926</v>
      </c>
      <c r="N220" s="29" t="s">
        <v>927</v>
      </c>
      <c r="O220" s="29" t="s">
        <v>327</v>
      </c>
      <c r="P220" s="29" t="s">
        <v>312</v>
      </c>
      <c r="Q220" s="27">
        <v>173156</v>
      </c>
      <c r="R220" s="27">
        <v>87164</v>
      </c>
      <c r="S220" s="2"/>
      <c r="Y220" s="2"/>
      <c r="AL220" s="2"/>
      <c r="AW220" s="2"/>
      <c r="AY220" s="2"/>
      <c r="BF220" s="2"/>
      <c r="BG220"/>
      <c r="BH220"/>
      <c r="BI220"/>
      <c r="BJ220"/>
      <c r="BK220" s="2"/>
      <c r="BP220" s="2"/>
      <c r="BQ220" s="1" t="s">
        <v>323</v>
      </c>
      <c r="BR220" s="1" t="s">
        <v>1114</v>
      </c>
      <c r="BS220" s="12" t="s">
        <v>1292</v>
      </c>
      <c r="BT220" s="2"/>
      <c r="BV220" s="2"/>
      <c r="BW220" s="91" t="s">
        <v>479</v>
      </c>
      <c r="BX220" s="92" t="s">
        <v>965</v>
      </c>
      <c r="BY220" s="2"/>
    </row>
    <row r="221" spans="1:77" s="11" customFormat="1" x14ac:dyDescent="0.15">
      <c r="A221" s="1" t="s">
        <v>497</v>
      </c>
      <c r="B221" s="1" t="s">
        <v>204</v>
      </c>
      <c r="C221" s="1" t="s">
        <v>201</v>
      </c>
      <c r="D221" s="1" t="s">
        <v>2785</v>
      </c>
      <c r="E221" s="1" t="s">
        <v>226</v>
      </c>
      <c r="F221" s="40">
        <f t="shared" si="9"/>
        <v>6782</v>
      </c>
      <c r="G221" s="40">
        <f t="shared" si="10"/>
        <v>7303</v>
      </c>
      <c r="H221" s="41">
        <f t="shared" si="11"/>
        <v>0.92865945501848557</v>
      </c>
      <c r="M221" s="29" t="s">
        <v>928</v>
      </c>
      <c r="N221" s="29" t="s">
        <v>929</v>
      </c>
      <c r="O221" s="29" t="s">
        <v>345</v>
      </c>
      <c r="P221" s="29" t="s">
        <v>314</v>
      </c>
      <c r="Q221" s="27">
        <v>78706</v>
      </c>
      <c r="R221" s="27">
        <v>41798</v>
      </c>
      <c r="S221" s="2"/>
      <c r="Y221" s="2"/>
      <c r="AL221" s="2"/>
      <c r="AW221" s="2"/>
      <c r="AY221" s="2"/>
      <c r="BF221" s="2"/>
      <c r="BG221"/>
      <c r="BH221"/>
      <c r="BI221"/>
      <c r="BJ221"/>
      <c r="BK221" s="2"/>
      <c r="BP221" s="2"/>
      <c r="BQ221" s="1" t="s">
        <v>323</v>
      </c>
      <c r="BR221" s="1" t="s">
        <v>1116</v>
      </c>
      <c r="BS221" s="12" t="s">
        <v>1293</v>
      </c>
      <c r="BT221" s="2"/>
      <c r="BV221" s="2"/>
      <c r="BW221" s="89" t="s">
        <v>480</v>
      </c>
      <c r="BX221" s="90" t="s">
        <v>623</v>
      </c>
      <c r="BY221" s="2"/>
    </row>
    <row r="222" spans="1:77" s="11" customFormat="1" x14ac:dyDescent="0.15">
      <c r="A222" s="1" t="s">
        <v>498</v>
      </c>
      <c r="B222" s="1" t="s">
        <v>310</v>
      </c>
      <c r="C222" s="1" t="s">
        <v>201</v>
      </c>
      <c r="D222" s="1" t="s">
        <v>2671</v>
      </c>
      <c r="E222" s="1" t="s">
        <v>226</v>
      </c>
      <c r="F222" s="40">
        <f t="shared" si="9"/>
        <v>34338</v>
      </c>
      <c r="G222" s="40">
        <f t="shared" si="10"/>
        <v>20977</v>
      </c>
      <c r="H222" s="41">
        <f t="shared" si="11"/>
        <v>1.6369356914716118</v>
      </c>
      <c r="M222" s="29" t="s">
        <v>930</v>
      </c>
      <c r="N222" s="29" t="s">
        <v>931</v>
      </c>
      <c r="O222" s="29" t="s">
        <v>533</v>
      </c>
      <c r="P222" s="29" t="s">
        <v>2672</v>
      </c>
      <c r="Q222" s="27">
        <v>213876</v>
      </c>
      <c r="R222" s="27">
        <v>110559</v>
      </c>
      <c r="S222" s="2"/>
      <c r="Y222" s="2"/>
      <c r="AL222" s="2"/>
      <c r="AW222" s="2"/>
      <c r="AY222" s="2"/>
      <c r="BF222" s="2"/>
      <c r="BG222"/>
      <c r="BH222"/>
      <c r="BI222"/>
      <c r="BJ222"/>
      <c r="BK222" s="2"/>
      <c r="BP222" s="2"/>
      <c r="BQ222" s="1" t="s">
        <v>323</v>
      </c>
      <c r="BR222" s="1" t="s">
        <v>1118</v>
      </c>
      <c r="BS222" s="12" t="s">
        <v>1294</v>
      </c>
      <c r="BT222" s="2"/>
      <c r="BV222" s="2"/>
      <c r="BW222" s="91" t="s">
        <v>481</v>
      </c>
      <c r="BX222" s="92" t="s">
        <v>1097</v>
      </c>
      <c r="BY222" s="2"/>
    </row>
    <row r="223" spans="1:77" s="11" customFormat="1" x14ac:dyDescent="0.15">
      <c r="A223" s="1" t="s">
        <v>499</v>
      </c>
      <c r="B223" s="1" t="s">
        <v>227</v>
      </c>
      <c r="C223" s="1" t="s">
        <v>224</v>
      </c>
      <c r="D223" s="1" t="s">
        <v>225</v>
      </c>
      <c r="E223" s="1" t="s">
        <v>226</v>
      </c>
      <c r="F223" s="40">
        <f t="shared" si="9"/>
        <v>8397</v>
      </c>
      <c r="G223" s="40">
        <f t="shared" si="10"/>
        <v>8529</v>
      </c>
      <c r="H223" s="41">
        <f t="shared" si="11"/>
        <v>0.98452339078438267</v>
      </c>
      <c r="M223" s="29" t="s">
        <v>932</v>
      </c>
      <c r="N223" s="29" t="s">
        <v>933</v>
      </c>
      <c r="O223" s="29" t="s">
        <v>403</v>
      </c>
      <c r="P223" s="29" t="s">
        <v>312</v>
      </c>
      <c r="Q223" s="27">
        <v>545143</v>
      </c>
      <c r="R223" s="27">
        <v>319739</v>
      </c>
      <c r="S223" s="2"/>
      <c r="Y223" s="2"/>
      <c r="AL223" s="2"/>
      <c r="AW223" s="2"/>
      <c r="AY223" s="2"/>
      <c r="BF223" s="2"/>
      <c r="BG223"/>
      <c r="BH223"/>
      <c r="BI223"/>
      <c r="BJ223"/>
      <c r="BK223" s="2"/>
      <c r="BP223" s="2"/>
      <c r="BQ223" s="1" t="s">
        <v>323</v>
      </c>
      <c r="BR223" s="1" t="s">
        <v>1120</v>
      </c>
      <c r="BS223" s="12" t="s">
        <v>1295</v>
      </c>
      <c r="BT223" s="2"/>
      <c r="BV223" s="2"/>
      <c r="BW223" s="89" t="s">
        <v>482</v>
      </c>
      <c r="BX223" s="90" t="s">
        <v>625</v>
      </c>
      <c r="BY223" s="2"/>
    </row>
    <row r="224" spans="1:77" s="11" customFormat="1" x14ac:dyDescent="0.15">
      <c r="A224" s="1" t="s">
        <v>500</v>
      </c>
      <c r="B224" s="1" t="s">
        <v>227</v>
      </c>
      <c r="C224" s="1" t="s">
        <v>224</v>
      </c>
      <c r="D224" s="1" t="s">
        <v>274</v>
      </c>
      <c r="E224" s="1" t="s">
        <v>226</v>
      </c>
      <c r="F224" s="40">
        <f t="shared" si="9"/>
        <v>23401</v>
      </c>
      <c r="G224" s="40">
        <f t="shared" si="10"/>
        <v>13334</v>
      </c>
      <c r="H224" s="41">
        <f t="shared" si="11"/>
        <v>1.7549872506374682</v>
      </c>
      <c r="M224" s="29" t="s">
        <v>934</v>
      </c>
      <c r="N224" s="29" t="s">
        <v>935</v>
      </c>
      <c r="O224" s="29" t="s">
        <v>538</v>
      </c>
      <c r="P224" s="29" t="s">
        <v>312</v>
      </c>
      <c r="Q224" s="27">
        <v>202701</v>
      </c>
      <c r="R224" s="27">
        <v>97988</v>
      </c>
      <c r="S224" s="2"/>
      <c r="Y224" s="2"/>
      <c r="AL224" s="2"/>
      <c r="AW224" s="2"/>
      <c r="AY224" s="2"/>
      <c r="BF224" s="2"/>
      <c r="BG224"/>
      <c r="BH224"/>
      <c r="BI224"/>
      <c r="BJ224"/>
      <c r="BK224" s="2"/>
      <c r="BP224" s="2"/>
      <c r="BQ224" s="1" t="s">
        <v>323</v>
      </c>
      <c r="BR224" s="1" t="s">
        <v>1122</v>
      </c>
      <c r="BS224" s="12" t="s">
        <v>1296</v>
      </c>
      <c r="BT224" s="2"/>
      <c r="BV224" s="2"/>
      <c r="BW224" s="91" t="s">
        <v>483</v>
      </c>
      <c r="BX224" s="92" t="s">
        <v>695</v>
      </c>
      <c r="BY224" s="2"/>
    </row>
    <row r="225" spans="1:77" s="11" customFormat="1" x14ac:dyDescent="0.15">
      <c r="A225" s="1" t="s">
        <v>501</v>
      </c>
      <c r="B225" s="1" t="s">
        <v>227</v>
      </c>
      <c r="C225" s="1" t="s">
        <v>224</v>
      </c>
      <c r="D225" s="1" t="s">
        <v>274</v>
      </c>
      <c r="E225" s="1" t="s">
        <v>226</v>
      </c>
      <c r="F225" s="40">
        <f t="shared" si="9"/>
        <v>21289</v>
      </c>
      <c r="G225" s="40">
        <f t="shared" si="10"/>
        <v>11923</v>
      </c>
      <c r="H225" s="41">
        <f t="shared" si="11"/>
        <v>1.7855405518745282</v>
      </c>
      <c r="M225" s="29" t="s">
        <v>936</v>
      </c>
      <c r="N225" s="29" t="s">
        <v>937</v>
      </c>
      <c r="O225" s="29" t="s">
        <v>408</v>
      </c>
      <c r="P225" s="29" t="s">
        <v>2672</v>
      </c>
      <c r="Q225" s="27">
        <v>87921</v>
      </c>
      <c r="R225" s="27">
        <v>44903</v>
      </c>
      <c r="S225" s="2"/>
      <c r="Y225" s="2"/>
      <c r="AL225" s="2"/>
      <c r="AW225" s="2"/>
      <c r="AY225" s="2"/>
      <c r="BF225" s="2"/>
      <c r="BG225"/>
      <c r="BH225"/>
      <c r="BI225"/>
      <c r="BJ225"/>
      <c r="BK225" s="2"/>
      <c r="BP225" s="2"/>
      <c r="BQ225" s="1" t="s">
        <v>323</v>
      </c>
      <c r="BR225" s="1" t="s">
        <v>1124</v>
      </c>
      <c r="BS225" s="12" t="s">
        <v>1297</v>
      </c>
      <c r="BT225" s="2"/>
      <c r="BV225" s="2"/>
      <c r="BW225" s="89" t="s">
        <v>548</v>
      </c>
      <c r="BX225" s="90" t="s">
        <v>883</v>
      </c>
      <c r="BY225" s="2"/>
    </row>
    <row r="226" spans="1:77" s="11" customFormat="1" x14ac:dyDescent="0.15">
      <c r="A226" s="1" t="s">
        <v>502</v>
      </c>
      <c r="B226" s="1" t="s">
        <v>204</v>
      </c>
      <c r="C226" s="1" t="s">
        <v>224</v>
      </c>
      <c r="D226" s="1" t="s">
        <v>357</v>
      </c>
      <c r="E226" s="1" t="s">
        <v>226</v>
      </c>
      <c r="F226" s="40">
        <f t="shared" si="9"/>
        <v>13802</v>
      </c>
      <c r="G226" s="40">
        <f t="shared" si="10"/>
        <v>8521</v>
      </c>
      <c r="H226" s="41">
        <f t="shared" si="11"/>
        <v>1.6197629386222274</v>
      </c>
      <c r="M226" s="29" t="s">
        <v>938</v>
      </c>
      <c r="N226" s="29" t="s">
        <v>939</v>
      </c>
      <c r="O226" s="29" t="s">
        <v>425</v>
      </c>
      <c r="P226" s="29" t="s">
        <v>314</v>
      </c>
      <c r="Q226" s="27">
        <v>67026</v>
      </c>
      <c r="R226" s="27">
        <v>34602</v>
      </c>
      <c r="S226" s="2"/>
      <c r="Y226" s="2"/>
      <c r="AL226" s="2"/>
      <c r="AW226" s="2"/>
      <c r="AY226" s="2"/>
      <c r="BF226" s="2"/>
      <c r="BG226"/>
      <c r="BH226"/>
      <c r="BI226"/>
      <c r="BJ226"/>
      <c r="BK226" s="2"/>
      <c r="BP226" s="2"/>
      <c r="BQ226" s="1" t="s">
        <v>323</v>
      </c>
      <c r="BR226" s="1" t="s">
        <v>1126</v>
      </c>
      <c r="BS226" s="12" t="s">
        <v>1298</v>
      </c>
      <c r="BT226" s="2"/>
      <c r="BV226" s="2"/>
      <c r="BW226" s="89" t="s">
        <v>484</v>
      </c>
      <c r="BX226" s="90" t="s">
        <v>949</v>
      </c>
      <c r="BY226" s="2"/>
    </row>
    <row r="227" spans="1:77" s="11" customFormat="1" x14ac:dyDescent="0.15">
      <c r="A227" s="1" t="s">
        <v>503</v>
      </c>
      <c r="B227" s="1" t="s">
        <v>204</v>
      </c>
      <c r="C227" s="1" t="s">
        <v>201</v>
      </c>
      <c r="D227" s="1" t="s">
        <v>2787</v>
      </c>
      <c r="E227" s="1" t="s">
        <v>203</v>
      </c>
      <c r="F227" s="40">
        <f t="shared" si="9"/>
        <v>96649</v>
      </c>
      <c r="G227" s="40">
        <f t="shared" si="10"/>
        <v>41770</v>
      </c>
      <c r="H227" s="41">
        <f t="shared" si="11"/>
        <v>2.3138376825472826</v>
      </c>
      <c r="M227" s="29" t="s">
        <v>940</v>
      </c>
      <c r="N227" s="29" t="s">
        <v>941</v>
      </c>
      <c r="O227" s="29" t="s">
        <v>433</v>
      </c>
      <c r="P227" s="29" t="s">
        <v>314</v>
      </c>
      <c r="Q227" s="27">
        <v>56915</v>
      </c>
      <c r="R227" s="27">
        <v>27932</v>
      </c>
      <c r="S227" s="2"/>
      <c r="Y227" s="2"/>
      <c r="AL227" s="2"/>
      <c r="AW227" s="2"/>
      <c r="AY227" s="2"/>
      <c r="BF227" s="2"/>
      <c r="BG227"/>
      <c r="BH227"/>
      <c r="BI227"/>
      <c r="BJ227"/>
      <c r="BK227" s="2"/>
      <c r="BP227" s="2"/>
      <c r="BQ227" s="1" t="s">
        <v>323</v>
      </c>
      <c r="BR227" s="1" t="s">
        <v>1128</v>
      </c>
      <c r="BS227" s="12" t="s">
        <v>1299</v>
      </c>
      <c r="BT227" s="2"/>
      <c r="BV227" s="2"/>
      <c r="BW227" s="91" t="s">
        <v>485</v>
      </c>
      <c r="BX227" s="92" t="s">
        <v>697</v>
      </c>
      <c r="BY227" s="2"/>
    </row>
    <row r="228" spans="1:77" s="11" customFormat="1" x14ac:dyDescent="0.15">
      <c r="A228" s="1" t="s">
        <v>504</v>
      </c>
      <c r="B228" s="1" t="s">
        <v>204</v>
      </c>
      <c r="C228" s="1" t="s">
        <v>224</v>
      </c>
      <c r="D228" s="1" t="s">
        <v>319</v>
      </c>
      <c r="E228" s="1" t="s">
        <v>226</v>
      </c>
      <c r="F228" s="40">
        <f t="shared" si="9"/>
        <v>14585</v>
      </c>
      <c r="G228" s="40">
        <f t="shared" si="10"/>
        <v>13630</v>
      </c>
      <c r="H228" s="41">
        <f t="shared" si="11"/>
        <v>1.0700660308143801</v>
      </c>
      <c r="M228" s="29" t="s">
        <v>942</v>
      </c>
      <c r="N228" s="29" t="s">
        <v>943</v>
      </c>
      <c r="O228" s="29" t="s">
        <v>538</v>
      </c>
      <c r="P228" s="29" t="s">
        <v>312</v>
      </c>
      <c r="Q228" s="27">
        <v>149121</v>
      </c>
      <c r="R228" s="27">
        <v>71901</v>
      </c>
      <c r="S228" s="2"/>
      <c r="Y228" s="2"/>
      <c r="AL228" s="2"/>
      <c r="AW228" s="2"/>
      <c r="AY228" s="2"/>
      <c r="BF228" s="2"/>
      <c r="BG228"/>
      <c r="BH228"/>
      <c r="BI228"/>
      <c r="BJ228"/>
      <c r="BK228" s="2"/>
      <c r="BP228" s="2"/>
      <c r="BQ228" s="1" t="s">
        <v>527</v>
      </c>
      <c r="BR228" s="1" t="s">
        <v>1108</v>
      </c>
      <c r="BS228" s="12" t="s">
        <v>1300</v>
      </c>
      <c r="BT228" s="2"/>
      <c r="BV228" s="2"/>
      <c r="BW228" s="89" t="s">
        <v>486</v>
      </c>
      <c r="BX228" s="90" t="s">
        <v>991</v>
      </c>
      <c r="BY228" s="2"/>
    </row>
    <row r="229" spans="1:77" s="11" customFormat="1" x14ac:dyDescent="0.15">
      <c r="A229" s="1" t="s">
        <v>505</v>
      </c>
      <c r="B229" s="1" t="s">
        <v>301</v>
      </c>
      <c r="C229" s="1" t="s">
        <v>201</v>
      </c>
      <c r="D229" s="1" t="s">
        <v>2788</v>
      </c>
      <c r="E229" s="1" t="s">
        <v>226</v>
      </c>
      <c r="F229" s="40">
        <f t="shared" si="9"/>
        <v>11363</v>
      </c>
      <c r="G229" s="40">
        <f t="shared" si="10"/>
        <v>6418</v>
      </c>
      <c r="H229" s="41">
        <f t="shared" si="11"/>
        <v>1.7704892489872235</v>
      </c>
      <c r="M229" s="29" t="s">
        <v>944</v>
      </c>
      <c r="N229" s="29" t="s">
        <v>945</v>
      </c>
      <c r="O229" s="29" t="s">
        <v>442</v>
      </c>
      <c r="P229" s="29" t="s">
        <v>2672</v>
      </c>
      <c r="Q229" s="27">
        <v>171836</v>
      </c>
      <c r="R229" s="27">
        <v>86754</v>
      </c>
      <c r="S229" s="2"/>
      <c r="Y229" s="2"/>
      <c r="AL229" s="2"/>
      <c r="AW229" s="2"/>
      <c r="AY229" s="2"/>
      <c r="BF229" s="2"/>
      <c r="BG229"/>
      <c r="BH229"/>
      <c r="BI229"/>
      <c r="BJ229"/>
      <c r="BK229" s="2"/>
      <c r="BP229" s="2"/>
      <c r="BQ229" s="1" t="s">
        <v>527</v>
      </c>
      <c r="BR229" s="1" t="s">
        <v>1110</v>
      </c>
      <c r="BS229" s="12" t="s">
        <v>1301</v>
      </c>
      <c r="BT229" s="2"/>
      <c r="BV229" s="2"/>
      <c r="BW229" s="91" t="s">
        <v>293</v>
      </c>
      <c r="BX229" s="92" t="s">
        <v>885</v>
      </c>
      <c r="BY229" s="2"/>
    </row>
    <row r="230" spans="1:77" s="11" customFormat="1" x14ac:dyDescent="0.15">
      <c r="A230" s="1" t="s">
        <v>506</v>
      </c>
      <c r="B230" s="1" t="s">
        <v>301</v>
      </c>
      <c r="C230" s="1" t="s">
        <v>201</v>
      </c>
      <c r="D230" s="1" t="s">
        <v>2791</v>
      </c>
      <c r="E230" s="1" t="s">
        <v>226</v>
      </c>
      <c r="F230" s="40">
        <f t="shared" si="9"/>
        <v>5443</v>
      </c>
      <c r="G230" s="40">
        <f t="shared" si="10"/>
        <v>3585</v>
      </c>
      <c r="H230" s="41">
        <f t="shared" si="11"/>
        <v>1.5182705718270573</v>
      </c>
      <c r="M230" s="29" t="s">
        <v>946</v>
      </c>
      <c r="N230" s="29" t="s">
        <v>947</v>
      </c>
      <c r="O230" s="29" t="s">
        <v>449</v>
      </c>
      <c r="P230" s="29" t="s">
        <v>314</v>
      </c>
      <c r="Q230" s="27">
        <v>70262</v>
      </c>
      <c r="R230" s="27">
        <v>34722</v>
      </c>
      <c r="S230" s="2"/>
      <c r="Y230" s="2"/>
      <c r="AL230" s="2"/>
      <c r="AW230" s="2"/>
      <c r="AY230" s="2"/>
      <c r="BF230" s="2"/>
      <c r="BG230"/>
      <c r="BH230"/>
      <c r="BI230"/>
      <c r="BJ230"/>
      <c r="BK230" s="2"/>
      <c r="BP230" s="2"/>
      <c r="BQ230" s="1" t="s">
        <v>527</v>
      </c>
      <c r="BR230" s="1" t="s">
        <v>1112</v>
      </c>
      <c r="BS230" s="12" t="s">
        <v>1220</v>
      </c>
      <c r="BT230" s="2"/>
      <c r="BV230" s="2"/>
      <c r="BW230" s="89" t="s">
        <v>487</v>
      </c>
      <c r="BX230" s="90" t="s">
        <v>951</v>
      </c>
      <c r="BY230" s="2"/>
    </row>
    <row r="231" spans="1:77" s="11" customFormat="1" x14ac:dyDescent="0.15">
      <c r="A231" s="1" t="s">
        <v>507</v>
      </c>
      <c r="B231" s="1" t="s">
        <v>301</v>
      </c>
      <c r="C231" s="1" t="s">
        <v>201</v>
      </c>
      <c r="D231" s="1" t="s">
        <v>2791</v>
      </c>
      <c r="E231" s="1" t="s">
        <v>226</v>
      </c>
      <c r="F231" s="40">
        <f t="shared" si="9"/>
        <v>5218</v>
      </c>
      <c r="G231" s="40">
        <f t="shared" si="10"/>
        <v>3875</v>
      </c>
      <c r="H231" s="41">
        <f t="shared" si="11"/>
        <v>1.3465806451612903</v>
      </c>
      <c r="M231" s="29" t="s">
        <v>948</v>
      </c>
      <c r="N231" s="29" t="s">
        <v>949</v>
      </c>
      <c r="O231" s="29" t="s">
        <v>484</v>
      </c>
      <c r="P231" s="29" t="s">
        <v>314</v>
      </c>
      <c r="Q231" s="27">
        <v>168103</v>
      </c>
      <c r="R231" s="27">
        <v>82927</v>
      </c>
      <c r="S231" s="2"/>
      <c r="Y231" s="2"/>
      <c r="AL231" s="2"/>
      <c r="AW231" s="2"/>
      <c r="AY231" s="2"/>
      <c r="BF231" s="2"/>
      <c r="BG231"/>
      <c r="BH231"/>
      <c r="BI231"/>
      <c r="BJ231"/>
      <c r="BK231" s="2"/>
      <c r="BP231" s="2"/>
      <c r="BQ231" s="1" t="s">
        <v>527</v>
      </c>
      <c r="BR231" s="1" t="s">
        <v>1114</v>
      </c>
      <c r="BS231" s="12" t="s">
        <v>1302</v>
      </c>
      <c r="BT231" s="2"/>
      <c r="BV231" s="2"/>
      <c r="BW231" s="91" t="s">
        <v>542</v>
      </c>
      <c r="BX231" s="92" t="s">
        <v>953</v>
      </c>
      <c r="BY231" s="2"/>
    </row>
    <row r="232" spans="1:77" s="11" customFormat="1" x14ac:dyDescent="0.15">
      <c r="A232" s="1" t="s">
        <v>508</v>
      </c>
      <c r="B232" s="1" t="s">
        <v>204</v>
      </c>
      <c r="C232" s="1" t="s">
        <v>201</v>
      </c>
      <c r="D232" s="1" t="s">
        <v>202</v>
      </c>
      <c r="E232" s="1" t="s">
        <v>226</v>
      </c>
      <c r="F232" s="40">
        <f t="shared" si="9"/>
        <v>11998</v>
      </c>
      <c r="G232" s="40">
        <f t="shared" si="10"/>
        <v>8005</v>
      </c>
      <c r="H232" s="41">
        <f t="shared" si="11"/>
        <v>1.4988132417239226</v>
      </c>
      <c r="M232" s="29" t="s">
        <v>950</v>
      </c>
      <c r="N232" s="29" t="s">
        <v>951</v>
      </c>
      <c r="O232" s="29" t="s">
        <v>487</v>
      </c>
      <c r="P232" s="29" t="s">
        <v>314</v>
      </c>
      <c r="Q232" s="27">
        <v>53396</v>
      </c>
      <c r="R232" s="27">
        <v>33166</v>
      </c>
      <c r="S232" s="2"/>
      <c r="Y232" s="2"/>
      <c r="AL232" s="2"/>
      <c r="AW232" s="2"/>
      <c r="AY232" s="2"/>
      <c r="BF232" s="2"/>
      <c r="BG232"/>
      <c r="BH232"/>
      <c r="BI232"/>
      <c r="BJ232"/>
      <c r="BK232" s="2"/>
      <c r="BP232" s="2"/>
      <c r="BQ232" s="1" t="s">
        <v>527</v>
      </c>
      <c r="BR232" s="1" t="s">
        <v>1116</v>
      </c>
      <c r="BS232" s="12" t="s">
        <v>1303</v>
      </c>
      <c r="BT232" s="2"/>
      <c r="BV232" s="2"/>
      <c r="BW232" s="89" t="s">
        <v>488</v>
      </c>
      <c r="BX232" s="90" t="s">
        <v>769</v>
      </c>
      <c r="BY232" s="2"/>
    </row>
    <row r="233" spans="1:77" s="11" customFormat="1" x14ac:dyDescent="0.15">
      <c r="A233" s="1" t="s">
        <v>509</v>
      </c>
      <c r="B233" s="1" t="s">
        <v>227</v>
      </c>
      <c r="C233" s="1" t="s">
        <v>224</v>
      </c>
      <c r="D233" s="1" t="s">
        <v>294</v>
      </c>
      <c r="E233" s="1" t="s">
        <v>226</v>
      </c>
      <c r="F233" s="40">
        <f t="shared" si="9"/>
        <v>3385</v>
      </c>
      <c r="G233" s="40">
        <f t="shared" si="10"/>
        <v>3027</v>
      </c>
      <c r="H233" s="41">
        <f t="shared" si="11"/>
        <v>1.1182689131152956</v>
      </c>
      <c r="M233" s="29" t="s">
        <v>952</v>
      </c>
      <c r="N233" s="29" t="s">
        <v>953</v>
      </c>
      <c r="O233" s="29" t="s">
        <v>542</v>
      </c>
      <c r="P233" s="29" t="s">
        <v>314</v>
      </c>
      <c r="Q233" s="27">
        <v>123128</v>
      </c>
      <c r="R233" s="27">
        <v>63254</v>
      </c>
      <c r="S233" s="2"/>
      <c r="Y233" s="2"/>
      <c r="AL233" s="2"/>
      <c r="AW233" s="2"/>
      <c r="AY233" s="2"/>
      <c r="BF233" s="2"/>
      <c r="BG233"/>
      <c r="BH233"/>
      <c r="BI233"/>
      <c r="BJ233"/>
      <c r="BK233" s="2"/>
      <c r="BP233" s="2"/>
      <c r="BQ233" s="1" t="s">
        <v>527</v>
      </c>
      <c r="BR233" s="1" t="s">
        <v>1118</v>
      </c>
      <c r="BS233" s="12" t="s">
        <v>1304</v>
      </c>
      <c r="BT233" s="2"/>
      <c r="BV233" s="2"/>
      <c r="BW233" s="91" t="s">
        <v>489</v>
      </c>
      <c r="BX233" s="92" t="s">
        <v>1099</v>
      </c>
      <c r="BY233" s="2"/>
    </row>
    <row r="234" spans="1:77" s="11" customFormat="1" x14ac:dyDescent="0.15">
      <c r="A234" s="1" t="s">
        <v>510</v>
      </c>
      <c r="B234" s="1" t="s">
        <v>265</v>
      </c>
      <c r="C234" s="1" t="s">
        <v>224</v>
      </c>
      <c r="D234" s="1" t="s">
        <v>263</v>
      </c>
      <c r="E234" s="1" t="s">
        <v>226</v>
      </c>
      <c r="F234" s="40">
        <f t="shared" si="9"/>
        <v>5805</v>
      </c>
      <c r="G234" s="40">
        <f t="shared" si="10"/>
        <v>5992</v>
      </c>
      <c r="H234" s="41">
        <f t="shared" si="11"/>
        <v>0.96879172229639521</v>
      </c>
      <c r="M234" s="29" t="s">
        <v>954</v>
      </c>
      <c r="N234" s="29" t="s">
        <v>955</v>
      </c>
      <c r="O234" s="29" t="s">
        <v>545</v>
      </c>
      <c r="P234" s="29" t="s">
        <v>2672</v>
      </c>
      <c r="Q234" s="27">
        <v>387235</v>
      </c>
      <c r="R234" s="27">
        <v>184138</v>
      </c>
      <c r="S234" s="2"/>
      <c r="Y234" s="2"/>
      <c r="AL234" s="2"/>
      <c r="AW234" s="2"/>
      <c r="AY234" s="2"/>
      <c r="BF234" s="2"/>
      <c r="BG234"/>
      <c r="BH234"/>
      <c r="BI234"/>
      <c r="BJ234"/>
      <c r="BK234" s="2"/>
      <c r="BP234" s="2"/>
      <c r="BQ234" s="1" t="s">
        <v>527</v>
      </c>
      <c r="BR234" s="1" t="s">
        <v>1120</v>
      </c>
      <c r="BS234" s="12" t="s">
        <v>1305</v>
      </c>
      <c r="BT234" s="2"/>
      <c r="BV234" s="2"/>
      <c r="BW234" s="89" t="s">
        <v>490</v>
      </c>
      <c r="BX234" s="90" t="s">
        <v>967</v>
      </c>
      <c r="BY234" s="2"/>
    </row>
    <row r="235" spans="1:77" s="11" customFormat="1" x14ac:dyDescent="0.15">
      <c r="A235" s="1" t="s">
        <v>511</v>
      </c>
      <c r="B235" s="1" t="s">
        <v>204</v>
      </c>
      <c r="C235" s="1" t="s">
        <v>201</v>
      </c>
      <c r="D235" s="1" t="s">
        <v>2787</v>
      </c>
      <c r="E235" s="1" t="s">
        <v>203</v>
      </c>
      <c r="F235" s="40">
        <f t="shared" si="9"/>
        <v>82081</v>
      </c>
      <c r="G235" s="40">
        <f t="shared" si="10"/>
        <v>38759</v>
      </c>
      <c r="H235" s="41">
        <f t="shared" si="11"/>
        <v>2.117727495549421</v>
      </c>
      <c r="M235" s="29" t="s">
        <v>956</v>
      </c>
      <c r="N235" s="29" t="s">
        <v>957</v>
      </c>
      <c r="O235" s="29" t="s">
        <v>513</v>
      </c>
      <c r="P235" s="29" t="s">
        <v>312</v>
      </c>
      <c r="Q235" s="27">
        <v>137681</v>
      </c>
      <c r="R235" s="27">
        <v>65284</v>
      </c>
      <c r="S235" s="2"/>
      <c r="Y235" s="2"/>
      <c r="AL235" s="2"/>
      <c r="AW235" s="2"/>
      <c r="AY235" s="2"/>
      <c r="BF235" s="2"/>
      <c r="BG235"/>
      <c r="BH235"/>
      <c r="BI235"/>
      <c r="BJ235"/>
      <c r="BK235" s="2"/>
      <c r="BP235" s="2"/>
      <c r="BQ235" s="1" t="s">
        <v>324</v>
      </c>
      <c r="BR235" s="1" t="s">
        <v>1108</v>
      </c>
      <c r="BS235" s="12" t="s">
        <v>1306</v>
      </c>
      <c r="BT235" s="2"/>
      <c r="BV235" s="2"/>
      <c r="BW235" s="91" t="s">
        <v>545</v>
      </c>
      <c r="BX235" s="92" t="s">
        <v>955</v>
      </c>
      <c r="BY235" s="2"/>
    </row>
    <row r="236" spans="1:77" s="11" customFormat="1" x14ac:dyDescent="0.15">
      <c r="A236" s="1" t="s">
        <v>512</v>
      </c>
      <c r="B236" s="1" t="s">
        <v>204</v>
      </c>
      <c r="C236" s="1" t="s">
        <v>201</v>
      </c>
      <c r="D236" s="1" t="s">
        <v>2785</v>
      </c>
      <c r="E236" s="1" t="s">
        <v>226</v>
      </c>
      <c r="F236" s="40">
        <f t="shared" si="9"/>
        <v>6056</v>
      </c>
      <c r="G236" s="40">
        <f t="shared" si="10"/>
        <v>5330</v>
      </c>
      <c r="H236" s="41">
        <f t="shared" si="11"/>
        <v>1.1362101313320825</v>
      </c>
      <c r="M236" s="29" t="s">
        <v>958</v>
      </c>
      <c r="N236" s="29" t="s">
        <v>959</v>
      </c>
      <c r="O236" s="29" t="s">
        <v>307</v>
      </c>
      <c r="P236" s="29" t="s">
        <v>2789</v>
      </c>
      <c r="Q236" s="27">
        <v>11115</v>
      </c>
      <c r="R236" s="27">
        <v>8872</v>
      </c>
      <c r="S236" s="2"/>
      <c r="Y236" s="2"/>
      <c r="AL236" s="2"/>
      <c r="AW236" s="2"/>
      <c r="AY236" s="2"/>
      <c r="BF236" s="2"/>
      <c r="BG236"/>
      <c r="BH236"/>
      <c r="BI236"/>
      <c r="BJ236"/>
      <c r="BK236" s="2"/>
      <c r="BP236" s="2"/>
      <c r="BQ236" s="1" t="s">
        <v>324</v>
      </c>
      <c r="BR236" s="1" t="s">
        <v>1110</v>
      </c>
      <c r="BS236" s="12" t="s">
        <v>1307</v>
      </c>
      <c r="BT236" s="2"/>
      <c r="BV236" s="2"/>
      <c r="BW236" s="89" t="s">
        <v>491</v>
      </c>
      <c r="BX236" s="90" t="s">
        <v>747</v>
      </c>
      <c r="BY236" s="2"/>
    </row>
    <row r="237" spans="1:77" s="11" customFormat="1" x14ac:dyDescent="0.15">
      <c r="A237" s="1" t="s">
        <v>513</v>
      </c>
      <c r="B237" s="1" t="s">
        <v>310</v>
      </c>
      <c r="C237" s="1" t="s">
        <v>224</v>
      </c>
      <c r="D237" s="1" t="s">
        <v>312</v>
      </c>
      <c r="E237" s="1" t="s">
        <v>264</v>
      </c>
      <c r="F237" s="40">
        <f t="shared" si="9"/>
        <v>137681</v>
      </c>
      <c r="G237" s="40">
        <f t="shared" si="10"/>
        <v>65284</v>
      </c>
      <c r="H237" s="41">
        <f t="shared" si="11"/>
        <v>2.1089547209117088</v>
      </c>
      <c r="M237" s="29" t="s">
        <v>960</v>
      </c>
      <c r="N237" s="29" t="s">
        <v>961</v>
      </c>
      <c r="O237" s="29" t="s">
        <v>394</v>
      </c>
      <c r="P237" s="29" t="s">
        <v>2789</v>
      </c>
      <c r="Q237" s="27">
        <v>13990</v>
      </c>
      <c r="R237" s="27">
        <v>12538</v>
      </c>
      <c r="S237" s="2"/>
      <c r="Y237" s="2"/>
      <c r="AL237" s="2"/>
      <c r="AW237" s="2"/>
      <c r="AY237" s="2"/>
      <c r="BF237" s="2"/>
      <c r="BG237"/>
      <c r="BH237"/>
      <c r="BI237"/>
      <c r="BJ237"/>
      <c r="BK237" s="2"/>
      <c r="BP237" s="2"/>
      <c r="BQ237" s="1" t="s">
        <v>324</v>
      </c>
      <c r="BR237" s="1" t="s">
        <v>1112</v>
      </c>
      <c r="BS237" s="12" t="s">
        <v>1217</v>
      </c>
      <c r="BT237" s="2"/>
      <c r="BV237" s="2"/>
      <c r="BW237" s="91" t="s">
        <v>492</v>
      </c>
      <c r="BX237" s="92" t="s">
        <v>805</v>
      </c>
      <c r="BY237" s="2"/>
    </row>
    <row r="238" spans="1:77" s="11" customFormat="1" x14ac:dyDescent="0.15">
      <c r="A238" s="1" t="s">
        <v>514</v>
      </c>
      <c r="B238" s="1" t="s">
        <v>204</v>
      </c>
      <c r="C238" s="1" t="s">
        <v>224</v>
      </c>
      <c r="D238" s="1" t="s">
        <v>357</v>
      </c>
      <c r="E238" s="1" t="s">
        <v>226</v>
      </c>
      <c r="F238" s="40">
        <f t="shared" si="9"/>
        <v>9006</v>
      </c>
      <c r="G238" s="40">
        <f t="shared" si="10"/>
        <v>6216</v>
      </c>
      <c r="H238" s="41">
        <f t="shared" si="11"/>
        <v>1.4488416988416988</v>
      </c>
      <c r="M238" s="29" t="s">
        <v>962</v>
      </c>
      <c r="N238" s="29" t="s">
        <v>963</v>
      </c>
      <c r="O238" s="29" t="s">
        <v>441</v>
      </c>
      <c r="P238" s="29" t="s">
        <v>2789</v>
      </c>
      <c r="Q238" s="27">
        <v>30690</v>
      </c>
      <c r="R238" s="27">
        <v>22320</v>
      </c>
      <c r="S238" s="2"/>
      <c r="Y238" s="2"/>
      <c r="AL238" s="2"/>
      <c r="AW238" s="2"/>
      <c r="AY238" s="2"/>
      <c r="BF238" s="2"/>
      <c r="BG238"/>
      <c r="BH238"/>
      <c r="BI238"/>
      <c r="BJ238"/>
      <c r="BK238" s="2"/>
      <c r="BP238" s="2"/>
      <c r="BQ238" s="1" t="s">
        <v>324</v>
      </c>
      <c r="BR238" s="1" t="s">
        <v>1114</v>
      </c>
      <c r="BS238" s="12" t="s">
        <v>1308</v>
      </c>
      <c r="BT238" s="2"/>
      <c r="BV238" s="2"/>
      <c r="BW238" s="89" t="s">
        <v>493</v>
      </c>
      <c r="BX238" s="90" t="s">
        <v>1045</v>
      </c>
      <c r="BY238" s="2"/>
    </row>
    <row r="239" spans="1:77" s="11" customFormat="1" x14ac:dyDescent="0.15">
      <c r="A239" s="1" t="s">
        <v>515</v>
      </c>
      <c r="B239" s="1" t="s">
        <v>204</v>
      </c>
      <c r="C239" s="1" t="s">
        <v>224</v>
      </c>
      <c r="D239" s="1" t="s">
        <v>319</v>
      </c>
      <c r="E239" s="1" t="s">
        <v>264</v>
      </c>
      <c r="F239" s="40">
        <f t="shared" si="9"/>
        <v>134084</v>
      </c>
      <c r="G239" s="40">
        <f t="shared" si="10"/>
        <v>57688</v>
      </c>
      <c r="H239" s="41">
        <f t="shared" si="11"/>
        <v>2.3242962141173207</v>
      </c>
      <c r="M239" s="29" t="s">
        <v>964</v>
      </c>
      <c r="N239" s="29" t="s">
        <v>965</v>
      </c>
      <c r="O239" s="29" t="s">
        <v>479</v>
      </c>
      <c r="P239" s="29" t="s">
        <v>2789</v>
      </c>
      <c r="Q239" s="27">
        <v>28039</v>
      </c>
      <c r="R239" s="27">
        <v>18526</v>
      </c>
      <c r="S239" s="2"/>
      <c r="Y239" s="2"/>
      <c r="AL239" s="2"/>
      <c r="AW239" s="2"/>
      <c r="AY239" s="2"/>
      <c r="BF239" s="2"/>
      <c r="BG239"/>
      <c r="BH239"/>
      <c r="BI239"/>
      <c r="BJ239"/>
      <c r="BK239" s="2"/>
      <c r="BP239" s="2"/>
      <c r="BQ239" s="1" t="s">
        <v>324</v>
      </c>
      <c r="BR239" s="1" t="s">
        <v>1116</v>
      </c>
      <c r="BS239" s="12" t="s">
        <v>1309</v>
      </c>
      <c r="BT239" s="2"/>
      <c r="BV239" s="2"/>
      <c r="BW239" s="91" t="s">
        <v>494</v>
      </c>
      <c r="BX239" s="92" t="s">
        <v>699</v>
      </c>
      <c r="BY239" s="2"/>
    </row>
    <row r="240" spans="1:77" s="11" customFormat="1" x14ac:dyDescent="0.15">
      <c r="A240" s="1" t="s">
        <v>516</v>
      </c>
      <c r="B240" s="1" t="s">
        <v>204</v>
      </c>
      <c r="C240" s="1" t="s">
        <v>201</v>
      </c>
      <c r="D240" s="1" t="s">
        <v>2785</v>
      </c>
      <c r="E240" s="1" t="s">
        <v>226</v>
      </c>
      <c r="F240" s="40">
        <f t="shared" si="9"/>
        <v>6298</v>
      </c>
      <c r="G240" s="40">
        <f t="shared" si="10"/>
        <v>6516</v>
      </c>
      <c r="H240" s="41">
        <f t="shared" si="11"/>
        <v>0.96654389195825663</v>
      </c>
      <c r="M240" s="29" t="s">
        <v>966</v>
      </c>
      <c r="N240" s="29" t="s">
        <v>967</v>
      </c>
      <c r="O240" s="29" t="s">
        <v>490</v>
      </c>
      <c r="P240" s="29" t="s">
        <v>2789</v>
      </c>
      <c r="Q240" s="27">
        <v>14469</v>
      </c>
      <c r="R240" s="27">
        <v>8655</v>
      </c>
      <c r="S240" s="2"/>
      <c r="Y240" s="2"/>
      <c r="AL240" s="2"/>
      <c r="AW240" s="2"/>
      <c r="AY240" s="2"/>
      <c r="BF240" s="2"/>
      <c r="BG240"/>
      <c r="BH240"/>
      <c r="BI240"/>
      <c r="BJ240"/>
      <c r="BK240" s="2"/>
      <c r="BP240" s="2"/>
      <c r="BQ240" s="1" t="s">
        <v>324</v>
      </c>
      <c r="BR240" s="1" t="s">
        <v>1118</v>
      </c>
      <c r="BS240" s="12" t="s">
        <v>1310</v>
      </c>
      <c r="BT240" s="2"/>
      <c r="BV240" s="2"/>
      <c r="BW240" s="89" t="s">
        <v>495</v>
      </c>
      <c r="BX240" s="90" t="s">
        <v>701</v>
      </c>
      <c r="BY240" s="2"/>
    </row>
    <row r="241" spans="1:77" s="11" customFormat="1" x14ac:dyDescent="0.15">
      <c r="A241" s="1" t="s">
        <v>517</v>
      </c>
      <c r="B241" s="1" t="s">
        <v>227</v>
      </c>
      <c r="C241" s="1" t="s">
        <v>224</v>
      </c>
      <c r="D241" s="1" t="s">
        <v>274</v>
      </c>
      <c r="E241" s="1" t="s">
        <v>226</v>
      </c>
      <c r="F241" s="40">
        <f t="shared" si="9"/>
        <v>7001</v>
      </c>
      <c r="G241" s="40">
        <f t="shared" si="10"/>
        <v>4433</v>
      </c>
      <c r="H241" s="41">
        <f t="shared" si="11"/>
        <v>1.5792916760658695</v>
      </c>
      <c r="M241" s="29" t="s">
        <v>968</v>
      </c>
      <c r="N241" s="29" t="s">
        <v>969</v>
      </c>
      <c r="O241" s="29" t="s">
        <v>321</v>
      </c>
      <c r="P241" s="29" t="s">
        <v>2789</v>
      </c>
      <c r="Q241" s="27">
        <v>8908</v>
      </c>
      <c r="R241" s="27">
        <v>5887</v>
      </c>
      <c r="S241" s="2"/>
      <c r="Y241" s="2"/>
      <c r="AL241" s="2"/>
      <c r="AW241" s="2"/>
      <c r="AY241" s="2"/>
      <c r="BF241" s="2"/>
      <c r="BG241"/>
      <c r="BH241"/>
      <c r="BI241"/>
      <c r="BJ241"/>
      <c r="BK241" s="2"/>
      <c r="BP241" s="2"/>
      <c r="BQ241" s="1" t="s">
        <v>324</v>
      </c>
      <c r="BR241" s="1" t="s">
        <v>1120</v>
      </c>
      <c r="BS241" s="12" t="s">
        <v>1311</v>
      </c>
      <c r="BT241" s="2"/>
      <c r="BV241" s="2"/>
      <c r="BW241" s="91" t="s">
        <v>547</v>
      </c>
      <c r="BX241" s="92" t="s">
        <v>1101</v>
      </c>
      <c r="BY241" s="2"/>
    </row>
    <row r="242" spans="1:77" s="11" customFormat="1" x14ac:dyDescent="0.15">
      <c r="A242" s="1" t="s">
        <v>518</v>
      </c>
      <c r="B242" s="1" t="s">
        <v>204</v>
      </c>
      <c r="C242" s="1" t="s">
        <v>224</v>
      </c>
      <c r="D242" s="1" t="s">
        <v>319</v>
      </c>
      <c r="E242" s="1" t="s">
        <v>226</v>
      </c>
      <c r="F242" s="40">
        <f t="shared" si="9"/>
        <v>11793</v>
      </c>
      <c r="G242" s="40">
        <f t="shared" si="10"/>
        <v>10279</v>
      </c>
      <c r="H242" s="41">
        <f t="shared" si="11"/>
        <v>1.1472905924700847</v>
      </c>
      <c r="M242" s="29" t="s">
        <v>970</v>
      </c>
      <c r="N242" s="29" t="s">
        <v>971</v>
      </c>
      <c r="O242" s="29" t="s">
        <v>324</v>
      </c>
      <c r="P242" s="29" t="s">
        <v>2790</v>
      </c>
      <c r="Q242" s="27">
        <v>6766</v>
      </c>
      <c r="R242" s="27">
        <v>5580</v>
      </c>
      <c r="S242" s="2"/>
      <c r="Y242" s="2"/>
      <c r="AL242" s="2"/>
      <c r="AW242" s="2"/>
      <c r="AY242" s="2"/>
      <c r="BF242" s="2"/>
      <c r="BG242"/>
      <c r="BH242"/>
      <c r="BI242"/>
      <c r="BJ242"/>
      <c r="BK242" s="2"/>
      <c r="BP242" s="2"/>
      <c r="BQ242" s="1" t="s">
        <v>324</v>
      </c>
      <c r="BR242" s="1" t="s">
        <v>1122</v>
      </c>
      <c r="BS242" s="12" t="s">
        <v>1312</v>
      </c>
      <c r="BT242" s="2"/>
      <c r="BV242" s="2"/>
      <c r="BW242" s="89" t="s">
        <v>496</v>
      </c>
      <c r="BX242" s="90" t="s">
        <v>583</v>
      </c>
      <c r="BY242" s="2"/>
    </row>
    <row r="243" spans="1:77" s="11" customFormat="1" x14ac:dyDescent="0.15">
      <c r="A243" s="1" t="s">
        <v>519</v>
      </c>
      <c r="B243" s="1" t="s">
        <v>204</v>
      </c>
      <c r="C243" s="1" t="s">
        <v>224</v>
      </c>
      <c r="D243" s="1" t="s">
        <v>319</v>
      </c>
      <c r="E243" s="1" t="s">
        <v>264</v>
      </c>
      <c r="F243" s="40">
        <f t="shared" si="9"/>
        <v>49599</v>
      </c>
      <c r="G243" s="40">
        <f t="shared" si="10"/>
        <v>30831</v>
      </c>
      <c r="H243" s="41">
        <f t="shared" si="11"/>
        <v>1.6087379585482144</v>
      </c>
      <c r="M243" s="29" t="s">
        <v>972</v>
      </c>
      <c r="N243" s="29" t="s">
        <v>973</v>
      </c>
      <c r="O243" s="29" t="s">
        <v>326</v>
      </c>
      <c r="P243" s="29" t="s">
        <v>2791</v>
      </c>
      <c r="Q243" s="27">
        <v>2298</v>
      </c>
      <c r="R243" s="27">
        <v>1756</v>
      </c>
      <c r="S243" s="2"/>
      <c r="Y243" s="2"/>
      <c r="AL243" s="2"/>
      <c r="AW243" s="2"/>
      <c r="AY243" s="2"/>
      <c r="BF243" s="2"/>
      <c r="BG243"/>
      <c r="BH243"/>
      <c r="BI243"/>
      <c r="BJ243"/>
      <c r="BK243" s="2"/>
      <c r="BP243" s="2"/>
      <c r="BQ243" s="1" t="s">
        <v>324</v>
      </c>
      <c r="BR243" s="1" t="s">
        <v>1124</v>
      </c>
      <c r="BS243" s="12" t="s">
        <v>1313</v>
      </c>
      <c r="BT243" s="2"/>
      <c r="BV243" s="2"/>
      <c r="BW243" s="91" t="s">
        <v>2834</v>
      </c>
      <c r="BX243" s="92" t="s">
        <v>2843</v>
      </c>
      <c r="BY243" s="2"/>
    </row>
    <row r="244" spans="1:77" s="11" customFormat="1" x14ac:dyDescent="0.15">
      <c r="A244" s="1" t="s">
        <v>520</v>
      </c>
      <c r="B244" s="1" t="s">
        <v>265</v>
      </c>
      <c r="C244" s="1" t="s">
        <v>224</v>
      </c>
      <c r="D244" s="1" t="s">
        <v>263</v>
      </c>
      <c r="E244" s="1" t="s">
        <v>264</v>
      </c>
      <c r="F244" s="40">
        <f t="shared" si="9"/>
        <v>18918</v>
      </c>
      <c r="G244" s="40">
        <f t="shared" si="10"/>
        <v>20760</v>
      </c>
      <c r="H244" s="41">
        <f t="shared" si="11"/>
        <v>0.91127167630057804</v>
      </c>
      <c r="M244" s="29" t="s">
        <v>974</v>
      </c>
      <c r="N244" s="29" t="s">
        <v>975</v>
      </c>
      <c r="O244" s="29" t="s">
        <v>344</v>
      </c>
      <c r="P244" s="29" t="s">
        <v>2790</v>
      </c>
      <c r="Q244" s="27">
        <v>1498</v>
      </c>
      <c r="R244" s="27">
        <v>1280</v>
      </c>
      <c r="S244" s="2"/>
      <c r="Y244" s="2"/>
      <c r="AL244" s="2"/>
      <c r="AW244" s="2"/>
      <c r="AY244" s="2"/>
      <c r="BF244" s="2"/>
      <c r="BG244"/>
      <c r="BH244"/>
      <c r="BI244"/>
      <c r="BJ244"/>
      <c r="BK244" s="2"/>
      <c r="BP244" s="2"/>
      <c r="BQ244" s="1" t="s">
        <v>528</v>
      </c>
      <c r="BR244" s="1" t="s">
        <v>1108</v>
      </c>
      <c r="BS244" s="12" t="s">
        <v>1314</v>
      </c>
      <c r="BT244" s="2"/>
      <c r="BV244" s="2"/>
      <c r="BW244" s="89" t="s">
        <v>2835</v>
      </c>
      <c r="BX244" s="90" t="s">
        <v>2829</v>
      </c>
      <c r="BY244" s="2"/>
    </row>
    <row r="245" spans="1:77" s="11" customFormat="1" x14ac:dyDescent="0.15">
      <c r="A245" s="1" t="s">
        <v>521</v>
      </c>
      <c r="B245" s="1" t="s">
        <v>227</v>
      </c>
      <c r="C245" s="1" t="s">
        <v>224</v>
      </c>
      <c r="D245" s="1" t="s">
        <v>294</v>
      </c>
      <c r="E245" s="1" t="s">
        <v>226</v>
      </c>
      <c r="F245" s="40">
        <f t="shared" si="9"/>
        <v>3431</v>
      </c>
      <c r="G245" s="40">
        <f t="shared" si="10"/>
        <v>3548</v>
      </c>
      <c r="H245" s="41">
        <f t="shared" si="11"/>
        <v>0.96702367531003386</v>
      </c>
      <c r="M245" s="29" t="s">
        <v>976</v>
      </c>
      <c r="N245" s="29" t="s">
        <v>977</v>
      </c>
      <c r="O245" s="29" t="s">
        <v>348</v>
      </c>
      <c r="P245" s="29" t="s">
        <v>2790</v>
      </c>
      <c r="Q245" s="27">
        <v>33644</v>
      </c>
      <c r="R245" s="27">
        <v>20241</v>
      </c>
      <c r="S245" s="2"/>
      <c r="Y245" s="2"/>
      <c r="AL245" s="2"/>
      <c r="AW245" s="2"/>
      <c r="AY245" s="2"/>
      <c r="BF245" s="2"/>
      <c r="BG245"/>
      <c r="BH245"/>
      <c r="BI245"/>
      <c r="BJ245"/>
      <c r="BK245" s="2"/>
      <c r="BP245" s="2"/>
      <c r="BQ245" s="1" t="s">
        <v>528</v>
      </c>
      <c r="BR245" s="1" t="s">
        <v>1110</v>
      </c>
      <c r="BS245" s="12" t="s">
        <v>1315</v>
      </c>
      <c r="BT245" s="2"/>
      <c r="BV245" s="2"/>
      <c r="BW245" s="91" t="s">
        <v>497</v>
      </c>
      <c r="BX245" s="92" t="s">
        <v>703</v>
      </c>
      <c r="BY245" s="2"/>
    </row>
    <row r="246" spans="1:77" s="11" customFormat="1" x14ac:dyDescent="0.15">
      <c r="A246" s="1" t="s">
        <v>522</v>
      </c>
      <c r="B246" s="1" t="s">
        <v>204</v>
      </c>
      <c r="C246" s="1" t="s">
        <v>201</v>
      </c>
      <c r="D246" s="1" t="s">
        <v>202</v>
      </c>
      <c r="E246" s="1" t="s">
        <v>226</v>
      </c>
      <c r="F246" s="40">
        <f t="shared" si="9"/>
        <v>46945</v>
      </c>
      <c r="G246" s="40">
        <f t="shared" si="10"/>
        <v>24495</v>
      </c>
      <c r="H246" s="41">
        <f t="shared" si="11"/>
        <v>1.9165135741988162</v>
      </c>
      <c r="M246" s="29" t="s">
        <v>978</v>
      </c>
      <c r="N246" s="29" t="s">
        <v>979</v>
      </c>
      <c r="O246" s="29" t="s">
        <v>363</v>
      </c>
      <c r="P246" s="29" t="s">
        <v>2790</v>
      </c>
      <c r="Q246" s="27">
        <v>6934</v>
      </c>
      <c r="R246" s="27">
        <v>4880</v>
      </c>
      <c r="S246" s="2"/>
      <c r="Y246" s="2"/>
      <c r="AL246" s="2"/>
      <c r="AW246" s="2"/>
      <c r="AY246" s="2"/>
      <c r="BF246" s="2"/>
      <c r="BG246"/>
      <c r="BH246"/>
      <c r="BI246"/>
      <c r="BJ246"/>
      <c r="BK246" s="2"/>
      <c r="BP246" s="2"/>
      <c r="BQ246" s="1" t="s">
        <v>528</v>
      </c>
      <c r="BR246" s="1" t="s">
        <v>1112</v>
      </c>
      <c r="BS246" s="12" t="s">
        <v>1316</v>
      </c>
      <c r="BT246" s="2"/>
      <c r="BV246" s="2"/>
      <c r="BW246" s="89" t="s">
        <v>498</v>
      </c>
      <c r="BX246" s="90" t="s">
        <v>888</v>
      </c>
      <c r="BY246" s="2"/>
    </row>
    <row r="247" spans="1:77" s="11" customFormat="1" x14ac:dyDescent="0.15">
      <c r="A247" s="1" t="s">
        <v>523</v>
      </c>
      <c r="B247" s="1" t="s">
        <v>301</v>
      </c>
      <c r="C247" s="1" t="s">
        <v>201</v>
      </c>
      <c r="D247" s="1" t="s">
        <v>2788</v>
      </c>
      <c r="E247" s="1" t="s">
        <v>226</v>
      </c>
      <c r="F247" s="40">
        <f t="shared" si="9"/>
        <v>7382</v>
      </c>
      <c r="G247" s="40">
        <f t="shared" si="10"/>
        <v>4825</v>
      </c>
      <c r="H247" s="41">
        <f t="shared" si="11"/>
        <v>1.5299481865284974</v>
      </c>
      <c r="M247" s="29" t="s">
        <v>980</v>
      </c>
      <c r="N247" s="29" t="s">
        <v>981</v>
      </c>
      <c r="O247" s="29" t="s">
        <v>373</v>
      </c>
      <c r="P247" s="29" t="s">
        <v>2791</v>
      </c>
      <c r="Q247" s="27">
        <v>4410</v>
      </c>
      <c r="R247" s="27">
        <v>2962</v>
      </c>
      <c r="S247" s="2"/>
      <c r="Y247" s="2"/>
      <c r="AL247" s="2"/>
      <c r="AW247" s="2"/>
      <c r="AY247" s="2"/>
      <c r="BF247" s="2"/>
      <c r="BG247"/>
      <c r="BH247"/>
      <c r="BI247"/>
      <c r="BJ247"/>
      <c r="BK247" s="2"/>
      <c r="BP247" s="2"/>
      <c r="BQ247" s="1" t="s">
        <v>528</v>
      </c>
      <c r="BR247" s="1" t="s">
        <v>1114</v>
      </c>
      <c r="BS247" s="12" t="s">
        <v>1317</v>
      </c>
      <c r="BT247" s="2"/>
      <c r="BV247" s="2"/>
      <c r="BW247" s="91" t="s">
        <v>546</v>
      </c>
      <c r="BX247" s="92" t="s">
        <v>749</v>
      </c>
      <c r="BY247" s="2"/>
    </row>
    <row r="248" spans="1:77" s="11" customFormat="1" x14ac:dyDescent="0.15">
      <c r="A248" s="1" t="s">
        <v>524</v>
      </c>
      <c r="B248" s="1" t="s">
        <v>204</v>
      </c>
      <c r="C248" s="1" t="s">
        <v>201</v>
      </c>
      <c r="D248" s="1" t="s">
        <v>2785</v>
      </c>
      <c r="E248" s="1" t="s">
        <v>226</v>
      </c>
      <c r="F248" s="40">
        <f t="shared" si="9"/>
        <v>4140</v>
      </c>
      <c r="G248" s="40">
        <f t="shared" si="10"/>
        <v>4765</v>
      </c>
      <c r="H248" s="41">
        <f t="shared" si="11"/>
        <v>0.86883525708289611</v>
      </c>
      <c r="M248" s="29" t="s">
        <v>982</v>
      </c>
      <c r="N248" s="29" t="s">
        <v>983</v>
      </c>
      <c r="O248" s="29" t="s">
        <v>383</v>
      </c>
      <c r="P248" s="29" t="s">
        <v>2789</v>
      </c>
      <c r="Q248" s="27">
        <v>7836</v>
      </c>
      <c r="R248" s="27">
        <v>5248</v>
      </c>
      <c r="S248" s="2"/>
      <c r="Y248" s="2"/>
      <c r="AL248" s="2"/>
      <c r="AW248" s="2"/>
      <c r="AY248" s="2"/>
      <c r="BF248" s="2"/>
      <c r="BG248"/>
      <c r="BH248"/>
      <c r="BI248"/>
      <c r="BJ248"/>
      <c r="BK248" s="2"/>
      <c r="BP248" s="2"/>
      <c r="BQ248" s="1" t="s">
        <v>325</v>
      </c>
      <c r="BR248" s="1" t="s">
        <v>1108</v>
      </c>
      <c r="BS248" s="12" t="s">
        <v>254</v>
      </c>
      <c r="BT248" s="2"/>
      <c r="BV248" s="2"/>
      <c r="BW248" s="89" t="s">
        <v>499</v>
      </c>
      <c r="BX248" s="90" t="s">
        <v>921</v>
      </c>
      <c r="BY248" s="2"/>
    </row>
    <row r="249" spans="1:77" s="11" customFormat="1" x14ac:dyDescent="0.15">
      <c r="A249" s="1" t="s">
        <v>525</v>
      </c>
      <c r="B249" s="1" t="s">
        <v>204</v>
      </c>
      <c r="C249" s="1" t="s">
        <v>201</v>
      </c>
      <c r="D249" s="1" t="s">
        <v>2785</v>
      </c>
      <c r="E249" s="1" t="s">
        <v>226</v>
      </c>
      <c r="F249" s="40">
        <f t="shared" si="9"/>
        <v>7624</v>
      </c>
      <c r="G249" s="40">
        <f t="shared" si="10"/>
        <v>7214</v>
      </c>
      <c r="H249" s="41">
        <f t="shared" si="11"/>
        <v>1.0568339340171888</v>
      </c>
      <c r="M249" s="29" t="s">
        <v>984</v>
      </c>
      <c r="N249" s="29" t="s">
        <v>985</v>
      </c>
      <c r="O249" s="29" t="s">
        <v>417</v>
      </c>
      <c r="P249" s="29" t="s">
        <v>2790</v>
      </c>
      <c r="Q249" s="27">
        <v>6249</v>
      </c>
      <c r="R249" s="27">
        <v>8667</v>
      </c>
      <c r="S249" s="2"/>
      <c r="Y249" s="2"/>
      <c r="AL249" s="2"/>
      <c r="AW249" s="2"/>
      <c r="AY249" s="2"/>
      <c r="BF249" s="2"/>
      <c r="BG249"/>
      <c r="BH249"/>
      <c r="BI249"/>
      <c r="BJ249"/>
      <c r="BK249" s="2"/>
      <c r="BP249" s="2"/>
      <c r="BQ249" s="1" t="s">
        <v>325</v>
      </c>
      <c r="BR249" s="1" t="s">
        <v>1110</v>
      </c>
      <c r="BS249" s="12" t="s">
        <v>1189</v>
      </c>
      <c r="BT249" s="2"/>
      <c r="BV249" s="2"/>
      <c r="BW249" s="91" t="s">
        <v>550</v>
      </c>
      <c r="BX249" s="92" t="s">
        <v>627</v>
      </c>
      <c r="BY249" s="2"/>
    </row>
    <row r="250" spans="1:77" s="11" customFormat="1" x14ac:dyDescent="0.15">
      <c r="A250" s="1" t="s">
        <v>526</v>
      </c>
      <c r="B250" s="1" t="s">
        <v>204</v>
      </c>
      <c r="C250" s="1" t="s">
        <v>224</v>
      </c>
      <c r="D250" s="1" t="s">
        <v>319</v>
      </c>
      <c r="E250" s="1" t="s">
        <v>264</v>
      </c>
      <c r="F250" s="40">
        <f t="shared" si="9"/>
        <v>24086</v>
      </c>
      <c r="G250" s="40">
        <f t="shared" si="10"/>
        <v>9833</v>
      </c>
      <c r="H250" s="41">
        <f t="shared" si="11"/>
        <v>2.4495067629411165</v>
      </c>
      <c r="M250" s="29" t="s">
        <v>986</v>
      </c>
      <c r="N250" s="29" t="s">
        <v>987</v>
      </c>
      <c r="O250" s="29" t="s">
        <v>435</v>
      </c>
      <c r="P250" s="29" t="s">
        <v>2790</v>
      </c>
      <c r="Q250" s="27">
        <v>13312</v>
      </c>
      <c r="R250" s="27">
        <v>10397</v>
      </c>
      <c r="S250" s="2"/>
      <c r="Y250" s="2"/>
      <c r="AL250" s="2"/>
      <c r="AW250" s="2"/>
      <c r="AY250" s="2"/>
      <c r="BF250" s="2"/>
      <c r="BG250"/>
      <c r="BH250"/>
      <c r="BI250"/>
      <c r="BJ250"/>
      <c r="BK250" s="2"/>
      <c r="BP250" s="2"/>
      <c r="BQ250" s="1" t="s">
        <v>325</v>
      </c>
      <c r="BR250" s="1" t="s">
        <v>1112</v>
      </c>
      <c r="BS250" s="12" t="s">
        <v>1190</v>
      </c>
      <c r="BT250" s="2"/>
      <c r="BV250" s="2"/>
      <c r="BW250" s="89" t="s">
        <v>500</v>
      </c>
      <c r="BX250" s="90" t="s">
        <v>771</v>
      </c>
      <c r="BY250" s="2"/>
    </row>
    <row r="251" spans="1:77" s="11" customFormat="1" x14ac:dyDescent="0.15">
      <c r="A251" s="1" t="s">
        <v>527</v>
      </c>
      <c r="B251" s="1" t="s">
        <v>310</v>
      </c>
      <c r="C251" s="1" t="s">
        <v>201</v>
      </c>
      <c r="D251" s="1" t="s">
        <v>2786</v>
      </c>
      <c r="E251" s="1" t="s">
        <v>264</v>
      </c>
      <c r="F251" s="40">
        <f t="shared" si="9"/>
        <v>22326</v>
      </c>
      <c r="G251" s="40">
        <f t="shared" si="10"/>
        <v>12140</v>
      </c>
      <c r="H251" s="41">
        <f t="shared" si="11"/>
        <v>1.8390444810543658</v>
      </c>
      <c r="M251" s="29" t="s">
        <v>988</v>
      </c>
      <c r="N251" s="29" t="s">
        <v>989</v>
      </c>
      <c r="O251" s="29" t="s">
        <v>446</v>
      </c>
      <c r="P251" s="29" t="s">
        <v>2790</v>
      </c>
      <c r="Q251" s="27">
        <v>4823</v>
      </c>
      <c r="R251" s="27">
        <v>4288</v>
      </c>
      <c r="S251" s="2"/>
      <c r="Y251" s="2"/>
      <c r="AL251" s="2"/>
      <c r="AW251" s="2"/>
      <c r="AY251" s="2"/>
      <c r="BF251" s="2"/>
      <c r="BG251"/>
      <c r="BH251"/>
      <c r="BI251"/>
      <c r="BJ251"/>
      <c r="BK251" s="2"/>
      <c r="BP251" s="2"/>
      <c r="BQ251" s="1" t="s">
        <v>325</v>
      </c>
      <c r="BR251" s="1" t="s">
        <v>1114</v>
      </c>
      <c r="BS251" s="12" t="s">
        <v>1191</v>
      </c>
      <c r="BT251" s="2"/>
      <c r="BV251" s="2"/>
      <c r="BW251" s="91" t="s">
        <v>501</v>
      </c>
      <c r="BX251" s="92" t="s">
        <v>629</v>
      </c>
      <c r="BY251" s="2"/>
    </row>
    <row r="252" spans="1:77" s="11" customFormat="1" x14ac:dyDescent="0.15">
      <c r="A252" s="1" t="s">
        <v>528</v>
      </c>
      <c r="B252" s="1" t="s">
        <v>310</v>
      </c>
      <c r="C252" s="1" t="s">
        <v>201</v>
      </c>
      <c r="D252" s="1" t="s">
        <v>2786</v>
      </c>
      <c r="E252" s="1" t="s">
        <v>226</v>
      </c>
      <c r="F252" s="40">
        <f t="shared" si="9"/>
        <v>7092</v>
      </c>
      <c r="G252" s="40">
        <f t="shared" si="10"/>
        <v>4014</v>
      </c>
      <c r="H252" s="41">
        <f t="shared" si="11"/>
        <v>1.7668161434977578</v>
      </c>
      <c r="M252" s="29" t="s">
        <v>990</v>
      </c>
      <c r="N252" s="29" t="s">
        <v>991</v>
      </c>
      <c r="O252" s="29" t="s">
        <v>486</v>
      </c>
      <c r="P252" s="29" t="s">
        <v>2790</v>
      </c>
      <c r="Q252" s="27">
        <v>13767</v>
      </c>
      <c r="R252" s="27">
        <v>10487</v>
      </c>
      <c r="S252" s="2"/>
      <c r="Y252" s="2"/>
      <c r="AL252" s="2"/>
      <c r="AW252" s="2"/>
      <c r="AY252" s="2"/>
      <c r="BF252" s="2"/>
      <c r="BG252"/>
      <c r="BH252"/>
      <c r="BI252"/>
      <c r="BJ252"/>
      <c r="BK252" s="2"/>
      <c r="BP252" s="2"/>
      <c r="BQ252" s="1" t="s">
        <v>325</v>
      </c>
      <c r="BR252" s="1" t="s">
        <v>1116</v>
      </c>
      <c r="BS252" s="12" t="s">
        <v>1192</v>
      </c>
      <c r="BT252" s="2"/>
      <c r="BV252" s="2"/>
      <c r="BW252" s="89" t="s">
        <v>502</v>
      </c>
      <c r="BX252" s="90" t="s">
        <v>569</v>
      </c>
      <c r="BY252" s="2"/>
    </row>
    <row r="253" spans="1:77" s="11" customFormat="1" x14ac:dyDescent="0.15">
      <c r="A253" s="1" t="s">
        <v>529</v>
      </c>
      <c r="B253" s="1" t="s">
        <v>310</v>
      </c>
      <c r="C253" s="1" t="s">
        <v>201</v>
      </c>
      <c r="D253" s="1" t="s">
        <v>2786</v>
      </c>
      <c r="E253" s="1" t="s">
        <v>264</v>
      </c>
      <c r="F253" s="40">
        <f t="shared" si="9"/>
        <v>30748</v>
      </c>
      <c r="G253" s="40">
        <f t="shared" si="10"/>
        <v>15126</v>
      </c>
      <c r="H253" s="41">
        <f t="shared" si="11"/>
        <v>2.032791220415179</v>
      </c>
      <c r="M253" s="29" t="s">
        <v>992</v>
      </c>
      <c r="N253" s="29" t="s">
        <v>993</v>
      </c>
      <c r="O253" s="29" t="s">
        <v>507</v>
      </c>
      <c r="P253" s="29" t="s">
        <v>2791</v>
      </c>
      <c r="Q253" s="27">
        <v>5218</v>
      </c>
      <c r="R253" s="27">
        <v>3875</v>
      </c>
      <c r="S253" s="2"/>
      <c r="Y253" s="2"/>
      <c r="AL253" s="2"/>
      <c r="AW253" s="2"/>
      <c r="AY253" s="2"/>
      <c r="BF253" s="2"/>
      <c r="BG253"/>
      <c r="BH253"/>
      <c r="BI253"/>
      <c r="BJ253"/>
      <c r="BK253" s="2"/>
      <c r="BP253" s="2"/>
      <c r="BQ253" s="1" t="s">
        <v>325</v>
      </c>
      <c r="BR253" s="1" t="s">
        <v>1118</v>
      </c>
      <c r="BS253" s="12" t="s">
        <v>1193</v>
      </c>
      <c r="BT253" s="2"/>
      <c r="BV253" s="2"/>
      <c r="BW253" s="91" t="s">
        <v>503</v>
      </c>
      <c r="BX253" s="92" t="s">
        <v>631</v>
      </c>
      <c r="BY253" s="2"/>
    </row>
    <row r="254" spans="1:77" s="11" customFormat="1" x14ac:dyDescent="0.15">
      <c r="A254" s="1" t="s">
        <v>530</v>
      </c>
      <c r="B254" s="1" t="s">
        <v>310</v>
      </c>
      <c r="C254" s="1" t="s">
        <v>201</v>
      </c>
      <c r="D254" s="1" t="s">
        <v>2786</v>
      </c>
      <c r="E254" s="1" t="s">
        <v>264</v>
      </c>
      <c r="F254" s="40">
        <f t="shared" si="9"/>
        <v>23707</v>
      </c>
      <c r="G254" s="40">
        <f t="shared" si="10"/>
        <v>13235</v>
      </c>
      <c r="H254" s="41">
        <f t="shared" si="11"/>
        <v>1.7912353607857951</v>
      </c>
      <c r="M254" s="29" t="s">
        <v>994</v>
      </c>
      <c r="N254" s="29" t="s">
        <v>995</v>
      </c>
      <c r="O254" s="29" t="s">
        <v>527</v>
      </c>
      <c r="P254" s="29" t="s">
        <v>2786</v>
      </c>
      <c r="Q254" s="27">
        <v>22326</v>
      </c>
      <c r="R254" s="27">
        <v>12140</v>
      </c>
      <c r="S254" s="2"/>
      <c r="Y254" s="2"/>
      <c r="AL254" s="2"/>
      <c r="AW254" s="2"/>
      <c r="AY254" s="2"/>
      <c r="BF254" s="2"/>
      <c r="BG254"/>
      <c r="BH254"/>
      <c r="BI254"/>
      <c r="BJ254"/>
      <c r="BK254" s="2"/>
      <c r="BP254" s="2"/>
      <c r="BQ254" s="1" t="s">
        <v>325</v>
      </c>
      <c r="BR254" s="1" t="s">
        <v>1120</v>
      </c>
      <c r="BS254" s="12" t="s">
        <v>1194</v>
      </c>
      <c r="BT254" s="2"/>
      <c r="BV254" s="2"/>
      <c r="BW254" s="89" t="s">
        <v>504</v>
      </c>
      <c r="BX254" s="90" t="s">
        <v>645</v>
      </c>
      <c r="BY254" s="2"/>
    </row>
    <row r="255" spans="1:77" s="11" customFormat="1" x14ac:dyDescent="0.15">
      <c r="A255" s="1" t="s">
        <v>531</v>
      </c>
      <c r="B255" s="1" t="s">
        <v>310</v>
      </c>
      <c r="C255" s="1" t="s">
        <v>201</v>
      </c>
      <c r="D255" s="1" t="s">
        <v>2786</v>
      </c>
      <c r="E255" s="1" t="s">
        <v>226</v>
      </c>
      <c r="F255" s="40">
        <f t="shared" si="9"/>
        <v>17452</v>
      </c>
      <c r="G255" s="40">
        <f t="shared" si="10"/>
        <v>12057</v>
      </c>
      <c r="H255" s="41">
        <f t="shared" si="11"/>
        <v>1.4474579082690553</v>
      </c>
      <c r="M255" s="29" t="s">
        <v>996</v>
      </c>
      <c r="N255" s="29" t="s">
        <v>997</v>
      </c>
      <c r="O255" s="29" t="s">
        <v>528</v>
      </c>
      <c r="P255" s="29" t="s">
        <v>2786</v>
      </c>
      <c r="Q255" s="27">
        <v>7092</v>
      </c>
      <c r="R255" s="27">
        <v>4014</v>
      </c>
      <c r="S255" s="2"/>
      <c r="Y255" s="2"/>
      <c r="AL255" s="2"/>
      <c r="AW255" s="2"/>
      <c r="AY255" s="2"/>
      <c r="BF255" s="2"/>
      <c r="BG255"/>
      <c r="BH255"/>
      <c r="BI255"/>
      <c r="BJ255"/>
      <c r="BK255" s="2"/>
      <c r="BP255" s="2"/>
      <c r="BQ255" s="1" t="s">
        <v>325</v>
      </c>
      <c r="BR255" s="1" t="s">
        <v>1122</v>
      </c>
      <c r="BS255" s="12" t="s">
        <v>1195</v>
      </c>
      <c r="BT255" s="2"/>
      <c r="BV255" s="2"/>
      <c r="BW255" s="91" t="s">
        <v>505</v>
      </c>
      <c r="BX255" s="92" t="s">
        <v>1069</v>
      </c>
      <c r="BY255" s="2"/>
    </row>
    <row r="256" spans="1:77" s="11" customFormat="1" x14ac:dyDescent="0.15">
      <c r="A256" s="1" t="s">
        <v>532</v>
      </c>
      <c r="B256" s="1" t="s">
        <v>310</v>
      </c>
      <c r="C256" s="1" t="s">
        <v>201</v>
      </c>
      <c r="D256" s="1" t="s">
        <v>2786</v>
      </c>
      <c r="E256" s="1" t="s">
        <v>226</v>
      </c>
      <c r="F256" s="40">
        <f t="shared" si="9"/>
        <v>22296</v>
      </c>
      <c r="G256" s="40">
        <f t="shared" si="10"/>
        <v>11888</v>
      </c>
      <c r="H256" s="41">
        <f t="shared" si="11"/>
        <v>1.8755047106325706</v>
      </c>
      <c r="M256" s="29" t="s">
        <v>998</v>
      </c>
      <c r="N256" s="29" t="s">
        <v>999</v>
      </c>
      <c r="O256" s="29" t="s">
        <v>341</v>
      </c>
      <c r="P256" s="29" t="s">
        <v>312</v>
      </c>
      <c r="Q256" s="27">
        <v>21984</v>
      </c>
      <c r="R256" s="27">
        <v>11994</v>
      </c>
      <c r="S256" s="2"/>
      <c r="Y256" s="2"/>
      <c r="AL256" s="2"/>
      <c r="AW256" s="2"/>
      <c r="AY256" s="2"/>
      <c r="BF256" s="2"/>
      <c r="BG256"/>
      <c r="BH256"/>
      <c r="BI256"/>
      <c r="BJ256"/>
      <c r="BK256" s="2"/>
      <c r="BP256" s="2"/>
      <c r="BQ256" s="1" t="s">
        <v>325</v>
      </c>
      <c r="BR256" s="1" t="s">
        <v>1124</v>
      </c>
      <c r="BS256" s="12" t="s">
        <v>1196</v>
      </c>
      <c r="BT256" s="2"/>
      <c r="BV256" s="2"/>
      <c r="BW256" s="89" t="s">
        <v>506</v>
      </c>
      <c r="BX256" s="90" t="s">
        <v>1071</v>
      </c>
      <c r="BY256" s="2"/>
    </row>
    <row r="257" spans="1:77" s="11" customFormat="1" x14ac:dyDescent="0.15">
      <c r="A257" s="1" t="s">
        <v>533</v>
      </c>
      <c r="B257" s="1" t="s">
        <v>310</v>
      </c>
      <c r="C257" s="1" t="s">
        <v>201</v>
      </c>
      <c r="D257" s="1" t="s">
        <v>2672</v>
      </c>
      <c r="E257" s="1" t="s">
        <v>203</v>
      </c>
      <c r="F257" s="40">
        <f t="shared" si="9"/>
        <v>213876</v>
      </c>
      <c r="G257" s="40">
        <f t="shared" si="10"/>
        <v>110559</v>
      </c>
      <c r="H257" s="41">
        <f t="shared" si="11"/>
        <v>1.9344965131739613</v>
      </c>
      <c r="M257" s="29" t="s">
        <v>1000</v>
      </c>
      <c r="N257" s="29" t="s">
        <v>1001</v>
      </c>
      <c r="O257" s="29" t="s">
        <v>529</v>
      </c>
      <c r="P257" s="29" t="s">
        <v>2786</v>
      </c>
      <c r="Q257" s="27">
        <v>30748</v>
      </c>
      <c r="R257" s="27">
        <v>15126</v>
      </c>
      <c r="S257" s="2"/>
      <c r="Y257" s="2"/>
      <c r="AL257" s="2"/>
      <c r="AW257" s="2"/>
      <c r="AY257" s="2"/>
      <c r="BF257" s="2"/>
      <c r="BG257"/>
      <c r="BH257"/>
      <c r="BI257"/>
      <c r="BJ257"/>
      <c r="BK257" s="2"/>
      <c r="BP257" s="2"/>
      <c r="BQ257" s="1" t="s">
        <v>325</v>
      </c>
      <c r="BR257" s="1" t="s">
        <v>1126</v>
      </c>
      <c r="BS257" s="12" t="s">
        <v>1197</v>
      </c>
      <c r="BT257" s="2"/>
      <c r="BV257" s="2"/>
      <c r="BW257" s="91" t="s">
        <v>543</v>
      </c>
      <c r="BX257" s="92" t="s">
        <v>571</v>
      </c>
      <c r="BY257" s="2"/>
    </row>
    <row r="258" spans="1:77" s="11" customFormat="1" x14ac:dyDescent="0.15">
      <c r="A258" s="1" t="s">
        <v>534</v>
      </c>
      <c r="B258" s="1" t="s">
        <v>204</v>
      </c>
      <c r="C258" s="1" t="s">
        <v>201</v>
      </c>
      <c r="D258" s="1" t="s">
        <v>2787</v>
      </c>
      <c r="E258" s="1" t="s">
        <v>264</v>
      </c>
      <c r="F258" s="40">
        <f t="shared" si="9"/>
        <v>236003</v>
      </c>
      <c r="G258" s="40">
        <f t="shared" si="10"/>
        <v>133361</v>
      </c>
      <c r="H258" s="41">
        <f t="shared" si="11"/>
        <v>1.7696552965259709</v>
      </c>
      <c r="M258" s="29" t="s">
        <v>1002</v>
      </c>
      <c r="N258" s="29" t="s">
        <v>1003</v>
      </c>
      <c r="O258" s="29" t="s">
        <v>530</v>
      </c>
      <c r="P258" s="29" t="s">
        <v>2786</v>
      </c>
      <c r="Q258" s="27">
        <v>23707</v>
      </c>
      <c r="R258" s="27">
        <v>13235</v>
      </c>
      <c r="S258" s="2"/>
      <c r="Y258" s="2"/>
      <c r="AL258" s="2"/>
      <c r="AW258" s="2"/>
      <c r="AY258" s="2"/>
      <c r="BF258" s="2"/>
      <c r="BG258"/>
      <c r="BH258"/>
      <c r="BI258"/>
      <c r="BJ258"/>
      <c r="BK258" s="2"/>
      <c r="BP258" s="2"/>
      <c r="BQ258" s="1" t="s">
        <v>325</v>
      </c>
      <c r="BR258" s="1" t="s">
        <v>1128</v>
      </c>
      <c r="BS258" s="12" t="s">
        <v>1198</v>
      </c>
      <c r="BT258" s="2"/>
      <c r="BV258" s="2"/>
      <c r="BW258" s="89" t="s">
        <v>507</v>
      </c>
      <c r="BX258" s="90" t="s">
        <v>993</v>
      </c>
      <c r="BY258" s="2"/>
    </row>
    <row r="259" spans="1:77" s="11" customFormat="1" x14ac:dyDescent="0.15">
      <c r="A259" s="1" t="s">
        <v>535</v>
      </c>
      <c r="B259" s="1" t="s">
        <v>265</v>
      </c>
      <c r="C259" s="1" t="s">
        <v>224</v>
      </c>
      <c r="D259" s="1" t="s">
        <v>263</v>
      </c>
      <c r="E259" s="1" t="s">
        <v>264</v>
      </c>
      <c r="F259" s="40">
        <f t="shared" si="9"/>
        <v>60278</v>
      </c>
      <c r="G259" s="40">
        <f t="shared" si="10"/>
        <v>49402</v>
      </c>
      <c r="H259" s="41">
        <f t="shared" si="11"/>
        <v>1.2201530302416905</v>
      </c>
      <c r="M259" s="29" t="s">
        <v>1004</v>
      </c>
      <c r="N259" s="29" t="s">
        <v>1005</v>
      </c>
      <c r="O259" s="29" t="s">
        <v>366</v>
      </c>
      <c r="P259" s="29" t="s">
        <v>2671</v>
      </c>
      <c r="Q259" s="27">
        <v>8542</v>
      </c>
      <c r="R259" s="27">
        <v>6032</v>
      </c>
      <c r="S259" s="2"/>
      <c r="Y259" s="2"/>
      <c r="AL259" s="2"/>
      <c r="AW259" s="2"/>
      <c r="AY259" s="2"/>
      <c r="BF259" s="2"/>
      <c r="BG259"/>
      <c r="BH259"/>
      <c r="BI259"/>
      <c r="BJ259"/>
      <c r="BK259" s="2"/>
      <c r="BP259" s="2"/>
      <c r="BQ259" s="1" t="s">
        <v>325</v>
      </c>
      <c r="BR259" s="1" t="s">
        <v>1130</v>
      </c>
      <c r="BS259" s="12" t="s">
        <v>1199</v>
      </c>
      <c r="BT259" s="2"/>
      <c r="BV259" s="2"/>
      <c r="BW259" s="91" t="s">
        <v>508</v>
      </c>
      <c r="BX259" s="92" t="s">
        <v>597</v>
      </c>
      <c r="BY259" s="2"/>
    </row>
    <row r="260" spans="1:77" s="11" customFormat="1" x14ac:dyDescent="0.15">
      <c r="A260" s="1" t="s">
        <v>536</v>
      </c>
      <c r="B260" s="1" t="s">
        <v>265</v>
      </c>
      <c r="C260" s="1" t="s">
        <v>224</v>
      </c>
      <c r="D260" s="1" t="s">
        <v>263</v>
      </c>
      <c r="E260" s="1" t="s">
        <v>264</v>
      </c>
      <c r="F260" s="40">
        <f t="shared" si="9"/>
        <v>67859</v>
      </c>
      <c r="G260" s="40">
        <f t="shared" si="10"/>
        <v>38696</v>
      </c>
      <c r="H260" s="41">
        <f t="shared" si="11"/>
        <v>1.7536437874715733</v>
      </c>
      <c r="M260" s="29" t="s">
        <v>1006</v>
      </c>
      <c r="N260" s="29" t="s">
        <v>1007</v>
      </c>
      <c r="O260" s="29" t="s">
        <v>531</v>
      </c>
      <c r="P260" s="29" t="s">
        <v>2786</v>
      </c>
      <c r="Q260" s="27">
        <v>17452</v>
      </c>
      <c r="R260" s="27">
        <v>12057</v>
      </c>
      <c r="S260" s="2"/>
      <c r="Y260" s="2"/>
      <c r="AL260" s="2"/>
      <c r="AW260" s="2"/>
      <c r="AY260" s="2"/>
      <c r="BF260" s="2"/>
      <c r="BG260"/>
      <c r="BH260"/>
      <c r="BI260"/>
      <c r="BJ260"/>
      <c r="BK260" s="2"/>
      <c r="BP260" s="2"/>
      <c r="BQ260" s="1" t="s">
        <v>326</v>
      </c>
      <c r="BR260" s="1" t="s">
        <v>1108</v>
      </c>
      <c r="BS260" s="12" t="s">
        <v>1318</v>
      </c>
      <c r="BT260" s="2"/>
      <c r="BV260" s="2"/>
      <c r="BW260" s="89" t="s">
        <v>509</v>
      </c>
      <c r="BX260" s="90" t="s">
        <v>890</v>
      </c>
      <c r="BY260" s="2"/>
    </row>
    <row r="261" spans="1:77" s="11" customFormat="1" x14ac:dyDescent="0.15">
      <c r="A261" s="1" t="s">
        <v>537</v>
      </c>
      <c r="B261" s="1" t="s">
        <v>204</v>
      </c>
      <c r="C261" s="1" t="s">
        <v>201</v>
      </c>
      <c r="D261" s="1" t="s">
        <v>2787</v>
      </c>
      <c r="E261" s="1" t="s">
        <v>203</v>
      </c>
      <c r="F261" s="40">
        <f t="shared" si="9"/>
        <v>137595</v>
      </c>
      <c r="G261" s="40">
        <f t="shared" si="10"/>
        <v>59666</v>
      </c>
      <c r="H261" s="41">
        <f t="shared" si="11"/>
        <v>2.3060872188516073</v>
      </c>
      <c r="M261" s="29" t="s">
        <v>1008</v>
      </c>
      <c r="N261" s="29" t="s">
        <v>1009</v>
      </c>
      <c r="O261" s="29" t="s">
        <v>392</v>
      </c>
      <c r="P261" s="29" t="s">
        <v>2671</v>
      </c>
      <c r="Q261" s="27">
        <v>5402</v>
      </c>
      <c r="R261" s="27">
        <v>3488</v>
      </c>
      <c r="S261" s="2"/>
      <c r="Y261" s="2"/>
      <c r="AL261" s="2"/>
      <c r="AW261" s="2"/>
      <c r="AY261" s="2"/>
      <c r="BF261" s="2"/>
      <c r="BG261"/>
      <c r="BH261"/>
      <c r="BI261"/>
      <c r="BJ261"/>
      <c r="BK261" s="2"/>
      <c r="BP261" s="2"/>
      <c r="BQ261" s="1" t="s">
        <v>326</v>
      </c>
      <c r="BR261" s="1" t="s">
        <v>1110</v>
      </c>
      <c r="BS261" s="12" t="s">
        <v>1319</v>
      </c>
      <c r="BT261" s="2"/>
      <c r="BV261" s="2"/>
      <c r="BW261" s="91" t="s">
        <v>510</v>
      </c>
      <c r="BX261" s="92" t="s">
        <v>1103</v>
      </c>
      <c r="BY261" s="2"/>
    </row>
    <row r="262" spans="1:77" s="11" customFormat="1" x14ac:dyDescent="0.15">
      <c r="A262" s="1" t="s">
        <v>57</v>
      </c>
      <c r="B262" s="1" t="s">
        <v>227</v>
      </c>
      <c r="C262" s="1" t="s">
        <v>224</v>
      </c>
      <c r="D262" s="1" t="s">
        <v>274</v>
      </c>
      <c r="E262" s="1" t="s">
        <v>226</v>
      </c>
      <c r="F262" s="40">
        <f t="shared" si="9"/>
        <v>34391</v>
      </c>
      <c r="G262" s="40">
        <f t="shared" si="10"/>
        <v>21028</v>
      </c>
      <c r="H262" s="41">
        <f t="shared" si="11"/>
        <v>1.635486018641811</v>
      </c>
      <c r="M262" s="29" t="s">
        <v>1010</v>
      </c>
      <c r="N262" s="29" t="s">
        <v>1011</v>
      </c>
      <c r="O262" s="29" t="s">
        <v>473</v>
      </c>
      <c r="P262" s="29" t="s">
        <v>312</v>
      </c>
      <c r="Q262" s="27">
        <v>21559</v>
      </c>
      <c r="R262" s="27">
        <v>12244</v>
      </c>
      <c r="S262" s="2"/>
      <c r="Y262" s="2"/>
      <c r="AL262" s="2"/>
      <c r="AW262" s="2"/>
      <c r="AY262" s="2"/>
      <c r="BF262" s="2"/>
      <c r="BG262"/>
      <c r="BH262"/>
      <c r="BI262"/>
      <c r="BJ262"/>
      <c r="BK262" s="2"/>
      <c r="BP262" s="2"/>
      <c r="BQ262" s="1" t="s">
        <v>326</v>
      </c>
      <c r="BR262" s="1" t="s">
        <v>1112</v>
      </c>
      <c r="BS262" s="12" t="s">
        <v>1320</v>
      </c>
      <c r="BT262" s="2"/>
      <c r="BV262" s="2"/>
      <c r="BW262" s="89" t="s">
        <v>511</v>
      </c>
      <c r="BX262" s="90" t="s">
        <v>633</v>
      </c>
      <c r="BY262" s="2"/>
    </row>
    <row r="263" spans="1:77" s="11" customFormat="1" x14ac:dyDescent="0.15">
      <c r="A263" s="1" t="s">
        <v>538</v>
      </c>
      <c r="B263" s="1" t="s">
        <v>310</v>
      </c>
      <c r="C263" s="1" t="s">
        <v>224</v>
      </c>
      <c r="D263" s="1" t="s">
        <v>312</v>
      </c>
      <c r="E263" s="1" t="s">
        <v>203</v>
      </c>
      <c r="F263" s="40">
        <f t="shared" si="9"/>
        <v>351822</v>
      </c>
      <c r="G263" s="40">
        <f t="shared" si="10"/>
        <v>169889</v>
      </c>
      <c r="H263" s="41">
        <f t="shared" si="11"/>
        <v>2.0708933480095828</v>
      </c>
      <c r="M263" s="29" t="s">
        <v>1012</v>
      </c>
      <c r="N263" s="29" t="s">
        <v>1013</v>
      </c>
      <c r="O263" s="29" t="s">
        <v>532</v>
      </c>
      <c r="P263" s="29" t="s">
        <v>2786</v>
      </c>
      <c r="Q263" s="27">
        <v>22296</v>
      </c>
      <c r="R263" s="27">
        <v>11888</v>
      </c>
      <c r="S263" s="2"/>
      <c r="Y263" s="2"/>
      <c r="AL263" s="2"/>
      <c r="AW263" s="2"/>
      <c r="AY263" s="2"/>
      <c r="BF263" s="2"/>
      <c r="BG263"/>
      <c r="BH263"/>
      <c r="BI263"/>
      <c r="BJ263"/>
      <c r="BK263" s="2"/>
      <c r="BP263" s="2"/>
      <c r="BQ263" s="1" t="s">
        <v>326</v>
      </c>
      <c r="BR263" s="1" t="s">
        <v>1114</v>
      </c>
      <c r="BS263" s="12" t="s">
        <v>1321</v>
      </c>
      <c r="BT263" s="2"/>
      <c r="BV263" s="2"/>
      <c r="BW263" s="91" t="s">
        <v>512</v>
      </c>
      <c r="BX263" s="92" t="s">
        <v>721</v>
      </c>
      <c r="BY263" s="2"/>
    </row>
    <row r="264" spans="1:77" s="11" customFormat="1" x14ac:dyDescent="0.15">
      <c r="A264" s="1" t="s">
        <v>539</v>
      </c>
      <c r="B264" s="1" t="s">
        <v>310</v>
      </c>
      <c r="C264" s="1" t="s">
        <v>224</v>
      </c>
      <c r="D264" s="1" t="s">
        <v>294</v>
      </c>
      <c r="E264" s="1" t="s">
        <v>264</v>
      </c>
      <c r="F264" s="40">
        <f t="shared" si="9"/>
        <v>34172</v>
      </c>
      <c r="G264" s="40">
        <f t="shared" si="10"/>
        <v>25140</v>
      </c>
      <c r="H264" s="41">
        <f t="shared" si="11"/>
        <v>1.3592680986475736</v>
      </c>
      <c r="M264" s="29" t="s">
        <v>1014</v>
      </c>
      <c r="N264" s="29" t="s">
        <v>1015</v>
      </c>
      <c r="O264" s="29" t="s">
        <v>478</v>
      </c>
      <c r="P264" s="29" t="s">
        <v>2671</v>
      </c>
      <c r="Q264" s="27">
        <v>59764</v>
      </c>
      <c r="R264" s="27">
        <v>34806</v>
      </c>
      <c r="S264" s="2"/>
      <c r="Y264" s="2"/>
      <c r="AL264" s="2"/>
      <c r="AW264" s="2"/>
      <c r="AY264" s="2"/>
      <c r="BF264" s="2"/>
      <c r="BG264"/>
      <c r="BH264"/>
      <c r="BI264"/>
      <c r="BJ264"/>
      <c r="BK264" s="2"/>
      <c r="BP264" s="2"/>
      <c r="BQ264" s="1" t="s">
        <v>326</v>
      </c>
      <c r="BR264" s="1" t="s">
        <v>1116</v>
      </c>
      <c r="BS264" s="12" t="s">
        <v>1322</v>
      </c>
      <c r="BT264" s="2"/>
      <c r="BV264" s="2"/>
      <c r="BW264" s="89" t="s">
        <v>513</v>
      </c>
      <c r="BX264" s="90" t="s">
        <v>957</v>
      </c>
      <c r="BY264" s="2"/>
    </row>
    <row r="265" spans="1:77" s="11" customFormat="1" x14ac:dyDescent="0.15">
      <c r="A265" s="1" t="s">
        <v>540</v>
      </c>
      <c r="B265" s="1" t="s">
        <v>227</v>
      </c>
      <c r="C265" s="1" t="s">
        <v>224</v>
      </c>
      <c r="D265" s="1" t="s">
        <v>294</v>
      </c>
      <c r="E265" s="1" t="s">
        <v>264</v>
      </c>
      <c r="F265" s="40">
        <f t="shared" si="9"/>
        <v>52472</v>
      </c>
      <c r="G265" s="40">
        <f t="shared" si="10"/>
        <v>39626</v>
      </c>
      <c r="H265" s="41">
        <f t="shared" si="11"/>
        <v>1.3241810932216223</v>
      </c>
      <c r="M265" s="29" t="s">
        <v>1016</v>
      </c>
      <c r="N265" s="29" t="s">
        <v>1017</v>
      </c>
      <c r="O265" s="29" t="s">
        <v>325</v>
      </c>
      <c r="P265" s="29" t="s">
        <v>294</v>
      </c>
      <c r="Q265" s="27">
        <v>3131</v>
      </c>
      <c r="R265" s="27">
        <v>3015</v>
      </c>
      <c r="S265" s="2"/>
      <c r="Y265" s="2"/>
      <c r="AL265" s="2"/>
      <c r="AW265" s="2"/>
      <c r="AY265" s="2"/>
      <c r="BF265" s="2"/>
      <c r="BG265"/>
      <c r="BH265"/>
      <c r="BI265"/>
      <c r="BJ265"/>
      <c r="BK265" s="2"/>
      <c r="BP265" s="2"/>
      <c r="BQ265" s="1" t="s">
        <v>326</v>
      </c>
      <c r="BR265" s="1" t="s">
        <v>1118</v>
      </c>
      <c r="BS265" s="12" t="s">
        <v>1323</v>
      </c>
      <c r="BT265" s="2"/>
      <c r="BV265" s="2"/>
      <c r="BW265" s="91" t="s">
        <v>2836</v>
      </c>
      <c r="BX265" s="92" t="s">
        <v>892</v>
      </c>
      <c r="BY265" s="2"/>
    </row>
    <row r="266" spans="1:77" s="11" customFormat="1" x14ac:dyDescent="0.15">
      <c r="A266" s="1" t="s">
        <v>541</v>
      </c>
      <c r="B266" s="1" t="s">
        <v>310</v>
      </c>
      <c r="C266" s="1" t="s">
        <v>224</v>
      </c>
      <c r="D266" s="1" t="s">
        <v>312</v>
      </c>
      <c r="E266" s="1" t="s">
        <v>264</v>
      </c>
      <c r="F266" s="40">
        <f t="shared" si="9"/>
        <v>15056</v>
      </c>
      <c r="G266" s="40">
        <f t="shared" si="10"/>
        <v>13730</v>
      </c>
      <c r="H266" s="41">
        <f t="shared" si="11"/>
        <v>1.0965768390386017</v>
      </c>
      <c r="M266" s="29" t="s">
        <v>1018</v>
      </c>
      <c r="N266" s="29" t="s">
        <v>1019</v>
      </c>
      <c r="O266" s="29" t="s">
        <v>337</v>
      </c>
      <c r="P266" s="29" t="s">
        <v>294</v>
      </c>
      <c r="Q266" s="27">
        <v>2787</v>
      </c>
      <c r="R266" s="27">
        <v>2529</v>
      </c>
      <c r="S266" s="2"/>
      <c r="Y266" s="2"/>
      <c r="AL266" s="2"/>
      <c r="AW266" s="2"/>
      <c r="AY266" s="2"/>
      <c r="BF266" s="2"/>
      <c r="BG266"/>
      <c r="BH266"/>
      <c r="BI266"/>
      <c r="BJ266"/>
      <c r="BK266" s="2"/>
      <c r="BP266" s="2"/>
      <c r="BQ266" s="1" t="s">
        <v>326</v>
      </c>
      <c r="BR266" s="1" t="s">
        <v>1120</v>
      </c>
      <c r="BS266" s="12" t="s">
        <v>1324</v>
      </c>
      <c r="BT266" s="2"/>
      <c r="BV266" s="2"/>
      <c r="BW266" s="89" t="s">
        <v>514</v>
      </c>
      <c r="BX266" s="90" t="s">
        <v>573</v>
      </c>
      <c r="BY266" s="2"/>
    </row>
    <row r="267" spans="1:77" s="11" customFormat="1" x14ac:dyDescent="0.15">
      <c r="A267" s="1" t="s">
        <v>542</v>
      </c>
      <c r="B267" s="1" t="s">
        <v>310</v>
      </c>
      <c r="C267" s="1" t="s">
        <v>224</v>
      </c>
      <c r="D267" s="1" t="s">
        <v>314</v>
      </c>
      <c r="E267" s="1" t="s">
        <v>203</v>
      </c>
      <c r="F267" s="40">
        <f t="shared" si="9"/>
        <v>123128</v>
      </c>
      <c r="G267" s="40">
        <f t="shared" si="10"/>
        <v>63254</v>
      </c>
      <c r="H267" s="41">
        <f t="shared" si="11"/>
        <v>1.9465646441331774</v>
      </c>
      <c r="M267" s="29" t="s">
        <v>1020</v>
      </c>
      <c r="N267" s="29" t="s">
        <v>1021</v>
      </c>
      <c r="O267" s="29" t="s">
        <v>340</v>
      </c>
      <c r="P267" s="29" t="s">
        <v>294</v>
      </c>
      <c r="Q267" s="27">
        <v>3826</v>
      </c>
      <c r="R267" s="27">
        <v>3585</v>
      </c>
      <c r="S267" s="2"/>
      <c r="Y267" s="2"/>
      <c r="AL267" s="2"/>
      <c r="AW267" s="2"/>
      <c r="AY267" s="2"/>
      <c r="BF267" s="2"/>
      <c r="BG267"/>
      <c r="BH267"/>
      <c r="BI267"/>
      <c r="BJ267"/>
      <c r="BK267" s="2"/>
      <c r="BP267" s="2"/>
      <c r="BQ267" s="1" t="s">
        <v>326</v>
      </c>
      <c r="BR267" s="1" t="s">
        <v>1122</v>
      </c>
      <c r="BS267" s="12" t="s">
        <v>1325</v>
      </c>
      <c r="BT267" s="2"/>
      <c r="BV267" s="2"/>
      <c r="BW267" s="91" t="s">
        <v>515</v>
      </c>
      <c r="BX267" s="92" t="s">
        <v>599</v>
      </c>
      <c r="BY267" s="2"/>
    </row>
    <row r="268" spans="1:77" s="11" customFormat="1" x14ac:dyDescent="0.15">
      <c r="A268" s="1" t="s">
        <v>543</v>
      </c>
      <c r="B268" s="1" t="s">
        <v>204</v>
      </c>
      <c r="C268" s="1" t="s">
        <v>224</v>
      </c>
      <c r="D268" s="1" t="s">
        <v>332</v>
      </c>
      <c r="E268" s="1" t="s">
        <v>264</v>
      </c>
      <c r="F268" s="40">
        <f t="shared" si="9"/>
        <v>86006</v>
      </c>
      <c r="G268" s="40">
        <f t="shared" si="10"/>
        <v>49226</v>
      </c>
      <c r="H268" s="41">
        <f t="shared" si="11"/>
        <v>1.7471661317190104</v>
      </c>
      <c r="M268" s="29" t="s">
        <v>1022</v>
      </c>
      <c r="N268" s="29" t="s">
        <v>1023</v>
      </c>
      <c r="O268" s="29" t="s">
        <v>358</v>
      </c>
      <c r="P268" s="29" t="s">
        <v>294</v>
      </c>
      <c r="Q268" s="27">
        <v>8031</v>
      </c>
      <c r="R268" s="27">
        <v>5134</v>
      </c>
      <c r="S268" s="2"/>
      <c r="Y268" s="2"/>
      <c r="AL268" s="2"/>
      <c r="AW268" s="2"/>
      <c r="AY268" s="2"/>
      <c r="BF268" s="2"/>
      <c r="BG268"/>
      <c r="BH268"/>
      <c r="BI268"/>
      <c r="BJ268"/>
      <c r="BK268" s="2"/>
      <c r="BP268" s="2"/>
      <c r="BQ268" s="1" t="s">
        <v>326</v>
      </c>
      <c r="BR268" s="1" t="s">
        <v>1124</v>
      </c>
      <c r="BS268" s="12" t="s">
        <v>1326</v>
      </c>
      <c r="BT268" s="2"/>
      <c r="BV268" s="2"/>
      <c r="BW268" s="89" t="s">
        <v>516</v>
      </c>
      <c r="BX268" s="90" t="s">
        <v>705</v>
      </c>
      <c r="BY268" s="2"/>
    </row>
    <row r="269" spans="1:77" s="11" customFormat="1" x14ac:dyDescent="0.15">
      <c r="A269" s="1" t="s">
        <v>544</v>
      </c>
      <c r="B269" s="1" t="s">
        <v>310</v>
      </c>
      <c r="C269" s="1" t="s">
        <v>224</v>
      </c>
      <c r="D269" s="1" t="s">
        <v>312</v>
      </c>
      <c r="E269" s="1" t="s">
        <v>264</v>
      </c>
      <c r="F269" s="40">
        <f t="shared" si="9"/>
        <v>51974</v>
      </c>
      <c r="G269" s="40">
        <f t="shared" si="10"/>
        <v>31609</v>
      </c>
      <c r="H269" s="41">
        <f t="shared" si="11"/>
        <v>1.6442785282672656</v>
      </c>
      <c r="M269" s="29" t="s">
        <v>1024</v>
      </c>
      <c r="N269" s="29" t="s">
        <v>1025</v>
      </c>
      <c r="O269" s="29" t="s">
        <v>361</v>
      </c>
      <c r="P269" s="29" t="s">
        <v>294</v>
      </c>
      <c r="Q269" s="27">
        <v>3202</v>
      </c>
      <c r="R269" s="27">
        <v>2908</v>
      </c>
      <c r="S269" s="2"/>
      <c r="Y269" s="2"/>
      <c r="AL269" s="2"/>
      <c r="AW269" s="2"/>
      <c r="AY269" s="2"/>
      <c r="BF269" s="2"/>
      <c r="BG269"/>
      <c r="BH269"/>
      <c r="BI269"/>
      <c r="BJ269"/>
      <c r="BK269" s="2"/>
      <c r="BP269" s="2"/>
      <c r="BQ269" s="1" t="s">
        <v>326</v>
      </c>
      <c r="BR269" s="1" t="s">
        <v>1126</v>
      </c>
      <c r="BS269" s="12" t="s">
        <v>1327</v>
      </c>
      <c r="BT269" s="2"/>
      <c r="BV269" s="2"/>
      <c r="BW269" s="91" t="s">
        <v>241</v>
      </c>
      <c r="BX269" s="92" t="s">
        <v>635</v>
      </c>
      <c r="BY269" s="2"/>
    </row>
    <row r="270" spans="1:77" s="11" customFormat="1" x14ac:dyDescent="0.15">
      <c r="A270" s="1" t="s">
        <v>545</v>
      </c>
      <c r="B270" s="1" t="s">
        <v>310</v>
      </c>
      <c r="C270" s="1" t="s">
        <v>201</v>
      </c>
      <c r="D270" s="1" t="s">
        <v>2672</v>
      </c>
      <c r="E270" s="1" t="s">
        <v>203</v>
      </c>
      <c r="F270" s="40">
        <f t="shared" si="9"/>
        <v>387235</v>
      </c>
      <c r="G270" s="40">
        <f t="shared" si="10"/>
        <v>184138</v>
      </c>
      <c r="H270" s="41">
        <f t="shared" si="11"/>
        <v>2.1029608228611152</v>
      </c>
      <c r="M270" s="29" t="s">
        <v>1026</v>
      </c>
      <c r="N270" s="29" t="s">
        <v>1027</v>
      </c>
      <c r="O270" s="29" t="s">
        <v>372</v>
      </c>
      <c r="P270" s="29" t="s">
        <v>294</v>
      </c>
      <c r="Q270" s="27">
        <v>3244</v>
      </c>
      <c r="R270" s="27">
        <v>3201</v>
      </c>
      <c r="S270" s="2"/>
      <c r="Y270" s="2"/>
      <c r="AL270" s="2"/>
      <c r="AW270" s="2"/>
      <c r="AY270" s="2"/>
      <c r="BF270" s="2"/>
      <c r="BG270"/>
      <c r="BH270"/>
      <c r="BI270"/>
      <c r="BJ270"/>
      <c r="BK270" s="2"/>
      <c r="BP270" s="2"/>
      <c r="BQ270" s="1" t="s">
        <v>326</v>
      </c>
      <c r="BR270" s="1" t="s">
        <v>1128</v>
      </c>
      <c r="BS270" s="12" t="s">
        <v>1328</v>
      </c>
      <c r="BT270" s="2"/>
      <c r="BV270" s="2"/>
      <c r="BW270" s="89" t="s">
        <v>517</v>
      </c>
      <c r="BX270" s="90" t="s">
        <v>809</v>
      </c>
      <c r="BY270" s="2"/>
    </row>
    <row r="271" spans="1:77" s="11" customFormat="1" x14ac:dyDescent="0.15">
      <c r="A271" s="1" t="s">
        <v>546</v>
      </c>
      <c r="B271" s="1" t="s">
        <v>310</v>
      </c>
      <c r="C271" s="1" t="s">
        <v>224</v>
      </c>
      <c r="D271" s="1" t="s">
        <v>312</v>
      </c>
      <c r="E271" s="1" t="s">
        <v>264</v>
      </c>
      <c r="F271" s="40">
        <f t="shared" si="9"/>
        <v>84937</v>
      </c>
      <c r="G271" s="40">
        <f t="shared" si="10"/>
        <v>46352</v>
      </c>
      <c r="H271" s="41">
        <f t="shared" si="11"/>
        <v>1.832434414911978</v>
      </c>
      <c r="M271" s="29" t="s">
        <v>1028</v>
      </c>
      <c r="N271" s="29" t="s">
        <v>1029</v>
      </c>
      <c r="O271" s="29" t="s">
        <v>374</v>
      </c>
      <c r="P271" s="29" t="s">
        <v>294</v>
      </c>
      <c r="Q271" s="27">
        <v>20633</v>
      </c>
      <c r="R271" s="27">
        <v>13421</v>
      </c>
      <c r="S271" s="2"/>
      <c r="Y271" s="2"/>
      <c r="AL271" s="2"/>
      <c r="AW271" s="2"/>
      <c r="AY271" s="2"/>
      <c r="BF271" s="2"/>
      <c r="BG271"/>
      <c r="BH271"/>
      <c r="BI271"/>
      <c r="BJ271"/>
      <c r="BK271" s="2"/>
      <c r="BP271" s="2"/>
      <c r="BQ271" s="1" t="s">
        <v>326</v>
      </c>
      <c r="BR271" s="1" t="s">
        <v>1130</v>
      </c>
      <c r="BS271" s="12" t="s">
        <v>1329</v>
      </c>
      <c r="BT271" s="2"/>
      <c r="BV271" s="2"/>
      <c r="BW271" s="91" t="s">
        <v>518</v>
      </c>
      <c r="BX271" s="92" t="s">
        <v>647</v>
      </c>
      <c r="BY271" s="2"/>
    </row>
    <row r="272" spans="1:77" s="11" customFormat="1" x14ac:dyDescent="0.15">
      <c r="A272" s="1" t="s">
        <v>547</v>
      </c>
      <c r="B272" s="1" t="s">
        <v>265</v>
      </c>
      <c r="C272" s="1" t="s">
        <v>224</v>
      </c>
      <c r="D272" s="1" t="s">
        <v>263</v>
      </c>
      <c r="E272" s="1" t="s">
        <v>226</v>
      </c>
      <c r="F272" s="40">
        <f t="shared" si="9"/>
        <v>27524</v>
      </c>
      <c r="G272" s="40">
        <f t="shared" si="10"/>
        <v>25622</v>
      </c>
      <c r="H272" s="41">
        <f t="shared" si="11"/>
        <v>1.0742330809460621</v>
      </c>
      <c r="M272" s="29" t="s">
        <v>1030</v>
      </c>
      <c r="N272" s="29" t="s">
        <v>1031</v>
      </c>
      <c r="O272" s="29" t="s">
        <v>388</v>
      </c>
      <c r="P272" s="29" t="s">
        <v>294</v>
      </c>
      <c r="Q272" s="27">
        <v>2953</v>
      </c>
      <c r="R272" s="27">
        <v>2565</v>
      </c>
      <c r="S272" s="2"/>
      <c r="Y272" s="2"/>
      <c r="AL272" s="2"/>
      <c r="AW272" s="2"/>
      <c r="AY272" s="2"/>
      <c r="BF272" s="2"/>
      <c r="BG272"/>
      <c r="BH272"/>
      <c r="BI272"/>
      <c r="BJ272"/>
      <c r="BK272" s="2"/>
      <c r="BP272" s="2"/>
      <c r="BQ272" s="1" t="s">
        <v>326</v>
      </c>
      <c r="BR272" s="1" t="s">
        <v>1132</v>
      </c>
      <c r="BS272" s="12" t="s">
        <v>1330</v>
      </c>
      <c r="BT272" s="2"/>
      <c r="BV272" s="2"/>
      <c r="BW272" s="89" t="s">
        <v>519</v>
      </c>
      <c r="BX272" s="90" t="s">
        <v>707</v>
      </c>
      <c r="BY272" s="2"/>
    </row>
    <row r="273" spans="1:77" s="11" customFormat="1" x14ac:dyDescent="0.15">
      <c r="A273" s="279" t="s">
        <v>2832</v>
      </c>
      <c r="B273" s="1" t="s">
        <v>310</v>
      </c>
      <c r="C273" s="1" t="s">
        <v>224</v>
      </c>
      <c r="D273" s="1" t="s">
        <v>294</v>
      </c>
      <c r="E273" s="1" t="s">
        <v>226</v>
      </c>
      <c r="F273" s="40">
        <f t="shared" si="9"/>
        <v>6448</v>
      </c>
      <c r="G273" s="40">
        <f t="shared" si="10"/>
        <v>6692</v>
      </c>
      <c r="H273" s="41">
        <f t="shared" si="11"/>
        <v>0.96353855349671247</v>
      </c>
      <c r="M273" s="29" t="s">
        <v>1032</v>
      </c>
      <c r="N273" s="29" t="s">
        <v>1033</v>
      </c>
      <c r="O273" s="29" t="s">
        <v>390</v>
      </c>
      <c r="P273" s="29" t="s">
        <v>294</v>
      </c>
      <c r="Q273" s="27">
        <v>3381</v>
      </c>
      <c r="R273" s="27">
        <v>3529</v>
      </c>
      <c r="S273" s="2"/>
      <c r="Y273" s="2"/>
      <c r="AL273" s="2"/>
      <c r="AW273" s="2"/>
      <c r="AY273" s="2"/>
      <c r="BF273" s="2"/>
      <c r="BG273"/>
      <c r="BH273"/>
      <c r="BI273"/>
      <c r="BJ273"/>
      <c r="BK273" s="2"/>
      <c r="BP273" s="2"/>
      <c r="BQ273" s="1" t="s">
        <v>326</v>
      </c>
      <c r="BR273" s="1" t="s">
        <v>1134</v>
      </c>
      <c r="BS273" s="12" t="s">
        <v>1331</v>
      </c>
      <c r="BT273" s="2"/>
      <c r="BV273" s="2"/>
      <c r="BW273" s="91" t="s">
        <v>520</v>
      </c>
      <c r="BX273" s="92" t="s">
        <v>1105</v>
      </c>
      <c r="BY273" s="2"/>
    </row>
    <row r="274" spans="1:77" s="11" customFormat="1" x14ac:dyDescent="0.15">
      <c r="A274" s="280" t="s">
        <v>2833</v>
      </c>
      <c r="B274" s="1" t="s">
        <v>310</v>
      </c>
      <c r="C274" s="1" t="s">
        <v>224</v>
      </c>
      <c r="D274" s="1" t="s">
        <v>294</v>
      </c>
      <c r="E274" s="1" t="s">
        <v>226</v>
      </c>
      <c r="F274" s="40">
        <f t="shared" si="9"/>
        <v>6448</v>
      </c>
      <c r="G274" s="40">
        <f t="shared" si="10"/>
        <v>6692</v>
      </c>
      <c r="H274" s="41">
        <f t="shared" si="11"/>
        <v>0.96353855349671247</v>
      </c>
      <c r="M274" s="29" t="s">
        <v>1034</v>
      </c>
      <c r="N274" s="29" t="s">
        <v>1035</v>
      </c>
      <c r="O274" s="29" t="s">
        <v>412</v>
      </c>
      <c r="P274" s="29" t="s">
        <v>294</v>
      </c>
      <c r="Q274" s="27">
        <v>3069</v>
      </c>
      <c r="R274" s="27">
        <v>2962</v>
      </c>
      <c r="S274" s="2"/>
      <c r="Y274" s="2"/>
      <c r="AL274" s="2"/>
      <c r="AW274" s="2"/>
      <c r="AY274" s="2"/>
      <c r="BF274" s="2"/>
      <c r="BG274"/>
      <c r="BH274"/>
      <c r="BI274"/>
      <c r="BJ274"/>
      <c r="BK274" s="2"/>
      <c r="BP274" s="2"/>
      <c r="BQ274" s="1" t="s">
        <v>326</v>
      </c>
      <c r="BR274" s="1" t="s">
        <v>1136</v>
      </c>
      <c r="BS274" s="12" t="s">
        <v>1332</v>
      </c>
      <c r="BT274" s="2"/>
      <c r="BV274" s="2"/>
      <c r="BW274" s="89" t="s">
        <v>521</v>
      </c>
      <c r="BX274" s="90" t="s">
        <v>869</v>
      </c>
      <c r="BY274" s="2"/>
    </row>
    <row r="275" spans="1:77" s="11" customFormat="1" x14ac:dyDescent="0.15">
      <c r="A275" s="279" t="s">
        <v>2834</v>
      </c>
      <c r="B275" s="1" t="s">
        <v>310</v>
      </c>
      <c r="C275" s="1" t="s">
        <v>201</v>
      </c>
      <c r="D275" s="1" t="s">
        <v>2671</v>
      </c>
      <c r="E275" s="1" t="s">
        <v>264</v>
      </c>
      <c r="F275" s="40">
        <f t="shared" si="9"/>
        <v>36546</v>
      </c>
      <c r="G275" s="40">
        <f t="shared" si="10"/>
        <v>26093</v>
      </c>
      <c r="H275" s="41">
        <f t="shared" si="11"/>
        <v>1.4006055263863872</v>
      </c>
      <c r="M275" s="29" t="s">
        <v>1036</v>
      </c>
      <c r="N275" s="29" t="s">
        <v>1037</v>
      </c>
      <c r="O275" s="29" t="s">
        <v>429</v>
      </c>
      <c r="P275" s="29" t="s">
        <v>294</v>
      </c>
      <c r="Q275" s="27">
        <v>3006</v>
      </c>
      <c r="R275" s="27">
        <v>2405</v>
      </c>
      <c r="S275" s="2"/>
      <c r="Y275" s="2"/>
      <c r="AL275" s="2"/>
      <c r="AW275" s="2"/>
      <c r="AY275" s="2"/>
      <c r="BF275" s="2"/>
      <c r="BG275"/>
      <c r="BH275"/>
      <c r="BI275"/>
      <c r="BJ275"/>
      <c r="BK275" s="2"/>
      <c r="BP275" s="2"/>
      <c r="BQ275" s="1" t="s">
        <v>327</v>
      </c>
      <c r="BR275" s="1" t="s">
        <v>1108</v>
      </c>
      <c r="BS275" s="12" t="s">
        <v>1333</v>
      </c>
      <c r="BT275" s="2"/>
      <c r="BV275" s="2"/>
      <c r="BW275" s="91" t="s">
        <v>522</v>
      </c>
      <c r="BX275" s="92" t="s">
        <v>585</v>
      </c>
      <c r="BY275" s="2"/>
    </row>
    <row r="276" spans="1:77" s="11" customFormat="1" x14ac:dyDescent="0.15">
      <c r="A276" s="279" t="s">
        <v>2835</v>
      </c>
      <c r="B276" s="1" t="s">
        <v>310</v>
      </c>
      <c r="C276" s="1" t="s">
        <v>201</v>
      </c>
      <c r="D276" s="1" t="s">
        <v>2671</v>
      </c>
      <c r="E276" s="1" t="s">
        <v>264</v>
      </c>
      <c r="F276" s="40">
        <f t="shared" si="9"/>
        <v>36546</v>
      </c>
      <c r="G276" s="40">
        <f t="shared" si="10"/>
        <v>26093</v>
      </c>
      <c r="H276" s="41">
        <f t="shared" si="11"/>
        <v>1.4006055263863872</v>
      </c>
      <c r="M276" s="29" t="s">
        <v>1038</v>
      </c>
      <c r="N276" s="29" t="s">
        <v>1039</v>
      </c>
      <c r="O276" s="29" t="s">
        <v>439</v>
      </c>
      <c r="P276" s="29" t="s">
        <v>294</v>
      </c>
      <c r="Q276" s="27">
        <v>5831</v>
      </c>
      <c r="R276" s="27">
        <v>7149</v>
      </c>
      <c r="S276" s="2"/>
      <c r="Y276" s="2"/>
      <c r="AL276" s="2"/>
      <c r="AW276" s="2"/>
      <c r="AY276" s="2"/>
      <c r="BF276" s="2"/>
      <c r="BG276"/>
      <c r="BH276"/>
      <c r="BI276"/>
      <c r="BJ276"/>
      <c r="BK276" s="2"/>
      <c r="BP276" s="2"/>
      <c r="BQ276" s="1" t="s">
        <v>327</v>
      </c>
      <c r="BR276" s="1" t="s">
        <v>1110</v>
      </c>
      <c r="BS276" s="12" t="s">
        <v>1334</v>
      </c>
      <c r="BT276" s="2"/>
      <c r="BV276" s="2"/>
      <c r="BW276" s="89" t="s">
        <v>523</v>
      </c>
      <c r="BX276" s="90" t="s">
        <v>1073</v>
      </c>
      <c r="BY276" s="2"/>
    </row>
    <row r="277" spans="1:77" s="11" customFormat="1" x14ac:dyDescent="0.15">
      <c r="A277" s="1" t="s">
        <v>548</v>
      </c>
      <c r="B277" s="1" t="s">
        <v>310</v>
      </c>
      <c r="C277" s="1" t="s">
        <v>224</v>
      </c>
      <c r="D277" s="1" t="s">
        <v>294</v>
      </c>
      <c r="E277" s="1" t="s">
        <v>226</v>
      </c>
      <c r="F277" s="40">
        <f t="shared" si="9"/>
        <v>3552</v>
      </c>
      <c r="G277" s="40">
        <f t="shared" si="10"/>
        <v>2880</v>
      </c>
      <c r="H277" s="41">
        <f t="shared" si="11"/>
        <v>1.2333333333333334</v>
      </c>
      <c r="M277" s="29" t="s">
        <v>1040</v>
      </c>
      <c r="N277" s="29" t="s">
        <v>1041</v>
      </c>
      <c r="O277" s="29" t="s">
        <v>462</v>
      </c>
      <c r="P277" s="29" t="s">
        <v>294</v>
      </c>
      <c r="Q277" s="27">
        <v>15263</v>
      </c>
      <c r="R277" s="27">
        <v>10521</v>
      </c>
      <c r="S277" s="2"/>
      <c r="Y277" s="2"/>
      <c r="AL277" s="2"/>
      <c r="AW277" s="2"/>
      <c r="AY277" s="2"/>
      <c r="BF277" s="2"/>
      <c r="BG277"/>
      <c r="BH277"/>
      <c r="BI277"/>
      <c r="BJ277"/>
      <c r="BK277" s="2"/>
      <c r="BP277" s="2"/>
      <c r="BQ277" s="1" t="s">
        <v>327</v>
      </c>
      <c r="BR277" s="1" t="s">
        <v>1112</v>
      </c>
      <c r="BS277" s="12" t="s">
        <v>1335</v>
      </c>
      <c r="BT277" s="2"/>
      <c r="BV277" s="2"/>
      <c r="BW277" s="91" t="s">
        <v>524</v>
      </c>
      <c r="BX277" s="92" t="s">
        <v>723</v>
      </c>
      <c r="BY277" s="2"/>
    </row>
    <row r="278" spans="1:77" s="11" customFormat="1" x14ac:dyDescent="0.15">
      <c r="A278" s="1" t="s">
        <v>2836</v>
      </c>
      <c r="B278" s="1" t="s">
        <v>310</v>
      </c>
      <c r="C278" s="1" t="s">
        <v>201</v>
      </c>
      <c r="D278" s="1" t="s">
        <v>2671</v>
      </c>
      <c r="E278" s="1" t="s">
        <v>226</v>
      </c>
      <c r="F278" s="40">
        <f t="shared" si="9"/>
        <v>7292</v>
      </c>
      <c r="G278" s="40">
        <f t="shared" si="10"/>
        <v>4090</v>
      </c>
      <c r="H278" s="41">
        <f t="shared" si="11"/>
        <v>1.7828850855745721</v>
      </c>
      <c r="M278" s="29" t="s">
        <v>1042</v>
      </c>
      <c r="N278" s="29" t="s">
        <v>1043</v>
      </c>
      <c r="O278" s="29" t="s">
        <v>463</v>
      </c>
      <c r="P278" s="29" t="s">
        <v>294</v>
      </c>
      <c r="Q278" s="27">
        <v>22250</v>
      </c>
      <c r="R278" s="27">
        <v>14649</v>
      </c>
      <c r="S278" s="2"/>
      <c r="Y278" s="2"/>
      <c r="AL278" s="2"/>
      <c r="AW278" s="2"/>
      <c r="AY278" s="2"/>
      <c r="BF278" s="2"/>
      <c r="BG278"/>
      <c r="BH278"/>
      <c r="BI278"/>
      <c r="BJ278"/>
      <c r="BK278" s="2"/>
      <c r="BP278" s="2"/>
      <c r="BQ278" s="1" t="s">
        <v>327</v>
      </c>
      <c r="BR278" s="1" t="s">
        <v>1114</v>
      </c>
      <c r="BS278" s="12" t="s">
        <v>1336</v>
      </c>
      <c r="BT278" s="2"/>
      <c r="BV278" s="2"/>
      <c r="BW278" s="89" t="s">
        <v>525</v>
      </c>
      <c r="BX278" s="90" t="s">
        <v>725</v>
      </c>
      <c r="BY278" s="2"/>
    </row>
    <row r="279" spans="1:77" x14ac:dyDescent="0.15">
      <c r="A279" s="1" t="s">
        <v>549</v>
      </c>
      <c r="B279" s="1" t="s">
        <v>310</v>
      </c>
      <c r="C279" s="1" t="s">
        <v>201</v>
      </c>
      <c r="D279" s="1" t="s">
        <v>2671</v>
      </c>
      <c r="E279" s="1" t="s">
        <v>226</v>
      </c>
      <c r="F279" s="40">
        <f t="shared" si="9"/>
        <v>7873</v>
      </c>
      <c r="G279" s="40">
        <f t="shared" si="10"/>
        <v>7509</v>
      </c>
      <c r="H279" s="41">
        <f t="shared" si="11"/>
        <v>1.0484751631375682</v>
      </c>
      <c r="M279" s="29" t="s">
        <v>1044</v>
      </c>
      <c r="N279" s="29" t="s">
        <v>1045</v>
      </c>
      <c r="O279" s="29" t="s">
        <v>493</v>
      </c>
      <c r="P279" s="29" t="s">
        <v>294</v>
      </c>
      <c r="Q279" s="27">
        <v>4424</v>
      </c>
      <c r="R279" s="27">
        <v>3674</v>
      </c>
      <c r="BQ279" s="1" t="s">
        <v>327</v>
      </c>
      <c r="BR279" s="1" t="s">
        <v>1116</v>
      </c>
      <c r="BS279" s="12" t="s">
        <v>1337</v>
      </c>
      <c r="BW279" s="94" t="s">
        <v>526</v>
      </c>
      <c r="BX279" s="94" t="s">
        <v>601</v>
      </c>
      <c r="BY279" s="2"/>
    </row>
    <row r="280" spans="1:77" x14ac:dyDescent="0.15">
      <c r="A280" s="279" t="s">
        <v>2837</v>
      </c>
      <c r="B280" s="1" t="s">
        <v>227</v>
      </c>
      <c r="C280" s="1" t="s">
        <v>224</v>
      </c>
      <c r="D280" s="1" t="s">
        <v>347</v>
      </c>
      <c r="E280" s="1" t="s">
        <v>264</v>
      </c>
      <c r="F280" s="40">
        <f t="shared" si="9"/>
        <v>45270</v>
      </c>
      <c r="G280" s="40">
        <f t="shared" si="10"/>
        <v>29820</v>
      </c>
      <c r="H280" s="41">
        <f t="shared" si="11"/>
        <v>1.5181086519114688</v>
      </c>
      <c r="M280" s="29" t="s">
        <v>1046</v>
      </c>
      <c r="N280" s="29" t="s">
        <v>1047</v>
      </c>
      <c r="O280" s="29" t="s">
        <v>300</v>
      </c>
      <c r="P280" s="29" t="s">
        <v>2788</v>
      </c>
      <c r="Q280" s="27">
        <v>5031</v>
      </c>
      <c r="R280" s="27">
        <v>4442</v>
      </c>
      <c r="BQ280" s="1" t="s">
        <v>327</v>
      </c>
      <c r="BR280" s="1" t="s">
        <v>1118</v>
      </c>
      <c r="BS280" s="12" t="s">
        <v>1338</v>
      </c>
      <c r="BY280" s="2"/>
    </row>
    <row r="281" spans="1:77" x14ac:dyDescent="0.15">
      <c r="A281" s="279" t="s">
        <v>2838</v>
      </c>
      <c r="B281" s="1" t="s">
        <v>227</v>
      </c>
      <c r="C281" s="1" t="s">
        <v>224</v>
      </c>
      <c r="D281" s="1" t="s">
        <v>347</v>
      </c>
      <c r="E281" s="1" t="s">
        <v>264</v>
      </c>
      <c r="F281" s="40">
        <f t="shared" si="9"/>
        <v>45270</v>
      </c>
      <c r="G281" s="40">
        <f t="shared" si="10"/>
        <v>29820</v>
      </c>
      <c r="H281" s="41">
        <f t="shared" si="11"/>
        <v>1.5181086519114688</v>
      </c>
      <c r="M281" s="29" t="s">
        <v>1048</v>
      </c>
      <c r="N281" s="29" t="s">
        <v>1049</v>
      </c>
      <c r="O281" s="29" t="s">
        <v>336</v>
      </c>
      <c r="P281" s="29" t="s">
        <v>2788</v>
      </c>
      <c r="Q281" s="27">
        <v>6716</v>
      </c>
      <c r="R281" s="27">
        <v>4758</v>
      </c>
      <c r="BQ281" s="1" t="s">
        <v>327</v>
      </c>
      <c r="BR281" s="1" t="s">
        <v>1120</v>
      </c>
      <c r="BS281" s="12" t="s">
        <v>1339</v>
      </c>
      <c r="BY281" s="2"/>
    </row>
    <row r="282" spans="1:77" x14ac:dyDescent="0.15">
      <c r="A282" s="1" t="s">
        <v>550</v>
      </c>
      <c r="B282" s="1" t="s">
        <v>204</v>
      </c>
      <c r="C282" s="1" t="s">
        <v>224</v>
      </c>
      <c r="D282" s="1" t="s">
        <v>319</v>
      </c>
      <c r="E282" s="1" t="s">
        <v>264</v>
      </c>
      <c r="F282" s="40">
        <f t="shared" ref="F282" si="12">SUMIFS($Q$25:$Q$309,$O$25:$O$309,A282)</f>
        <v>39002</v>
      </c>
      <c r="G282" s="40">
        <f t="shared" ref="G282" si="13">SUMIFS($R$25:$R$309,$O$25:$O$309,A282)</f>
        <v>15983</v>
      </c>
      <c r="H282" s="41">
        <f t="shared" ref="H282" si="14">F282/G282</f>
        <v>2.4402177313395481</v>
      </c>
      <c r="M282" s="29" t="s">
        <v>1050</v>
      </c>
      <c r="N282" s="29" t="s">
        <v>1051</v>
      </c>
      <c r="O282" s="29" t="s">
        <v>351</v>
      </c>
      <c r="P282" s="29" t="s">
        <v>2788</v>
      </c>
      <c r="Q282" s="27">
        <v>6463</v>
      </c>
      <c r="R282" s="27">
        <v>4206</v>
      </c>
      <c r="BQ282" s="1" t="s">
        <v>327</v>
      </c>
      <c r="BR282" s="1" t="s">
        <v>1122</v>
      </c>
      <c r="BS282" s="12" t="s">
        <v>1340</v>
      </c>
      <c r="BY282" s="2"/>
    </row>
    <row r="283" spans="1:77" x14ac:dyDescent="0.15">
      <c r="M283" s="29" t="s">
        <v>1052</v>
      </c>
      <c r="N283" s="29" t="s">
        <v>1053</v>
      </c>
      <c r="O283" s="29" t="s">
        <v>379</v>
      </c>
      <c r="P283" s="29" t="s">
        <v>2788</v>
      </c>
      <c r="Q283" s="27">
        <v>12731</v>
      </c>
      <c r="R283" s="27">
        <v>9372</v>
      </c>
      <c r="BQ283" s="1" t="s">
        <v>327</v>
      </c>
      <c r="BR283" s="1" t="s">
        <v>1124</v>
      </c>
      <c r="BS283" s="12" t="s">
        <v>1341</v>
      </c>
      <c r="BY283" s="2"/>
    </row>
    <row r="284" spans="1:77" x14ac:dyDescent="0.15">
      <c r="M284" s="29" t="s">
        <v>1054</v>
      </c>
      <c r="N284" s="29" t="s">
        <v>1055</v>
      </c>
      <c r="O284" s="29" t="s">
        <v>380</v>
      </c>
      <c r="P284" s="29" t="s">
        <v>2788</v>
      </c>
      <c r="Q284" s="27">
        <v>53881</v>
      </c>
      <c r="R284" s="27">
        <v>29785</v>
      </c>
      <c r="BQ284" s="1" t="s">
        <v>328</v>
      </c>
      <c r="BR284" s="1" t="s">
        <v>1108</v>
      </c>
      <c r="BS284" s="12" t="s">
        <v>1342</v>
      </c>
      <c r="BY284" s="2"/>
    </row>
    <row r="285" spans="1:77" x14ac:dyDescent="0.15">
      <c r="M285" s="29" t="s">
        <v>1056</v>
      </c>
      <c r="N285" s="29" t="s">
        <v>1057</v>
      </c>
      <c r="O285" s="29" t="s">
        <v>431</v>
      </c>
      <c r="P285" s="29" t="s">
        <v>2788</v>
      </c>
      <c r="Q285" s="27">
        <v>16002</v>
      </c>
      <c r="R285" s="27">
        <v>10378</v>
      </c>
      <c r="BQ285" s="1" t="s">
        <v>328</v>
      </c>
      <c r="BR285" s="1" t="s">
        <v>1110</v>
      </c>
      <c r="BS285" s="12" t="s">
        <v>1219</v>
      </c>
      <c r="BY285" s="2"/>
    </row>
    <row r="286" spans="1:77" x14ac:dyDescent="0.15">
      <c r="M286" s="28" t="s">
        <v>1058</v>
      </c>
      <c r="N286" s="29" t="s">
        <v>1059</v>
      </c>
      <c r="O286" s="29" t="s">
        <v>434</v>
      </c>
      <c r="P286" s="29" t="s">
        <v>2788</v>
      </c>
      <c r="Q286" s="27">
        <v>4188</v>
      </c>
      <c r="R286" s="27">
        <v>3826</v>
      </c>
      <c r="BQ286" s="1" t="s">
        <v>328</v>
      </c>
      <c r="BR286" s="1" t="s">
        <v>1112</v>
      </c>
      <c r="BS286" s="12" t="s">
        <v>1234</v>
      </c>
      <c r="BY286" s="2"/>
    </row>
    <row r="287" spans="1:77" x14ac:dyDescent="0.15">
      <c r="M287" s="28" t="s">
        <v>1060</v>
      </c>
      <c r="N287" s="29" t="s">
        <v>1061</v>
      </c>
      <c r="O287" s="29" t="s">
        <v>436</v>
      </c>
      <c r="P287" s="29" t="s">
        <v>2788</v>
      </c>
      <c r="Q287" s="27">
        <v>2385</v>
      </c>
      <c r="R287" s="27">
        <v>1944</v>
      </c>
      <c r="BQ287" s="1" t="s">
        <v>328</v>
      </c>
      <c r="BR287" s="1" t="s">
        <v>1114</v>
      </c>
      <c r="BS287" s="12" t="s">
        <v>1343</v>
      </c>
      <c r="BY287" s="2"/>
    </row>
    <row r="288" spans="1:77" x14ac:dyDescent="0.15">
      <c r="M288" s="28" t="s">
        <v>1062</v>
      </c>
      <c r="N288" s="29" t="s">
        <v>1063</v>
      </c>
      <c r="O288" s="29" t="s">
        <v>464</v>
      </c>
      <c r="P288" s="29" t="s">
        <v>2791</v>
      </c>
      <c r="Q288" s="27">
        <v>5763</v>
      </c>
      <c r="R288" s="27">
        <v>4243</v>
      </c>
      <c r="BQ288" s="1" t="s">
        <v>328</v>
      </c>
      <c r="BR288" s="1" t="s">
        <v>1116</v>
      </c>
      <c r="BS288" s="12" t="s">
        <v>1344</v>
      </c>
      <c r="BY288" s="2"/>
    </row>
    <row r="289" spans="13:77" x14ac:dyDescent="0.15">
      <c r="M289" s="28" t="s">
        <v>1064</v>
      </c>
      <c r="N289" s="29" t="s">
        <v>1065</v>
      </c>
      <c r="O289" s="29" t="s">
        <v>469</v>
      </c>
      <c r="P289" s="29" t="s">
        <v>2788</v>
      </c>
      <c r="Q289" s="27">
        <v>6289</v>
      </c>
      <c r="R289" s="27">
        <v>4562</v>
      </c>
      <c r="BQ289" s="1" t="s">
        <v>328</v>
      </c>
      <c r="BR289" s="1" t="s">
        <v>1118</v>
      </c>
      <c r="BS289" s="12" t="s">
        <v>1345</v>
      </c>
      <c r="BY289" s="2"/>
    </row>
    <row r="290" spans="13:77" x14ac:dyDescent="0.15">
      <c r="M290" s="28" t="s">
        <v>1066</v>
      </c>
      <c r="N290" s="29" t="s">
        <v>1067</v>
      </c>
      <c r="O290" s="29" t="s">
        <v>470</v>
      </c>
      <c r="P290" s="29" t="s">
        <v>2788</v>
      </c>
      <c r="Q290" s="27">
        <v>9870</v>
      </c>
      <c r="R290" s="27">
        <v>6592</v>
      </c>
      <c r="BQ290" s="1" t="s">
        <v>329</v>
      </c>
      <c r="BR290" s="1" t="s">
        <v>1108</v>
      </c>
      <c r="BS290" s="12" t="s">
        <v>254</v>
      </c>
      <c r="BY290" s="2"/>
    </row>
    <row r="291" spans="13:77" x14ac:dyDescent="0.15">
      <c r="M291" s="28" t="s">
        <v>1068</v>
      </c>
      <c r="N291" s="29" t="s">
        <v>1069</v>
      </c>
      <c r="O291" s="29" t="s">
        <v>505</v>
      </c>
      <c r="P291" s="29" t="s">
        <v>2788</v>
      </c>
      <c r="Q291" s="27">
        <v>11363</v>
      </c>
      <c r="R291" s="27">
        <v>6418</v>
      </c>
      <c r="BQ291" s="1" t="s">
        <v>329</v>
      </c>
      <c r="BR291" s="1" t="s">
        <v>1110</v>
      </c>
      <c r="BS291" s="12" t="s">
        <v>1189</v>
      </c>
      <c r="BY291" s="2"/>
    </row>
    <row r="292" spans="13:77" x14ac:dyDescent="0.15">
      <c r="M292" s="28" t="s">
        <v>1070</v>
      </c>
      <c r="N292" s="29" t="s">
        <v>1071</v>
      </c>
      <c r="O292" s="29" t="s">
        <v>506</v>
      </c>
      <c r="P292" s="29" t="s">
        <v>2791</v>
      </c>
      <c r="Q292" s="27">
        <v>5443</v>
      </c>
      <c r="R292" s="27">
        <v>3585</v>
      </c>
      <c r="BQ292" s="1" t="s">
        <v>329</v>
      </c>
      <c r="BR292" s="1" t="s">
        <v>1112</v>
      </c>
      <c r="BS292" s="12" t="s">
        <v>1190</v>
      </c>
      <c r="BY292" s="2"/>
    </row>
    <row r="293" spans="13:77" x14ac:dyDescent="0.15">
      <c r="M293" s="28" t="s">
        <v>1072</v>
      </c>
      <c r="N293" s="29" t="s">
        <v>1073</v>
      </c>
      <c r="O293" s="29" t="s">
        <v>523</v>
      </c>
      <c r="P293" s="29" t="s">
        <v>2788</v>
      </c>
      <c r="Q293" s="27">
        <v>7382</v>
      </c>
      <c r="R293" s="27">
        <v>4825</v>
      </c>
      <c r="BQ293" s="1" t="s">
        <v>329</v>
      </c>
      <c r="BR293" s="1" t="s">
        <v>1114</v>
      </c>
      <c r="BS293" s="12" t="s">
        <v>1191</v>
      </c>
      <c r="BY293" s="2"/>
    </row>
    <row r="294" spans="13:77" x14ac:dyDescent="0.15">
      <c r="M294" s="28" t="s">
        <v>1074</v>
      </c>
      <c r="N294" s="29" t="s">
        <v>1075</v>
      </c>
      <c r="O294" s="29" t="s">
        <v>305</v>
      </c>
      <c r="P294" s="29" t="s">
        <v>263</v>
      </c>
      <c r="Q294" s="27">
        <v>44707</v>
      </c>
      <c r="R294" s="27">
        <v>45093</v>
      </c>
      <c r="BQ294" s="1" t="s">
        <v>329</v>
      </c>
      <c r="BR294" s="1" t="s">
        <v>1116</v>
      </c>
      <c r="BS294" s="12" t="s">
        <v>1192</v>
      </c>
      <c r="BY294" s="2"/>
    </row>
    <row r="295" spans="13:77" x14ac:dyDescent="0.15">
      <c r="M295" s="28" t="s">
        <v>1076</v>
      </c>
      <c r="N295" s="29" t="s">
        <v>1077</v>
      </c>
      <c r="O295" s="29" t="s">
        <v>315</v>
      </c>
      <c r="P295" s="29" t="s">
        <v>263</v>
      </c>
      <c r="Q295" s="27">
        <v>2512</v>
      </c>
      <c r="R295" s="27">
        <v>3603</v>
      </c>
      <c r="BQ295" s="1" t="s">
        <v>329</v>
      </c>
      <c r="BR295" s="1" t="s">
        <v>1118</v>
      </c>
      <c r="BS295" s="12" t="s">
        <v>1193</v>
      </c>
      <c r="BY295" s="2"/>
    </row>
    <row r="296" spans="13:77" x14ac:dyDescent="0.15">
      <c r="M296" s="28" t="s">
        <v>1078</v>
      </c>
      <c r="N296" s="29" t="s">
        <v>1079</v>
      </c>
      <c r="O296" s="29" t="s">
        <v>320</v>
      </c>
      <c r="P296" s="29" t="s">
        <v>263</v>
      </c>
      <c r="Q296" s="27">
        <v>6161</v>
      </c>
      <c r="R296" s="27">
        <v>5956</v>
      </c>
      <c r="BQ296" s="1" t="s">
        <v>329</v>
      </c>
      <c r="BR296" s="1" t="s">
        <v>1120</v>
      </c>
      <c r="BS296" s="12" t="s">
        <v>1194</v>
      </c>
      <c r="BY296" s="2"/>
    </row>
    <row r="297" spans="13:77" x14ac:dyDescent="0.15">
      <c r="M297" s="28" t="s">
        <v>1080</v>
      </c>
      <c r="N297" s="29" t="s">
        <v>1081</v>
      </c>
      <c r="O297" s="29" t="s">
        <v>362</v>
      </c>
      <c r="P297" s="29" t="s">
        <v>263</v>
      </c>
      <c r="Q297" s="27">
        <v>6578</v>
      </c>
      <c r="R297" s="27">
        <v>8544</v>
      </c>
      <c r="BQ297" s="1" t="s">
        <v>329</v>
      </c>
      <c r="BR297" s="1" t="s">
        <v>1122</v>
      </c>
      <c r="BS297" s="12" t="s">
        <v>1195</v>
      </c>
      <c r="BY297" s="2"/>
    </row>
    <row r="298" spans="13:77" x14ac:dyDescent="0.15">
      <c r="M298" s="28" t="s">
        <v>1082</v>
      </c>
      <c r="N298" s="29" t="s">
        <v>1083</v>
      </c>
      <c r="O298" s="29" t="s">
        <v>536</v>
      </c>
      <c r="P298" s="29" t="s">
        <v>263</v>
      </c>
      <c r="Q298" s="27">
        <v>67859</v>
      </c>
      <c r="R298" s="27">
        <v>38696</v>
      </c>
      <c r="BQ298" s="1" t="s">
        <v>329</v>
      </c>
      <c r="BR298" s="1" t="s">
        <v>1124</v>
      </c>
      <c r="BS298" s="12" t="s">
        <v>1196</v>
      </c>
      <c r="BY298" s="2"/>
    </row>
    <row r="299" spans="13:77" x14ac:dyDescent="0.15">
      <c r="M299" s="28" t="s">
        <v>1084</v>
      </c>
      <c r="N299" s="29" t="s">
        <v>1085</v>
      </c>
      <c r="O299" s="29" t="s">
        <v>399</v>
      </c>
      <c r="P299" s="29" t="s">
        <v>263</v>
      </c>
      <c r="Q299" s="27">
        <v>24072</v>
      </c>
      <c r="R299" s="27">
        <v>21144</v>
      </c>
      <c r="BQ299" s="1" t="s">
        <v>329</v>
      </c>
      <c r="BR299" s="1" t="s">
        <v>1126</v>
      </c>
      <c r="BS299" s="12" t="s">
        <v>1197</v>
      </c>
      <c r="BY299" s="2"/>
    </row>
    <row r="300" spans="13:77" x14ac:dyDescent="0.15">
      <c r="M300" s="28" t="s">
        <v>1086</v>
      </c>
      <c r="N300" s="29" t="s">
        <v>1087</v>
      </c>
      <c r="O300" s="29" t="s">
        <v>400</v>
      </c>
      <c r="P300" s="29" t="s">
        <v>263</v>
      </c>
      <c r="Q300" s="27">
        <v>33583</v>
      </c>
      <c r="R300" s="27">
        <v>27995</v>
      </c>
      <c r="BQ300" s="1" t="s">
        <v>329</v>
      </c>
      <c r="BR300" s="1" t="s">
        <v>1128</v>
      </c>
      <c r="BS300" s="12" t="s">
        <v>1198</v>
      </c>
      <c r="BY300" s="2"/>
    </row>
    <row r="301" spans="13:77" x14ac:dyDescent="0.15">
      <c r="M301" s="28" t="s">
        <v>1088</v>
      </c>
      <c r="N301" s="29" t="s">
        <v>1089</v>
      </c>
      <c r="O301" s="29" t="s">
        <v>404</v>
      </c>
      <c r="P301" s="29" t="s">
        <v>263</v>
      </c>
      <c r="Q301" s="27">
        <v>72344</v>
      </c>
      <c r="R301" s="27">
        <v>67137</v>
      </c>
      <c r="BQ301" s="1" t="s">
        <v>329</v>
      </c>
      <c r="BR301" s="1" t="s">
        <v>1130</v>
      </c>
      <c r="BS301" s="12" t="s">
        <v>1199</v>
      </c>
      <c r="BY301" s="2"/>
    </row>
    <row r="302" spans="13:77" x14ac:dyDescent="0.15">
      <c r="M302" s="28" t="s">
        <v>1090</v>
      </c>
      <c r="N302" s="29" t="s">
        <v>1091</v>
      </c>
      <c r="O302" s="29" t="s">
        <v>427</v>
      </c>
      <c r="P302" s="29" t="s">
        <v>263</v>
      </c>
      <c r="Q302" s="27">
        <v>5423</v>
      </c>
      <c r="R302" s="27">
        <v>4700</v>
      </c>
      <c r="BQ302" s="1" t="s">
        <v>283</v>
      </c>
      <c r="BR302" s="1" t="s">
        <v>1108</v>
      </c>
      <c r="BS302" s="12" t="s">
        <v>1346</v>
      </c>
      <c r="BY302" s="2"/>
    </row>
    <row r="303" spans="13:77" x14ac:dyDescent="0.15">
      <c r="M303" s="28" t="s">
        <v>1092</v>
      </c>
      <c r="N303" s="29" t="s">
        <v>1093</v>
      </c>
      <c r="O303" s="29" t="s">
        <v>262</v>
      </c>
      <c r="P303" s="29" t="s">
        <v>263</v>
      </c>
      <c r="Q303" s="27">
        <v>44623</v>
      </c>
      <c r="R303" s="27">
        <v>26976</v>
      </c>
      <c r="BQ303" s="1" t="s">
        <v>283</v>
      </c>
      <c r="BR303" s="1" t="s">
        <v>1110</v>
      </c>
      <c r="BS303" s="12" t="s">
        <v>1347</v>
      </c>
      <c r="BY303" s="2"/>
    </row>
    <row r="304" spans="13:77" x14ac:dyDescent="0.15">
      <c r="M304" s="28" t="s">
        <v>1094</v>
      </c>
      <c r="N304" s="29" t="s">
        <v>1095</v>
      </c>
      <c r="O304" s="29" t="s">
        <v>535</v>
      </c>
      <c r="P304" s="29" t="s">
        <v>263</v>
      </c>
      <c r="Q304" s="27">
        <v>60278</v>
      </c>
      <c r="R304" s="27">
        <v>49402</v>
      </c>
      <c r="BQ304" s="1" t="s">
        <v>283</v>
      </c>
      <c r="BR304" s="1" t="s">
        <v>1112</v>
      </c>
      <c r="BS304" s="12" t="s">
        <v>1348</v>
      </c>
      <c r="BY304" s="2"/>
    </row>
    <row r="305" spans="13:77" x14ac:dyDescent="0.15">
      <c r="M305" s="28" t="s">
        <v>1096</v>
      </c>
      <c r="N305" s="29" t="s">
        <v>1097</v>
      </c>
      <c r="O305" s="29" t="s">
        <v>481</v>
      </c>
      <c r="P305" s="29" t="s">
        <v>263</v>
      </c>
      <c r="Q305" s="27">
        <v>11357</v>
      </c>
      <c r="R305" s="27">
        <v>6879</v>
      </c>
      <c r="BQ305" s="1" t="s">
        <v>283</v>
      </c>
      <c r="BR305" s="1" t="s">
        <v>1114</v>
      </c>
      <c r="BS305" s="12" t="s">
        <v>1349</v>
      </c>
      <c r="BY305" s="2"/>
    </row>
    <row r="306" spans="13:77" x14ac:dyDescent="0.15">
      <c r="M306" s="28" t="s">
        <v>1098</v>
      </c>
      <c r="N306" s="29" t="s">
        <v>1099</v>
      </c>
      <c r="O306" s="29" t="s">
        <v>489</v>
      </c>
      <c r="P306" s="29" t="s">
        <v>263</v>
      </c>
      <c r="Q306" s="27">
        <v>38239</v>
      </c>
      <c r="R306" s="27">
        <v>33548</v>
      </c>
      <c r="BQ306" s="1" t="s">
        <v>283</v>
      </c>
      <c r="BR306" s="1" t="s">
        <v>1116</v>
      </c>
      <c r="BS306" s="12" t="s">
        <v>1350</v>
      </c>
      <c r="BY306" s="2"/>
    </row>
    <row r="307" spans="13:77" x14ac:dyDescent="0.15">
      <c r="M307" s="28" t="s">
        <v>1100</v>
      </c>
      <c r="N307" s="29" t="s">
        <v>1101</v>
      </c>
      <c r="O307" s="29" t="s">
        <v>547</v>
      </c>
      <c r="P307" s="29" t="s">
        <v>263</v>
      </c>
      <c r="Q307" s="27">
        <v>27524</v>
      </c>
      <c r="R307" s="27">
        <v>25622</v>
      </c>
      <c r="BQ307" s="1" t="s">
        <v>283</v>
      </c>
      <c r="BR307" s="1" t="s">
        <v>1118</v>
      </c>
      <c r="BS307" s="12" t="s">
        <v>1351</v>
      </c>
      <c r="BY307" s="2"/>
    </row>
    <row r="308" spans="13:77" x14ac:dyDescent="0.15">
      <c r="M308" s="28" t="s">
        <v>1102</v>
      </c>
      <c r="N308" s="29" t="s">
        <v>1103</v>
      </c>
      <c r="O308" s="29" t="s">
        <v>510</v>
      </c>
      <c r="P308" s="29" t="s">
        <v>263</v>
      </c>
      <c r="Q308" s="27">
        <v>5805</v>
      </c>
      <c r="R308" s="27">
        <v>5992</v>
      </c>
      <c r="BQ308" s="1" t="s">
        <v>283</v>
      </c>
      <c r="BR308" s="1" t="s">
        <v>1120</v>
      </c>
      <c r="BS308" s="12" t="s">
        <v>1352</v>
      </c>
      <c r="BY308" s="2"/>
    </row>
    <row r="309" spans="13:77" x14ac:dyDescent="0.15">
      <c r="M309" s="28" t="s">
        <v>1104</v>
      </c>
      <c r="N309" s="29" t="s">
        <v>1105</v>
      </c>
      <c r="O309" s="29" t="s">
        <v>520</v>
      </c>
      <c r="P309" s="29" t="s">
        <v>263</v>
      </c>
      <c r="Q309" s="27">
        <v>18918</v>
      </c>
      <c r="R309" s="27">
        <v>20760</v>
      </c>
      <c r="BQ309" s="1" t="s">
        <v>283</v>
      </c>
      <c r="BR309" s="1" t="s">
        <v>1122</v>
      </c>
      <c r="BS309" s="12" t="s">
        <v>1353</v>
      </c>
      <c r="BY309" s="2"/>
    </row>
    <row r="310" spans="13:77" x14ac:dyDescent="0.15">
      <c r="BQ310" s="1" t="s">
        <v>283</v>
      </c>
      <c r="BR310" s="1" t="s">
        <v>1124</v>
      </c>
      <c r="BS310" s="12" t="s">
        <v>1354</v>
      </c>
      <c r="BY310" s="2"/>
    </row>
    <row r="311" spans="13:77" x14ac:dyDescent="0.15">
      <c r="BQ311" s="1" t="s">
        <v>283</v>
      </c>
      <c r="BR311" s="1" t="s">
        <v>1126</v>
      </c>
      <c r="BS311" s="12" t="s">
        <v>1355</v>
      </c>
      <c r="BY311" s="2"/>
    </row>
    <row r="312" spans="13:77" x14ac:dyDescent="0.15">
      <c r="BQ312" s="1" t="s">
        <v>283</v>
      </c>
      <c r="BR312" s="1" t="s">
        <v>1128</v>
      </c>
      <c r="BS312" s="12" t="s">
        <v>1356</v>
      </c>
      <c r="BY312" s="2"/>
    </row>
    <row r="313" spans="13:77" x14ac:dyDescent="0.15">
      <c r="BQ313" s="1" t="s">
        <v>283</v>
      </c>
      <c r="BR313" s="1" t="s">
        <v>1130</v>
      </c>
      <c r="BS313" s="12" t="s">
        <v>1357</v>
      </c>
      <c r="BY313" s="2"/>
    </row>
    <row r="314" spans="13:77" x14ac:dyDescent="0.15">
      <c r="BQ314" s="1" t="s">
        <v>283</v>
      </c>
      <c r="BR314" s="1" t="s">
        <v>1132</v>
      </c>
      <c r="BS314" s="12" t="s">
        <v>1358</v>
      </c>
      <c r="BY314" s="2"/>
    </row>
    <row r="315" spans="13:77" x14ac:dyDescent="0.15">
      <c r="BQ315" s="1" t="s">
        <v>283</v>
      </c>
      <c r="BR315" s="1" t="s">
        <v>1134</v>
      </c>
      <c r="BS315" s="12" t="s">
        <v>1359</v>
      </c>
      <c r="BY315" s="2"/>
    </row>
    <row r="316" spans="13:77" x14ac:dyDescent="0.15">
      <c r="BQ316" s="1" t="s">
        <v>283</v>
      </c>
      <c r="BR316" s="1" t="s">
        <v>1136</v>
      </c>
      <c r="BS316" s="12" t="s">
        <v>1360</v>
      </c>
      <c r="BY316" s="2"/>
    </row>
    <row r="317" spans="13:77" x14ac:dyDescent="0.15">
      <c r="BQ317" s="1" t="s">
        <v>283</v>
      </c>
      <c r="BR317" s="1" t="s">
        <v>1138</v>
      </c>
      <c r="BS317" s="12" t="s">
        <v>1361</v>
      </c>
      <c r="BY317" s="2"/>
    </row>
    <row r="318" spans="13:77" x14ac:dyDescent="0.15">
      <c r="BQ318" s="1" t="s">
        <v>283</v>
      </c>
      <c r="BR318" s="1" t="s">
        <v>1171</v>
      </c>
      <c r="BS318" s="12" t="s">
        <v>1362</v>
      </c>
      <c r="BY318" s="2"/>
    </row>
    <row r="319" spans="13:77" x14ac:dyDescent="0.15">
      <c r="BQ319" s="1" t="s">
        <v>283</v>
      </c>
      <c r="BR319" s="1" t="s">
        <v>1173</v>
      </c>
      <c r="BS319" s="12" t="s">
        <v>1363</v>
      </c>
      <c r="BY319" s="2"/>
    </row>
    <row r="320" spans="13:77" x14ac:dyDescent="0.15">
      <c r="BQ320" s="1" t="s">
        <v>283</v>
      </c>
      <c r="BR320" s="1" t="s">
        <v>1175</v>
      </c>
      <c r="BS320" s="12" t="s">
        <v>1364</v>
      </c>
      <c r="BY320" s="2"/>
    </row>
    <row r="321" spans="69:77" x14ac:dyDescent="0.15">
      <c r="BQ321" s="1" t="s">
        <v>283</v>
      </c>
      <c r="BR321" s="1" t="s">
        <v>1177</v>
      </c>
      <c r="BS321" s="12" t="s">
        <v>1365</v>
      </c>
      <c r="BY321" s="2"/>
    </row>
    <row r="322" spans="69:77" x14ac:dyDescent="0.15">
      <c r="BQ322" s="1" t="s">
        <v>283</v>
      </c>
      <c r="BR322" s="1" t="s">
        <v>1179</v>
      </c>
      <c r="BS322" s="12" t="s">
        <v>1366</v>
      </c>
      <c r="BY322" s="2"/>
    </row>
    <row r="323" spans="69:77" x14ac:dyDescent="0.15">
      <c r="BQ323" s="1" t="s">
        <v>330</v>
      </c>
      <c r="BR323" s="1" t="s">
        <v>1108</v>
      </c>
      <c r="BS323" s="12" t="s">
        <v>254</v>
      </c>
      <c r="BY323" s="2"/>
    </row>
    <row r="324" spans="69:77" x14ac:dyDescent="0.15">
      <c r="BQ324" s="1" t="s">
        <v>330</v>
      </c>
      <c r="BR324" s="1" t="s">
        <v>1110</v>
      </c>
      <c r="BS324" s="12" t="s">
        <v>1189</v>
      </c>
      <c r="BY324" s="2"/>
    </row>
    <row r="325" spans="69:77" x14ac:dyDescent="0.15">
      <c r="BQ325" s="1" t="s">
        <v>330</v>
      </c>
      <c r="BR325" s="1" t="s">
        <v>1112</v>
      </c>
      <c r="BS325" s="12" t="s">
        <v>1190</v>
      </c>
      <c r="BY325" s="2"/>
    </row>
    <row r="326" spans="69:77" x14ac:dyDescent="0.15">
      <c r="BQ326" s="1" t="s">
        <v>330</v>
      </c>
      <c r="BR326" s="1" t="s">
        <v>1114</v>
      </c>
      <c r="BS326" s="12" t="s">
        <v>1191</v>
      </c>
      <c r="BY326" s="2"/>
    </row>
    <row r="327" spans="69:77" x14ac:dyDescent="0.15">
      <c r="BQ327" s="1" t="s">
        <v>330</v>
      </c>
      <c r="BR327" s="1" t="s">
        <v>1116</v>
      </c>
      <c r="BS327" s="12" t="s">
        <v>1192</v>
      </c>
      <c r="BY327" s="2"/>
    </row>
    <row r="328" spans="69:77" x14ac:dyDescent="0.15">
      <c r="BQ328" s="1" t="s">
        <v>330</v>
      </c>
      <c r="BR328" s="1" t="s">
        <v>1118</v>
      </c>
      <c r="BS328" s="12" t="s">
        <v>1367</v>
      </c>
      <c r="BY328" s="2"/>
    </row>
    <row r="329" spans="69:77" x14ac:dyDescent="0.15">
      <c r="BQ329" s="1" t="s">
        <v>330</v>
      </c>
      <c r="BR329" s="1" t="s">
        <v>1120</v>
      </c>
      <c r="BS329" s="12" t="s">
        <v>1194</v>
      </c>
      <c r="BY329" s="2"/>
    </row>
    <row r="330" spans="69:77" x14ac:dyDescent="0.15">
      <c r="BQ330" s="1" t="s">
        <v>330</v>
      </c>
      <c r="BR330" s="1" t="s">
        <v>1122</v>
      </c>
      <c r="BS330" s="12" t="s">
        <v>1368</v>
      </c>
      <c r="BY330" s="2"/>
    </row>
    <row r="331" spans="69:77" x14ac:dyDescent="0.15">
      <c r="BQ331" s="1" t="s">
        <v>330</v>
      </c>
      <c r="BR331" s="1" t="s">
        <v>1124</v>
      </c>
      <c r="BS331" s="12" t="s">
        <v>1196</v>
      </c>
      <c r="BY331" s="2"/>
    </row>
    <row r="332" spans="69:77" x14ac:dyDescent="0.15">
      <c r="BQ332" s="1" t="s">
        <v>330</v>
      </c>
      <c r="BR332" s="1" t="s">
        <v>1126</v>
      </c>
      <c r="BS332" s="12" t="s">
        <v>1197</v>
      </c>
      <c r="BY332" s="2"/>
    </row>
    <row r="333" spans="69:77" x14ac:dyDescent="0.15">
      <c r="BQ333" s="1" t="s">
        <v>330</v>
      </c>
      <c r="BR333" s="1" t="s">
        <v>1128</v>
      </c>
      <c r="BS333" s="12" t="s">
        <v>1198</v>
      </c>
      <c r="BY333" s="2"/>
    </row>
    <row r="334" spans="69:77" x14ac:dyDescent="0.15">
      <c r="BQ334" s="1" t="s">
        <v>330</v>
      </c>
      <c r="BR334" s="1" t="s">
        <v>1130</v>
      </c>
      <c r="BS334" s="12" t="s">
        <v>1199</v>
      </c>
      <c r="BY334" s="2"/>
    </row>
    <row r="335" spans="69:77" x14ac:dyDescent="0.15">
      <c r="BQ335" s="1" t="s">
        <v>273</v>
      </c>
      <c r="BR335" s="1" t="s">
        <v>1108</v>
      </c>
      <c r="BS335" s="12" t="s">
        <v>1369</v>
      </c>
      <c r="BY335" s="2"/>
    </row>
    <row r="336" spans="69:77" x14ac:dyDescent="0.15">
      <c r="BQ336" s="1" t="s">
        <v>273</v>
      </c>
      <c r="BR336" s="1" t="s">
        <v>1110</v>
      </c>
      <c r="BS336" s="12" t="s">
        <v>1370</v>
      </c>
      <c r="BY336" s="2"/>
    </row>
    <row r="337" spans="69:77" x14ac:dyDescent="0.15">
      <c r="BQ337" s="1" t="s">
        <v>273</v>
      </c>
      <c r="BR337" s="1" t="s">
        <v>1112</v>
      </c>
      <c r="BS337" s="12" t="s">
        <v>1371</v>
      </c>
      <c r="BY337" s="2"/>
    </row>
    <row r="338" spans="69:77" x14ac:dyDescent="0.15">
      <c r="BQ338" s="1" t="s">
        <v>273</v>
      </c>
      <c r="BR338" s="1" t="s">
        <v>1114</v>
      </c>
      <c r="BS338" s="12" t="s">
        <v>1372</v>
      </c>
      <c r="BY338" s="2"/>
    </row>
    <row r="339" spans="69:77" x14ac:dyDescent="0.15">
      <c r="BQ339" s="1" t="s">
        <v>273</v>
      </c>
      <c r="BR339" s="1" t="s">
        <v>1116</v>
      </c>
      <c r="BS339" s="12" t="s">
        <v>1373</v>
      </c>
      <c r="BY339" s="2"/>
    </row>
    <row r="340" spans="69:77" x14ac:dyDescent="0.15">
      <c r="BQ340" s="1" t="s">
        <v>273</v>
      </c>
      <c r="BR340" s="1" t="s">
        <v>1118</v>
      </c>
      <c r="BS340" s="12" t="s">
        <v>1374</v>
      </c>
      <c r="BY340" s="2"/>
    </row>
    <row r="341" spans="69:77" x14ac:dyDescent="0.15">
      <c r="BQ341" s="1" t="s">
        <v>273</v>
      </c>
      <c r="BR341" s="1" t="s">
        <v>1120</v>
      </c>
      <c r="BS341" s="12" t="s">
        <v>1375</v>
      </c>
      <c r="BY341" s="2"/>
    </row>
    <row r="342" spans="69:77" x14ac:dyDescent="0.15">
      <c r="BQ342" s="1" t="s">
        <v>273</v>
      </c>
      <c r="BR342" s="1" t="s">
        <v>1122</v>
      </c>
      <c r="BS342" s="12" t="s">
        <v>1376</v>
      </c>
      <c r="BY342" s="2"/>
    </row>
    <row r="343" spans="69:77" x14ac:dyDescent="0.15">
      <c r="BQ343" s="1" t="s">
        <v>331</v>
      </c>
      <c r="BR343" s="1" t="s">
        <v>1108</v>
      </c>
      <c r="BS343" s="12" t="s">
        <v>254</v>
      </c>
      <c r="BY343" s="2"/>
    </row>
    <row r="344" spans="69:77" x14ac:dyDescent="0.15">
      <c r="BQ344" s="1" t="s">
        <v>331</v>
      </c>
      <c r="BR344" s="1" t="s">
        <v>1110</v>
      </c>
      <c r="BS344" s="12" t="s">
        <v>1189</v>
      </c>
      <c r="BY344" s="2"/>
    </row>
    <row r="345" spans="69:77" x14ac:dyDescent="0.15">
      <c r="BQ345" s="1" t="s">
        <v>331</v>
      </c>
      <c r="BR345" s="1" t="s">
        <v>1112</v>
      </c>
      <c r="BS345" s="12" t="s">
        <v>1190</v>
      </c>
      <c r="BY345" s="2"/>
    </row>
    <row r="346" spans="69:77" x14ac:dyDescent="0.15">
      <c r="BQ346" s="1" t="s">
        <v>331</v>
      </c>
      <c r="BR346" s="1" t="s">
        <v>1114</v>
      </c>
      <c r="BS346" s="12" t="s">
        <v>1191</v>
      </c>
      <c r="BY346" s="2"/>
    </row>
    <row r="347" spans="69:77" x14ac:dyDescent="0.15">
      <c r="BQ347" s="1" t="s">
        <v>331</v>
      </c>
      <c r="BR347" s="1" t="s">
        <v>1116</v>
      </c>
      <c r="BS347" s="12" t="s">
        <v>1192</v>
      </c>
      <c r="BY347" s="2"/>
    </row>
    <row r="348" spans="69:77" x14ac:dyDescent="0.15">
      <c r="BQ348" s="1" t="s">
        <v>331</v>
      </c>
      <c r="BR348" s="1" t="s">
        <v>1118</v>
      </c>
      <c r="BS348" s="12" t="s">
        <v>1193</v>
      </c>
      <c r="BY348" s="2"/>
    </row>
    <row r="349" spans="69:77" x14ac:dyDescent="0.15">
      <c r="BQ349" s="1" t="s">
        <v>331</v>
      </c>
      <c r="BR349" s="1" t="s">
        <v>1120</v>
      </c>
      <c r="BS349" s="12" t="s">
        <v>1194</v>
      </c>
      <c r="BY349" s="2"/>
    </row>
    <row r="350" spans="69:77" x14ac:dyDescent="0.15">
      <c r="BQ350" s="1" t="s">
        <v>331</v>
      </c>
      <c r="BR350" s="1" t="s">
        <v>1122</v>
      </c>
      <c r="BS350" s="12" t="s">
        <v>1195</v>
      </c>
      <c r="BY350" s="2"/>
    </row>
    <row r="351" spans="69:77" x14ac:dyDescent="0.15">
      <c r="BQ351" s="1" t="s">
        <v>331</v>
      </c>
      <c r="BR351" s="1" t="s">
        <v>1124</v>
      </c>
      <c r="BS351" s="12" t="s">
        <v>1196</v>
      </c>
      <c r="BY351" s="2"/>
    </row>
    <row r="352" spans="69:77" x14ac:dyDescent="0.15">
      <c r="BQ352" s="1" t="s">
        <v>331</v>
      </c>
      <c r="BR352" s="1" t="s">
        <v>1126</v>
      </c>
      <c r="BS352" s="12" t="s">
        <v>1197</v>
      </c>
      <c r="BY352" s="2"/>
    </row>
    <row r="353" spans="69:77" x14ac:dyDescent="0.15">
      <c r="BQ353" s="1" t="s">
        <v>331</v>
      </c>
      <c r="BR353" s="1" t="s">
        <v>1128</v>
      </c>
      <c r="BS353" s="12" t="s">
        <v>1198</v>
      </c>
      <c r="BY353" s="2"/>
    </row>
    <row r="354" spans="69:77" x14ac:dyDescent="0.15">
      <c r="BQ354" s="1" t="s">
        <v>331</v>
      </c>
      <c r="BR354" s="1" t="s">
        <v>1130</v>
      </c>
      <c r="BS354" s="12" t="s">
        <v>1199</v>
      </c>
      <c r="BY354" s="2"/>
    </row>
    <row r="355" spans="69:77" x14ac:dyDescent="0.15">
      <c r="BQ355" s="1" t="s">
        <v>333</v>
      </c>
      <c r="BR355" s="1" t="s">
        <v>1108</v>
      </c>
      <c r="BS355" s="12" t="s">
        <v>1377</v>
      </c>
      <c r="BY355" s="2"/>
    </row>
    <row r="356" spans="69:77" x14ac:dyDescent="0.15">
      <c r="BQ356" s="1" t="s">
        <v>333</v>
      </c>
      <c r="BR356" s="1" t="s">
        <v>1110</v>
      </c>
      <c r="BS356" s="12" t="s">
        <v>1369</v>
      </c>
      <c r="BY356" s="2"/>
    </row>
    <row r="357" spans="69:77" x14ac:dyDescent="0.15">
      <c r="BQ357" s="1" t="s">
        <v>333</v>
      </c>
      <c r="BR357" s="1" t="s">
        <v>1112</v>
      </c>
      <c r="BS357" s="12" t="s">
        <v>1378</v>
      </c>
      <c r="BY357" s="2"/>
    </row>
    <row r="358" spans="69:77" x14ac:dyDescent="0.15">
      <c r="BQ358" s="1" t="s">
        <v>333</v>
      </c>
      <c r="BR358" s="1" t="s">
        <v>1114</v>
      </c>
      <c r="BS358" s="12" t="s">
        <v>1379</v>
      </c>
      <c r="BY358" s="2"/>
    </row>
    <row r="359" spans="69:77" x14ac:dyDescent="0.15">
      <c r="BQ359" s="1" t="s">
        <v>333</v>
      </c>
      <c r="BR359" s="1" t="s">
        <v>1116</v>
      </c>
      <c r="BS359" s="12" t="s">
        <v>1380</v>
      </c>
      <c r="BY359" s="2"/>
    </row>
    <row r="360" spans="69:77" x14ac:dyDescent="0.15">
      <c r="BQ360" s="1" t="s">
        <v>333</v>
      </c>
      <c r="BR360" s="1" t="s">
        <v>1118</v>
      </c>
      <c r="BS360" s="12" t="s">
        <v>1381</v>
      </c>
      <c r="BY360" s="2"/>
    </row>
    <row r="361" spans="69:77" x14ac:dyDescent="0.15">
      <c r="BQ361" s="1" t="s">
        <v>333</v>
      </c>
      <c r="BR361" s="1" t="s">
        <v>1120</v>
      </c>
      <c r="BS361" s="12" t="s">
        <v>1382</v>
      </c>
      <c r="BY361" s="2"/>
    </row>
    <row r="362" spans="69:77" x14ac:dyDescent="0.15">
      <c r="BQ362" s="1" t="s">
        <v>333</v>
      </c>
      <c r="BR362" s="1" t="s">
        <v>1122</v>
      </c>
      <c r="BS362" s="12" t="s">
        <v>1383</v>
      </c>
      <c r="BY362" s="2"/>
    </row>
    <row r="363" spans="69:77" x14ac:dyDescent="0.15">
      <c r="BQ363" s="1" t="s">
        <v>333</v>
      </c>
      <c r="BR363" s="1" t="s">
        <v>1124</v>
      </c>
      <c r="BS363" s="12" t="s">
        <v>1384</v>
      </c>
      <c r="BY363" s="2"/>
    </row>
    <row r="364" spans="69:77" x14ac:dyDescent="0.15">
      <c r="BQ364" s="1" t="s">
        <v>333</v>
      </c>
      <c r="BR364" s="1" t="s">
        <v>1126</v>
      </c>
      <c r="BS364" s="12" t="s">
        <v>1385</v>
      </c>
      <c r="BY364" s="2"/>
    </row>
    <row r="365" spans="69:77" x14ac:dyDescent="0.15">
      <c r="BQ365" s="1" t="s">
        <v>333</v>
      </c>
      <c r="BR365" s="1" t="s">
        <v>1128</v>
      </c>
      <c r="BS365" s="12" t="s">
        <v>1386</v>
      </c>
      <c r="BY365" s="2"/>
    </row>
    <row r="366" spans="69:77" x14ac:dyDescent="0.15">
      <c r="BQ366" s="1" t="s">
        <v>333</v>
      </c>
      <c r="BR366" s="1" t="s">
        <v>1130</v>
      </c>
      <c r="BS366" s="12" t="s">
        <v>1387</v>
      </c>
      <c r="BY366" s="2"/>
    </row>
    <row r="367" spans="69:77" x14ac:dyDescent="0.15">
      <c r="BQ367" s="1" t="s">
        <v>333</v>
      </c>
      <c r="BR367" s="1" t="s">
        <v>1132</v>
      </c>
      <c r="BS367" s="12" t="s">
        <v>1388</v>
      </c>
      <c r="BY367" s="2"/>
    </row>
    <row r="368" spans="69:77" x14ac:dyDescent="0.15">
      <c r="BQ368" s="1" t="s">
        <v>334</v>
      </c>
      <c r="BR368" s="1" t="s">
        <v>1108</v>
      </c>
      <c r="BS368" s="12" t="s">
        <v>254</v>
      </c>
      <c r="BY368" s="2"/>
    </row>
    <row r="369" spans="69:77" x14ac:dyDescent="0.15">
      <c r="BQ369" s="1" t="s">
        <v>334</v>
      </c>
      <c r="BR369" s="1" t="s">
        <v>1110</v>
      </c>
      <c r="BS369" s="12" t="s">
        <v>1189</v>
      </c>
      <c r="BY369" s="2"/>
    </row>
    <row r="370" spans="69:77" x14ac:dyDescent="0.15">
      <c r="BQ370" s="1" t="s">
        <v>334</v>
      </c>
      <c r="BR370" s="1" t="s">
        <v>1112</v>
      </c>
      <c r="BS370" s="12" t="s">
        <v>1190</v>
      </c>
      <c r="BY370" s="2"/>
    </row>
    <row r="371" spans="69:77" x14ac:dyDescent="0.15">
      <c r="BQ371" s="1" t="s">
        <v>334</v>
      </c>
      <c r="BR371" s="1" t="s">
        <v>1114</v>
      </c>
      <c r="BS371" s="12" t="s">
        <v>1191</v>
      </c>
      <c r="BY371" s="2"/>
    </row>
    <row r="372" spans="69:77" x14ac:dyDescent="0.15">
      <c r="BQ372" s="1" t="s">
        <v>334</v>
      </c>
      <c r="BR372" s="1" t="s">
        <v>1116</v>
      </c>
      <c r="BS372" s="12" t="s">
        <v>1192</v>
      </c>
      <c r="BY372" s="2"/>
    </row>
    <row r="373" spans="69:77" x14ac:dyDescent="0.15">
      <c r="BQ373" s="1" t="s">
        <v>334</v>
      </c>
      <c r="BR373" s="1" t="s">
        <v>1118</v>
      </c>
      <c r="BS373" s="12" t="s">
        <v>1193</v>
      </c>
      <c r="BY373" s="2"/>
    </row>
    <row r="374" spans="69:77" x14ac:dyDescent="0.15">
      <c r="BQ374" s="1" t="s">
        <v>334</v>
      </c>
      <c r="BR374" s="1" t="s">
        <v>1120</v>
      </c>
      <c r="BS374" s="12" t="s">
        <v>1194</v>
      </c>
      <c r="BY374" s="2"/>
    </row>
    <row r="375" spans="69:77" x14ac:dyDescent="0.15">
      <c r="BQ375" s="1" t="s">
        <v>334</v>
      </c>
      <c r="BR375" s="1" t="s">
        <v>1122</v>
      </c>
      <c r="BS375" s="12" t="s">
        <v>1195</v>
      </c>
      <c r="BY375" s="2"/>
    </row>
    <row r="376" spans="69:77" x14ac:dyDescent="0.15">
      <c r="BQ376" s="1" t="s">
        <v>334</v>
      </c>
      <c r="BR376" s="1" t="s">
        <v>1124</v>
      </c>
      <c r="BS376" s="12" t="s">
        <v>1196</v>
      </c>
      <c r="BY376" s="2"/>
    </row>
    <row r="377" spans="69:77" x14ac:dyDescent="0.15">
      <c r="BQ377" s="1" t="s">
        <v>334</v>
      </c>
      <c r="BR377" s="1" t="s">
        <v>1126</v>
      </c>
      <c r="BS377" s="12" t="s">
        <v>1197</v>
      </c>
      <c r="BY377" s="2"/>
    </row>
    <row r="378" spans="69:77" x14ac:dyDescent="0.15">
      <c r="BQ378" s="1" t="s">
        <v>334</v>
      </c>
      <c r="BR378" s="1" t="s">
        <v>1128</v>
      </c>
      <c r="BS378" s="12" t="s">
        <v>1198</v>
      </c>
      <c r="BY378" s="2"/>
    </row>
    <row r="379" spans="69:77" x14ac:dyDescent="0.15">
      <c r="BQ379" s="1" t="s">
        <v>334</v>
      </c>
      <c r="BR379" s="1" t="s">
        <v>1130</v>
      </c>
      <c r="BS379" s="12" t="s">
        <v>1199</v>
      </c>
      <c r="BY379" s="2"/>
    </row>
    <row r="380" spans="69:77" x14ac:dyDescent="0.15">
      <c r="BQ380" s="1" t="s">
        <v>335</v>
      </c>
      <c r="BR380" s="1" t="s">
        <v>1108</v>
      </c>
      <c r="BS380" s="12" t="s">
        <v>1389</v>
      </c>
      <c r="BY380" s="2"/>
    </row>
    <row r="381" spans="69:77" x14ac:dyDescent="0.15">
      <c r="BQ381" s="1" t="s">
        <v>335</v>
      </c>
      <c r="BR381" s="1" t="s">
        <v>1110</v>
      </c>
      <c r="BS381" s="12" t="s">
        <v>1390</v>
      </c>
      <c r="BY381" s="2"/>
    </row>
    <row r="382" spans="69:77" x14ac:dyDescent="0.15">
      <c r="BQ382" s="1" t="s">
        <v>335</v>
      </c>
      <c r="BR382" s="1" t="s">
        <v>1112</v>
      </c>
      <c r="BS382" s="12" t="s">
        <v>1391</v>
      </c>
      <c r="BY382" s="2"/>
    </row>
    <row r="383" spans="69:77" x14ac:dyDescent="0.15">
      <c r="BQ383" s="1" t="s">
        <v>335</v>
      </c>
      <c r="BR383" s="1" t="s">
        <v>1114</v>
      </c>
      <c r="BS383" s="12" t="s">
        <v>1392</v>
      </c>
      <c r="BY383" s="2"/>
    </row>
    <row r="384" spans="69:77" x14ac:dyDescent="0.15">
      <c r="BQ384" s="1" t="s">
        <v>335</v>
      </c>
      <c r="BR384" s="1" t="s">
        <v>1116</v>
      </c>
      <c r="BS384" s="12" t="s">
        <v>1393</v>
      </c>
      <c r="BY384" s="2"/>
    </row>
    <row r="385" spans="69:77" x14ac:dyDescent="0.15">
      <c r="BQ385" s="1" t="s">
        <v>335</v>
      </c>
      <c r="BR385" s="1" t="s">
        <v>1118</v>
      </c>
      <c r="BS385" s="12" t="s">
        <v>1394</v>
      </c>
      <c r="BY385" s="2"/>
    </row>
    <row r="386" spans="69:77" x14ac:dyDescent="0.15">
      <c r="BQ386" s="1" t="s">
        <v>335</v>
      </c>
      <c r="BR386" s="1" t="s">
        <v>1120</v>
      </c>
      <c r="BS386" s="12" t="s">
        <v>1384</v>
      </c>
      <c r="BY386" s="2"/>
    </row>
    <row r="387" spans="69:77" x14ac:dyDescent="0.15">
      <c r="BQ387" s="1" t="s">
        <v>335</v>
      </c>
      <c r="BR387" s="1" t="s">
        <v>1122</v>
      </c>
      <c r="BS387" s="12" t="s">
        <v>1395</v>
      </c>
      <c r="BY387" s="2"/>
    </row>
    <row r="388" spans="69:77" x14ac:dyDescent="0.15">
      <c r="BQ388" s="1" t="s">
        <v>335</v>
      </c>
      <c r="BR388" s="1" t="s">
        <v>1124</v>
      </c>
      <c r="BS388" s="12" t="s">
        <v>1396</v>
      </c>
      <c r="BY388" s="2"/>
    </row>
    <row r="389" spans="69:77" x14ac:dyDescent="0.15">
      <c r="BQ389" s="1" t="s">
        <v>335</v>
      </c>
      <c r="BR389" s="1" t="s">
        <v>1126</v>
      </c>
      <c r="BS389" s="12" t="s">
        <v>1397</v>
      </c>
      <c r="BY389" s="2"/>
    </row>
    <row r="390" spans="69:77" x14ac:dyDescent="0.15">
      <c r="BQ390" s="1" t="s">
        <v>335</v>
      </c>
      <c r="BR390" s="1" t="s">
        <v>1128</v>
      </c>
      <c r="BS390" s="12" t="s">
        <v>1398</v>
      </c>
      <c r="BY390" s="2"/>
    </row>
    <row r="391" spans="69:77" x14ac:dyDescent="0.15">
      <c r="BQ391" s="1" t="s">
        <v>335</v>
      </c>
      <c r="BR391" s="1" t="s">
        <v>1130</v>
      </c>
      <c r="BS391" s="12" t="s">
        <v>1399</v>
      </c>
      <c r="BY391" s="2"/>
    </row>
    <row r="392" spans="69:77" x14ac:dyDescent="0.15">
      <c r="BQ392" s="1" t="s">
        <v>335</v>
      </c>
      <c r="BR392" s="1" t="s">
        <v>1132</v>
      </c>
      <c r="BS392" s="12" t="s">
        <v>1400</v>
      </c>
      <c r="BY392" s="2"/>
    </row>
    <row r="393" spans="69:77" x14ac:dyDescent="0.15">
      <c r="BQ393" s="1" t="s">
        <v>335</v>
      </c>
      <c r="BR393" s="1" t="s">
        <v>1134</v>
      </c>
      <c r="BS393" s="12" t="s">
        <v>1220</v>
      </c>
      <c r="BY393" s="2"/>
    </row>
    <row r="394" spans="69:77" x14ac:dyDescent="0.15">
      <c r="BQ394" s="1" t="s">
        <v>335</v>
      </c>
      <c r="BR394" s="1" t="s">
        <v>1136</v>
      </c>
      <c r="BS394" s="12" t="s">
        <v>1401</v>
      </c>
      <c r="BY394" s="2"/>
    </row>
    <row r="395" spans="69:77" x14ac:dyDescent="0.15">
      <c r="BQ395" s="1" t="s">
        <v>335</v>
      </c>
      <c r="BR395" s="1" t="s">
        <v>1138</v>
      </c>
      <c r="BS395" s="12" t="s">
        <v>71</v>
      </c>
      <c r="BY395" s="2"/>
    </row>
    <row r="396" spans="69:77" x14ac:dyDescent="0.15">
      <c r="BQ396" s="1" t="s">
        <v>336</v>
      </c>
      <c r="BR396" s="1" t="s">
        <v>1108</v>
      </c>
      <c r="BS396" s="12" t="s">
        <v>1402</v>
      </c>
      <c r="BY396" s="2"/>
    </row>
    <row r="397" spans="69:77" x14ac:dyDescent="0.15">
      <c r="BQ397" s="1" t="s">
        <v>336</v>
      </c>
      <c r="BR397" s="1" t="s">
        <v>1110</v>
      </c>
      <c r="BS397" s="12" t="s">
        <v>73</v>
      </c>
      <c r="BY397" s="2"/>
    </row>
    <row r="398" spans="69:77" x14ac:dyDescent="0.15">
      <c r="BQ398" s="1" t="s">
        <v>336</v>
      </c>
      <c r="BR398" s="1" t="s">
        <v>1112</v>
      </c>
      <c r="BS398" s="12" t="s">
        <v>1150</v>
      </c>
      <c r="BY398" s="2"/>
    </row>
    <row r="399" spans="69:77" x14ac:dyDescent="0.15">
      <c r="BQ399" s="1" t="s">
        <v>336</v>
      </c>
      <c r="BR399" s="1" t="s">
        <v>1114</v>
      </c>
      <c r="BS399" s="12" t="s">
        <v>1151</v>
      </c>
      <c r="BY399" s="2"/>
    </row>
    <row r="400" spans="69:77" x14ac:dyDescent="0.15">
      <c r="BQ400" s="1" t="s">
        <v>336</v>
      </c>
      <c r="BR400" s="1" t="s">
        <v>1116</v>
      </c>
      <c r="BS400" s="12" t="s">
        <v>1152</v>
      </c>
      <c r="BY400" s="2"/>
    </row>
    <row r="401" spans="69:77" x14ac:dyDescent="0.15">
      <c r="BQ401" s="1" t="s">
        <v>336</v>
      </c>
      <c r="BR401" s="1" t="s">
        <v>1118</v>
      </c>
      <c r="BS401" s="12" t="s">
        <v>1153</v>
      </c>
      <c r="BY401" s="2"/>
    </row>
    <row r="402" spans="69:77" x14ac:dyDescent="0.15">
      <c r="BQ402" s="1" t="s">
        <v>336</v>
      </c>
      <c r="BR402" s="1" t="s">
        <v>1120</v>
      </c>
      <c r="BS402" s="12" t="s">
        <v>1154</v>
      </c>
      <c r="BY402" s="2"/>
    </row>
    <row r="403" spans="69:77" x14ac:dyDescent="0.15">
      <c r="BQ403" s="1" t="s">
        <v>337</v>
      </c>
      <c r="BR403" s="1" t="s">
        <v>1108</v>
      </c>
      <c r="BS403" s="12" t="s">
        <v>254</v>
      </c>
      <c r="BY403" s="2"/>
    </row>
    <row r="404" spans="69:77" x14ac:dyDescent="0.15">
      <c r="BQ404" s="1" t="s">
        <v>337</v>
      </c>
      <c r="BR404" s="1" t="s">
        <v>1110</v>
      </c>
      <c r="BS404" s="12" t="s">
        <v>1189</v>
      </c>
      <c r="BY404" s="2"/>
    </row>
    <row r="405" spans="69:77" x14ac:dyDescent="0.15">
      <c r="BQ405" s="1" t="s">
        <v>337</v>
      </c>
      <c r="BR405" s="1" t="s">
        <v>1112</v>
      </c>
      <c r="BS405" s="12" t="s">
        <v>1190</v>
      </c>
      <c r="BY405" s="2"/>
    </row>
    <row r="406" spans="69:77" x14ac:dyDescent="0.15">
      <c r="BQ406" s="1" t="s">
        <v>337</v>
      </c>
      <c r="BR406" s="1" t="s">
        <v>1114</v>
      </c>
      <c r="BS406" s="12" t="s">
        <v>1191</v>
      </c>
      <c r="BY406" s="2"/>
    </row>
    <row r="407" spans="69:77" x14ac:dyDescent="0.15">
      <c r="BQ407" s="1" t="s">
        <v>337</v>
      </c>
      <c r="BR407" s="1" t="s">
        <v>1116</v>
      </c>
      <c r="BS407" s="12" t="s">
        <v>1192</v>
      </c>
      <c r="BY407" s="2"/>
    </row>
    <row r="408" spans="69:77" x14ac:dyDescent="0.15">
      <c r="BQ408" s="1" t="s">
        <v>337</v>
      </c>
      <c r="BR408" s="1" t="s">
        <v>1118</v>
      </c>
      <c r="BS408" s="12" t="s">
        <v>1193</v>
      </c>
      <c r="BY408" s="2"/>
    </row>
    <row r="409" spans="69:77" x14ac:dyDescent="0.15">
      <c r="BQ409" s="1" t="s">
        <v>337</v>
      </c>
      <c r="BR409" s="1" t="s">
        <v>1120</v>
      </c>
      <c r="BS409" s="12" t="s">
        <v>1194</v>
      </c>
      <c r="BY409" s="2"/>
    </row>
    <row r="410" spans="69:77" x14ac:dyDescent="0.15">
      <c r="BQ410" s="1" t="s">
        <v>337</v>
      </c>
      <c r="BR410" s="1" t="s">
        <v>1122</v>
      </c>
      <c r="BS410" s="12" t="s">
        <v>1195</v>
      </c>
      <c r="BY410" s="2"/>
    </row>
    <row r="411" spans="69:77" x14ac:dyDescent="0.15">
      <c r="BQ411" s="1" t="s">
        <v>337</v>
      </c>
      <c r="BR411" s="1" t="s">
        <v>1124</v>
      </c>
      <c r="BS411" s="12" t="s">
        <v>1196</v>
      </c>
      <c r="BY411" s="2"/>
    </row>
    <row r="412" spans="69:77" x14ac:dyDescent="0.15">
      <c r="BQ412" s="1" t="s">
        <v>337</v>
      </c>
      <c r="BR412" s="1" t="s">
        <v>1126</v>
      </c>
      <c r="BS412" s="12" t="s">
        <v>1197</v>
      </c>
      <c r="BY412" s="2"/>
    </row>
    <row r="413" spans="69:77" x14ac:dyDescent="0.15">
      <c r="BQ413" s="1" t="s">
        <v>337</v>
      </c>
      <c r="BR413" s="1" t="s">
        <v>1128</v>
      </c>
      <c r="BS413" s="12" t="s">
        <v>1198</v>
      </c>
      <c r="BY413" s="2"/>
    </row>
    <row r="414" spans="69:77" x14ac:dyDescent="0.15">
      <c r="BQ414" s="1" t="s">
        <v>337</v>
      </c>
      <c r="BR414" s="1" t="s">
        <v>1130</v>
      </c>
      <c r="BS414" s="12" t="s">
        <v>1199</v>
      </c>
      <c r="BY414" s="2"/>
    </row>
    <row r="415" spans="69:77" x14ac:dyDescent="0.15">
      <c r="BQ415" s="1" t="s">
        <v>338</v>
      </c>
      <c r="BR415" s="1" t="s">
        <v>1108</v>
      </c>
      <c r="BS415" s="12" t="s">
        <v>1217</v>
      </c>
      <c r="BY415" s="2"/>
    </row>
    <row r="416" spans="69:77" x14ac:dyDescent="0.15">
      <c r="BQ416" s="1" t="s">
        <v>338</v>
      </c>
      <c r="BR416" s="1" t="s">
        <v>1110</v>
      </c>
      <c r="BS416" s="12" t="s">
        <v>1218</v>
      </c>
      <c r="BY416" s="2"/>
    </row>
    <row r="417" spans="69:77" x14ac:dyDescent="0.15">
      <c r="BQ417" s="1" t="s">
        <v>338</v>
      </c>
      <c r="BR417" s="1" t="s">
        <v>1112</v>
      </c>
      <c r="BS417" s="12" t="s">
        <v>1219</v>
      </c>
      <c r="BY417" s="2"/>
    </row>
    <row r="418" spans="69:77" x14ac:dyDescent="0.15">
      <c r="BQ418" s="1" t="s">
        <v>338</v>
      </c>
      <c r="BR418" s="1" t="s">
        <v>1114</v>
      </c>
      <c r="BS418" s="12" t="s">
        <v>1220</v>
      </c>
      <c r="BY418" s="2"/>
    </row>
    <row r="419" spans="69:77" x14ac:dyDescent="0.15">
      <c r="BQ419" s="1" t="s">
        <v>338</v>
      </c>
      <c r="BR419" s="1" t="s">
        <v>1116</v>
      </c>
      <c r="BS419" s="12" t="s">
        <v>1221</v>
      </c>
      <c r="BY419" s="2"/>
    </row>
    <row r="420" spans="69:77" x14ac:dyDescent="0.15">
      <c r="BQ420" s="1" t="s">
        <v>338</v>
      </c>
      <c r="BR420" s="1" t="s">
        <v>1118</v>
      </c>
      <c r="BS420" s="12" t="s">
        <v>1222</v>
      </c>
      <c r="BY420" s="2"/>
    </row>
    <row r="421" spans="69:77" x14ac:dyDescent="0.15">
      <c r="BQ421" s="1" t="s">
        <v>338</v>
      </c>
      <c r="BR421" s="1" t="s">
        <v>1120</v>
      </c>
      <c r="BS421" s="12" t="s">
        <v>1215</v>
      </c>
      <c r="BY421" s="2"/>
    </row>
    <row r="422" spans="69:77" x14ac:dyDescent="0.15">
      <c r="BQ422" s="1" t="s">
        <v>339</v>
      </c>
      <c r="BR422" s="1" t="s">
        <v>1108</v>
      </c>
      <c r="BS422" s="12" t="s">
        <v>1403</v>
      </c>
      <c r="BY422" s="2"/>
    </row>
    <row r="423" spans="69:77" x14ac:dyDescent="0.15">
      <c r="BQ423" s="1" t="s">
        <v>339</v>
      </c>
      <c r="BR423" s="1" t="s">
        <v>1110</v>
      </c>
      <c r="BS423" s="12" t="s">
        <v>1404</v>
      </c>
      <c r="BY423" s="2"/>
    </row>
    <row r="424" spans="69:77" x14ac:dyDescent="0.15">
      <c r="BQ424" s="1" t="s">
        <v>339</v>
      </c>
      <c r="BR424" s="1" t="s">
        <v>1112</v>
      </c>
      <c r="BS424" s="12" t="s">
        <v>1405</v>
      </c>
      <c r="BY424" s="2"/>
    </row>
    <row r="425" spans="69:77" x14ac:dyDescent="0.15">
      <c r="BQ425" s="1" t="s">
        <v>339</v>
      </c>
      <c r="BR425" s="1" t="s">
        <v>1114</v>
      </c>
      <c r="BS425" s="12" t="s">
        <v>1406</v>
      </c>
      <c r="BY425" s="2"/>
    </row>
    <row r="426" spans="69:77" x14ac:dyDescent="0.15">
      <c r="BQ426" s="1" t="s">
        <v>339</v>
      </c>
      <c r="BR426" s="1" t="s">
        <v>1116</v>
      </c>
      <c r="BS426" s="12" t="s">
        <v>1407</v>
      </c>
      <c r="BY426" s="2"/>
    </row>
    <row r="427" spans="69:77" x14ac:dyDescent="0.15">
      <c r="BQ427" s="1" t="s">
        <v>339</v>
      </c>
      <c r="BR427" s="1" t="s">
        <v>1118</v>
      </c>
      <c r="BS427" s="12" t="s">
        <v>1408</v>
      </c>
      <c r="BY427" s="2"/>
    </row>
    <row r="428" spans="69:77" x14ac:dyDescent="0.15">
      <c r="BQ428" s="1" t="s">
        <v>339</v>
      </c>
      <c r="BR428" s="1" t="s">
        <v>1120</v>
      </c>
      <c r="BS428" s="12" t="s">
        <v>1409</v>
      </c>
      <c r="BY428" s="2"/>
    </row>
    <row r="429" spans="69:77" x14ac:dyDescent="0.15">
      <c r="BQ429" s="1" t="s">
        <v>339</v>
      </c>
      <c r="BR429" s="1" t="s">
        <v>1122</v>
      </c>
      <c r="BS429" s="12" t="s">
        <v>1410</v>
      </c>
      <c r="BY429" s="2"/>
    </row>
    <row r="430" spans="69:77" x14ac:dyDescent="0.15">
      <c r="BQ430" s="1" t="s">
        <v>339</v>
      </c>
      <c r="BR430" s="1" t="s">
        <v>1124</v>
      </c>
      <c r="BS430" s="12" t="s">
        <v>1411</v>
      </c>
      <c r="BY430" s="2"/>
    </row>
    <row r="431" spans="69:77" x14ac:dyDescent="0.15">
      <c r="BQ431" s="1" t="s">
        <v>339</v>
      </c>
      <c r="BR431" s="1" t="s">
        <v>1126</v>
      </c>
      <c r="BS431" s="12" t="s">
        <v>1412</v>
      </c>
      <c r="BY431" s="2"/>
    </row>
    <row r="432" spans="69:77" x14ac:dyDescent="0.15">
      <c r="BQ432" s="1" t="s">
        <v>339</v>
      </c>
      <c r="BR432" s="1" t="s">
        <v>1128</v>
      </c>
      <c r="BS432" s="12" t="s">
        <v>1413</v>
      </c>
      <c r="BY432" s="2"/>
    </row>
    <row r="433" spans="69:77" x14ac:dyDescent="0.15">
      <c r="BQ433" s="1" t="s">
        <v>339</v>
      </c>
      <c r="BR433" s="1" t="s">
        <v>1130</v>
      </c>
      <c r="BS433" s="12" t="s">
        <v>1414</v>
      </c>
      <c r="BY433" s="2"/>
    </row>
    <row r="434" spans="69:77" x14ac:dyDescent="0.15">
      <c r="BQ434" s="1" t="s">
        <v>339</v>
      </c>
      <c r="BR434" s="1" t="s">
        <v>1132</v>
      </c>
      <c r="BS434" s="12" t="s">
        <v>1415</v>
      </c>
      <c r="BY434" s="2"/>
    </row>
    <row r="435" spans="69:77" x14ac:dyDescent="0.15">
      <c r="BQ435" s="1" t="s">
        <v>339</v>
      </c>
      <c r="BR435" s="1" t="s">
        <v>1134</v>
      </c>
      <c r="BS435" s="12" t="s">
        <v>1416</v>
      </c>
      <c r="BY435" s="2"/>
    </row>
    <row r="436" spans="69:77" x14ac:dyDescent="0.15">
      <c r="BQ436" s="1" t="s">
        <v>339</v>
      </c>
      <c r="BR436" s="1" t="s">
        <v>1136</v>
      </c>
      <c r="BS436" s="12" t="s">
        <v>1417</v>
      </c>
      <c r="BY436" s="2"/>
    </row>
    <row r="437" spans="69:77" x14ac:dyDescent="0.15">
      <c r="BQ437" s="1" t="s">
        <v>339</v>
      </c>
      <c r="BR437" s="1" t="s">
        <v>1138</v>
      </c>
      <c r="BS437" s="12" t="s">
        <v>1418</v>
      </c>
      <c r="BY437" s="2"/>
    </row>
    <row r="438" spans="69:77" x14ac:dyDescent="0.15">
      <c r="BQ438" s="1" t="s">
        <v>339</v>
      </c>
      <c r="BR438" s="1" t="s">
        <v>1171</v>
      </c>
      <c r="BS438" s="12" t="s">
        <v>1419</v>
      </c>
      <c r="BY438" s="2"/>
    </row>
    <row r="439" spans="69:77" x14ac:dyDescent="0.15">
      <c r="BQ439" s="1" t="s">
        <v>340</v>
      </c>
      <c r="BR439" s="1" t="s">
        <v>1108</v>
      </c>
      <c r="BS439" s="12" t="s">
        <v>254</v>
      </c>
      <c r="BY439" s="2"/>
    </row>
    <row r="440" spans="69:77" x14ac:dyDescent="0.15">
      <c r="BQ440" s="1" t="s">
        <v>340</v>
      </c>
      <c r="BR440" s="1" t="s">
        <v>1110</v>
      </c>
      <c r="BS440" s="12" t="s">
        <v>1189</v>
      </c>
      <c r="BY440" s="2"/>
    </row>
    <row r="441" spans="69:77" x14ac:dyDescent="0.15">
      <c r="BQ441" s="1" t="s">
        <v>340</v>
      </c>
      <c r="BR441" s="1" t="s">
        <v>1112</v>
      </c>
      <c r="BS441" s="12" t="s">
        <v>1190</v>
      </c>
      <c r="BY441" s="2"/>
    </row>
    <row r="442" spans="69:77" x14ac:dyDescent="0.15">
      <c r="BQ442" s="1" t="s">
        <v>340</v>
      </c>
      <c r="BR442" s="1" t="s">
        <v>1114</v>
      </c>
      <c r="BS442" s="12" t="s">
        <v>1191</v>
      </c>
      <c r="BY442" s="2"/>
    </row>
    <row r="443" spans="69:77" x14ac:dyDescent="0.15">
      <c r="BQ443" s="1" t="s">
        <v>340</v>
      </c>
      <c r="BR443" s="1" t="s">
        <v>1116</v>
      </c>
      <c r="BS443" s="12" t="s">
        <v>1192</v>
      </c>
      <c r="BY443" s="2"/>
    </row>
    <row r="444" spans="69:77" x14ac:dyDescent="0.15">
      <c r="BQ444" s="1" t="s">
        <v>340</v>
      </c>
      <c r="BR444" s="1" t="s">
        <v>1118</v>
      </c>
      <c r="BS444" s="12" t="s">
        <v>1193</v>
      </c>
      <c r="BY444" s="2"/>
    </row>
    <row r="445" spans="69:77" x14ac:dyDescent="0.15">
      <c r="BQ445" s="1" t="s">
        <v>340</v>
      </c>
      <c r="BR445" s="1" t="s">
        <v>1120</v>
      </c>
      <c r="BS445" s="12" t="s">
        <v>1194</v>
      </c>
      <c r="BY445" s="2"/>
    </row>
    <row r="446" spans="69:77" x14ac:dyDescent="0.15">
      <c r="BQ446" s="1" t="s">
        <v>340</v>
      </c>
      <c r="BR446" s="1" t="s">
        <v>1122</v>
      </c>
      <c r="BS446" s="12" t="s">
        <v>1195</v>
      </c>
      <c r="BY446" s="2"/>
    </row>
    <row r="447" spans="69:77" x14ac:dyDescent="0.15">
      <c r="BQ447" s="1" t="s">
        <v>340</v>
      </c>
      <c r="BR447" s="1" t="s">
        <v>1124</v>
      </c>
      <c r="BS447" s="12" t="s">
        <v>1196</v>
      </c>
      <c r="BY447" s="2"/>
    </row>
    <row r="448" spans="69:77" x14ac:dyDescent="0.15">
      <c r="BQ448" s="1" t="s">
        <v>340</v>
      </c>
      <c r="BR448" s="1" t="s">
        <v>1126</v>
      </c>
      <c r="BS448" s="12" t="s">
        <v>1197</v>
      </c>
      <c r="BY448" s="2"/>
    </row>
    <row r="449" spans="69:77" x14ac:dyDescent="0.15">
      <c r="BQ449" s="1" t="s">
        <v>340</v>
      </c>
      <c r="BR449" s="1" t="s">
        <v>1128</v>
      </c>
      <c r="BS449" s="12" t="s">
        <v>1198</v>
      </c>
      <c r="BY449" s="2"/>
    </row>
    <row r="450" spans="69:77" x14ac:dyDescent="0.15">
      <c r="BQ450" s="1" t="s">
        <v>340</v>
      </c>
      <c r="BR450" s="1" t="s">
        <v>1130</v>
      </c>
      <c r="BS450" s="12" t="s">
        <v>1199</v>
      </c>
      <c r="BY450" s="2"/>
    </row>
    <row r="451" spans="69:77" x14ac:dyDescent="0.15">
      <c r="BQ451" s="1" t="s">
        <v>341</v>
      </c>
      <c r="BR451" s="1" t="s">
        <v>1108</v>
      </c>
      <c r="BS451" s="12" t="s">
        <v>1420</v>
      </c>
      <c r="BY451" s="2"/>
    </row>
    <row r="452" spans="69:77" x14ac:dyDescent="0.15">
      <c r="BQ452" s="1" t="s">
        <v>341</v>
      </c>
      <c r="BR452" s="1" t="s">
        <v>1110</v>
      </c>
      <c r="BS452" s="12" t="s">
        <v>1421</v>
      </c>
      <c r="BY452" s="2"/>
    </row>
    <row r="453" spans="69:77" x14ac:dyDescent="0.15">
      <c r="BQ453" s="1" t="s">
        <v>341</v>
      </c>
      <c r="BR453" s="1" t="s">
        <v>1112</v>
      </c>
      <c r="BS453" s="12" t="s">
        <v>1422</v>
      </c>
      <c r="BY453" s="2"/>
    </row>
    <row r="454" spans="69:77" x14ac:dyDescent="0.15">
      <c r="BQ454" s="1" t="s">
        <v>341</v>
      </c>
      <c r="BR454" s="1" t="s">
        <v>1114</v>
      </c>
      <c r="BS454" s="12" t="s">
        <v>1423</v>
      </c>
      <c r="BY454" s="2"/>
    </row>
    <row r="455" spans="69:77" x14ac:dyDescent="0.15">
      <c r="BQ455" s="1" t="s">
        <v>341</v>
      </c>
      <c r="BR455" s="1" t="s">
        <v>1116</v>
      </c>
      <c r="BS455" s="12" t="s">
        <v>1424</v>
      </c>
      <c r="BY455" s="2"/>
    </row>
    <row r="456" spans="69:77" x14ac:dyDescent="0.15">
      <c r="BQ456" s="1" t="s">
        <v>341</v>
      </c>
      <c r="BR456" s="1" t="s">
        <v>1118</v>
      </c>
      <c r="BS456" s="12" t="s">
        <v>1425</v>
      </c>
      <c r="BY456" s="2"/>
    </row>
    <row r="457" spans="69:77" x14ac:dyDescent="0.15">
      <c r="BQ457" s="1" t="s">
        <v>341</v>
      </c>
      <c r="BR457" s="1" t="s">
        <v>1120</v>
      </c>
      <c r="BS457" s="12" t="s">
        <v>1426</v>
      </c>
      <c r="BY457" s="2"/>
    </row>
    <row r="458" spans="69:77" x14ac:dyDescent="0.15">
      <c r="BQ458" s="1" t="s">
        <v>341</v>
      </c>
      <c r="BR458" s="1" t="s">
        <v>1122</v>
      </c>
      <c r="BS458" s="12" t="s">
        <v>1427</v>
      </c>
      <c r="BY458" s="2"/>
    </row>
    <row r="459" spans="69:77" x14ac:dyDescent="0.15">
      <c r="BQ459" s="1" t="s">
        <v>341</v>
      </c>
      <c r="BR459" s="1" t="s">
        <v>1124</v>
      </c>
      <c r="BS459" s="12" t="s">
        <v>1428</v>
      </c>
      <c r="BY459" s="2"/>
    </row>
    <row r="460" spans="69:77" x14ac:dyDescent="0.15">
      <c r="BQ460" s="1" t="s">
        <v>341</v>
      </c>
      <c r="BR460" s="1" t="s">
        <v>1126</v>
      </c>
      <c r="BS460" s="12" t="s">
        <v>1429</v>
      </c>
      <c r="BY460" s="2"/>
    </row>
    <row r="461" spans="69:77" x14ac:dyDescent="0.15">
      <c r="BQ461" s="1" t="s">
        <v>341</v>
      </c>
      <c r="BR461" s="1" t="s">
        <v>1128</v>
      </c>
      <c r="BS461" s="12" t="s">
        <v>1430</v>
      </c>
      <c r="BY461" s="2"/>
    </row>
    <row r="462" spans="69:77" x14ac:dyDescent="0.15">
      <c r="BQ462" s="1" t="s">
        <v>341</v>
      </c>
      <c r="BR462" s="1" t="s">
        <v>1130</v>
      </c>
      <c r="BS462" s="12" t="s">
        <v>1431</v>
      </c>
      <c r="BY462" s="2"/>
    </row>
    <row r="463" spans="69:77" x14ac:dyDescent="0.15">
      <c r="BQ463" s="1" t="s">
        <v>341</v>
      </c>
      <c r="BR463" s="1" t="s">
        <v>1132</v>
      </c>
      <c r="BS463" s="12" t="s">
        <v>1432</v>
      </c>
      <c r="BY463" s="2"/>
    </row>
    <row r="464" spans="69:77" x14ac:dyDescent="0.15">
      <c r="BQ464" s="1" t="s">
        <v>341</v>
      </c>
      <c r="BR464" s="1" t="s">
        <v>1134</v>
      </c>
      <c r="BS464" s="12" t="s">
        <v>1433</v>
      </c>
      <c r="BY464" s="2"/>
    </row>
    <row r="465" spans="69:77" x14ac:dyDescent="0.15">
      <c r="BQ465" s="1" t="s">
        <v>341</v>
      </c>
      <c r="BR465" s="1" t="s">
        <v>1136</v>
      </c>
      <c r="BS465" s="12" t="s">
        <v>1434</v>
      </c>
      <c r="BY465" s="2"/>
    </row>
    <row r="466" spans="69:77" x14ac:dyDescent="0.15">
      <c r="BQ466" s="1" t="s">
        <v>341</v>
      </c>
      <c r="BR466" s="1" t="s">
        <v>1138</v>
      </c>
      <c r="BS466" s="12" t="s">
        <v>1435</v>
      </c>
      <c r="BY466" s="2"/>
    </row>
    <row r="467" spans="69:77" x14ac:dyDescent="0.15">
      <c r="BQ467" s="1" t="s">
        <v>341</v>
      </c>
      <c r="BR467" s="1" t="s">
        <v>1171</v>
      </c>
      <c r="BS467" s="12" t="s">
        <v>1436</v>
      </c>
      <c r="BY467" s="2"/>
    </row>
    <row r="468" spans="69:77" x14ac:dyDescent="0.15">
      <c r="BQ468" s="1" t="s">
        <v>342</v>
      </c>
      <c r="BR468" s="1" t="s">
        <v>1108</v>
      </c>
      <c r="BS468" s="12" t="s">
        <v>1437</v>
      </c>
      <c r="BY468" s="2"/>
    </row>
    <row r="469" spans="69:77" x14ac:dyDescent="0.15">
      <c r="BQ469" s="1" t="s">
        <v>342</v>
      </c>
      <c r="BR469" s="1" t="s">
        <v>1110</v>
      </c>
      <c r="BS469" s="12" t="s">
        <v>1438</v>
      </c>
      <c r="BY469" s="2"/>
    </row>
    <row r="470" spans="69:77" x14ac:dyDescent="0.15">
      <c r="BQ470" s="1" t="s">
        <v>342</v>
      </c>
      <c r="BR470" s="1" t="s">
        <v>1112</v>
      </c>
      <c r="BS470" s="12" t="s">
        <v>1439</v>
      </c>
      <c r="BY470" s="2"/>
    </row>
    <row r="471" spans="69:77" x14ac:dyDescent="0.15">
      <c r="BQ471" s="1" t="s">
        <v>342</v>
      </c>
      <c r="BR471" s="1" t="s">
        <v>1114</v>
      </c>
      <c r="BS471" s="12" t="s">
        <v>1440</v>
      </c>
      <c r="BY471" s="2"/>
    </row>
    <row r="472" spans="69:77" x14ac:dyDescent="0.15">
      <c r="BQ472" s="1" t="s">
        <v>342</v>
      </c>
      <c r="BR472" s="1" t="s">
        <v>1116</v>
      </c>
      <c r="BS472" s="12" t="s">
        <v>1441</v>
      </c>
      <c r="BY472" s="2"/>
    </row>
    <row r="473" spans="69:77" x14ac:dyDescent="0.15">
      <c r="BQ473" s="1" t="s">
        <v>342</v>
      </c>
      <c r="BR473" s="1" t="s">
        <v>1118</v>
      </c>
      <c r="BS473" s="12" t="s">
        <v>1442</v>
      </c>
      <c r="BY473" s="2"/>
    </row>
    <row r="474" spans="69:77" x14ac:dyDescent="0.15">
      <c r="BQ474" s="1" t="s">
        <v>342</v>
      </c>
      <c r="BR474" s="1" t="s">
        <v>1120</v>
      </c>
      <c r="BS474" s="12" t="s">
        <v>1443</v>
      </c>
      <c r="BY474" s="2"/>
    </row>
    <row r="475" spans="69:77" x14ac:dyDescent="0.15">
      <c r="BQ475" s="1" t="s">
        <v>342</v>
      </c>
      <c r="BR475" s="1" t="s">
        <v>1122</v>
      </c>
      <c r="BS475" s="12" t="s">
        <v>1444</v>
      </c>
      <c r="BY475" s="2"/>
    </row>
    <row r="476" spans="69:77" x14ac:dyDescent="0.15">
      <c r="BQ476" s="1" t="s">
        <v>342</v>
      </c>
      <c r="BR476" s="1" t="s">
        <v>1124</v>
      </c>
      <c r="BS476" s="12" t="s">
        <v>1445</v>
      </c>
      <c r="BY476" s="2"/>
    </row>
    <row r="477" spans="69:77" x14ac:dyDescent="0.15">
      <c r="BQ477" s="1" t="s">
        <v>342</v>
      </c>
      <c r="BR477" s="1" t="s">
        <v>1126</v>
      </c>
      <c r="BS477" s="12" t="s">
        <v>1446</v>
      </c>
      <c r="BY477" s="2"/>
    </row>
    <row r="478" spans="69:77" x14ac:dyDescent="0.15">
      <c r="BQ478" s="1" t="s">
        <v>342</v>
      </c>
      <c r="BR478" s="1" t="s">
        <v>1128</v>
      </c>
      <c r="BS478" s="12" t="s">
        <v>1447</v>
      </c>
      <c r="BY478" s="2"/>
    </row>
    <row r="479" spans="69:77" x14ac:dyDescent="0.15">
      <c r="BQ479" s="1" t="s">
        <v>342</v>
      </c>
      <c r="BR479" s="1" t="s">
        <v>1130</v>
      </c>
      <c r="BS479" s="12" t="s">
        <v>1448</v>
      </c>
      <c r="BY479" s="2"/>
    </row>
    <row r="480" spans="69:77" x14ac:dyDescent="0.15">
      <c r="BQ480" s="1" t="s">
        <v>342</v>
      </c>
      <c r="BR480" s="1" t="s">
        <v>1132</v>
      </c>
      <c r="BS480" s="12" t="s">
        <v>1449</v>
      </c>
      <c r="BY480" s="2"/>
    </row>
    <row r="481" spans="69:77" x14ac:dyDescent="0.15">
      <c r="BQ481" s="1" t="s">
        <v>342</v>
      </c>
      <c r="BR481" s="1" t="s">
        <v>1134</v>
      </c>
      <c r="BS481" s="12" t="s">
        <v>1450</v>
      </c>
      <c r="BY481" s="2"/>
    </row>
    <row r="482" spans="69:77" x14ac:dyDescent="0.15">
      <c r="BQ482" s="1" t="s">
        <v>342</v>
      </c>
      <c r="BR482" s="1" t="s">
        <v>1136</v>
      </c>
      <c r="BS482" s="12" t="s">
        <v>1451</v>
      </c>
      <c r="BY482" s="2"/>
    </row>
    <row r="483" spans="69:77" x14ac:dyDescent="0.15">
      <c r="BQ483" s="1" t="s">
        <v>343</v>
      </c>
      <c r="BR483" s="1" t="s">
        <v>1108</v>
      </c>
      <c r="BS483" s="12" t="s">
        <v>1452</v>
      </c>
      <c r="BY483" s="2"/>
    </row>
    <row r="484" spans="69:77" x14ac:dyDescent="0.15">
      <c r="BQ484" s="1" t="s">
        <v>343</v>
      </c>
      <c r="BR484" s="1" t="s">
        <v>1110</v>
      </c>
      <c r="BS484" s="12" t="s">
        <v>1453</v>
      </c>
      <c r="BY484" s="2"/>
    </row>
    <row r="485" spans="69:77" x14ac:dyDescent="0.15">
      <c r="BQ485" s="1" t="s">
        <v>343</v>
      </c>
      <c r="BR485" s="1" t="s">
        <v>1112</v>
      </c>
      <c r="BS485" s="12" t="s">
        <v>1454</v>
      </c>
      <c r="BY485" s="2"/>
    </row>
    <row r="486" spans="69:77" x14ac:dyDescent="0.15">
      <c r="BQ486" s="1" t="s">
        <v>343</v>
      </c>
      <c r="BR486" s="1" t="s">
        <v>1114</v>
      </c>
      <c r="BS486" s="12" t="s">
        <v>1455</v>
      </c>
      <c r="BY486" s="2"/>
    </row>
    <row r="487" spans="69:77" x14ac:dyDescent="0.15">
      <c r="BQ487" s="1" t="s">
        <v>343</v>
      </c>
      <c r="BR487" s="1" t="s">
        <v>1116</v>
      </c>
      <c r="BS487" s="12" t="s">
        <v>1456</v>
      </c>
      <c r="BY487" s="2"/>
    </row>
    <row r="488" spans="69:77" x14ac:dyDescent="0.15">
      <c r="BQ488" s="1" t="s">
        <v>343</v>
      </c>
      <c r="BR488" s="1" t="s">
        <v>1118</v>
      </c>
      <c r="BS488" s="12" t="s">
        <v>1457</v>
      </c>
      <c r="BY488" s="2"/>
    </row>
    <row r="489" spans="69:77" x14ac:dyDescent="0.15">
      <c r="BQ489" s="1" t="s">
        <v>343</v>
      </c>
      <c r="BR489" s="1" t="s">
        <v>1120</v>
      </c>
      <c r="BS489" s="12" t="s">
        <v>1458</v>
      </c>
      <c r="BY489" s="2"/>
    </row>
    <row r="490" spans="69:77" x14ac:dyDescent="0.15">
      <c r="BQ490" s="1" t="s">
        <v>343</v>
      </c>
      <c r="BR490" s="1" t="s">
        <v>1122</v>
      </c>
      <c r="BS490" s="12" t="s">
        <v>1459</v>
      </c>
      <c r="BY490" s="2"/>
    </row>
    <row r="491" spans="69:77" x14ac:dyDescent="0.15">
      <c r="BQ491" s="1" t="s">
        <v>343</v>
      </c>
      <c r="BR491" s="1" t="s">
        <v>1124</v>
      </c>
      <c r="BS491" s="12" t="s">
        <v>1460</v>
      </c>
      <c r="BY491" s="2"/>
    </row>
    <row r="492" spans="69:77" x14ac:dyDescent="0.15">
      <c r="BQ492" s="1" t="s">
        <v>343</v>
      </c>
      <c r="BR492" s="1" t="s">
        <v>1126</v>
      </c>
      <c r="BS492" s="12" t="s">
        <v>1461</v>
      </c>
      <c r="BY492" s="2"/>
    </row>
    <row r="493" spans="69:77" x14ac:dyDescent="0.15">
      <c r="BQ493" s="1" t="s">
        <v>343</v>
      </c>
      <c r="BR493" s="1" t="s">
        <v>1128</v>
      </c>
      <c r="BS493" s="12" t="s">
        <v>1462</v>
      </c>
      <c r="BY493" s="2"/>
    </row>
    <row r="494" spans="69:77" x14ac:dyDescent="0.15">
      <c r="BQ494" s="1" t="s">
        <v>343</v>
      </c>
      <c r="BR494" s="1" t="s">
        <v>1130</v>
      </c>
      <c r="BS494" s="12" t="s">
        <v>1463</v>
      </c>
      <c r="BY494" s="2"/>
    </row>
    <row r="495" spans="69:77" x14ac:dyDescent="0.15">
      <c r="BQ495" s="1" t="s">
        <v>343</v>
      </c>
      <c r="BR495" s="1" t="s">
        <v>1132</v>
      </c>
      <c r="BS495" s="12" t="s">
        <v>1464</v>
      </c>
      <c r="BY495" s="2"/>
    </row>
    <row r="496" spans="69:77" x14ac:dyDescent="0.15">
      <c r="BQ496" s="1" t="s">
        <v>343</v>
      </c>
      <c r="BR496" s="1" t="s">
        <v>1134</v>
      </c>
      <c r="BS496" s="12" t="s">
        <v>1465</v>
      </c>
      <c r="BY496" s="2"/>
    </row>
    <row r="497" spans="69:77" x14ac:dyDescent="0.15">
      <c r="BQ497" s="1" t="s">
        <v>343</v>
      </c>
      <c r="BR497" s="1" t="s">
        <v>1136</v>
      </c>
      <c r="BS497" s="12" t="s">
        <v>1466</v>
      </c>
      <c r="BY497" s="2"/>
    </row>
    <row r="498" spans="69:77" x14ac:dyDescent="0.15">
      <c r="BQ498" s="1" t="s">
        <v>343</v>
      </c>
      <c r="BR498" s="1" t="s">
        <v>1138</v>
      </c>
      <c r="BS498" s="12" t="s">
        <v>1467</v>
      </c>
      <c r="BY498" s="2"/>
    </row>
    <row r="499" spans="69:77" x14ac:dyDescent="0.15">
      <c r="BQ499" s="1" t="s">
        <v>343</v>
      </c>
      <c r="BR499" s="1" t="s">
        <v>1171</v>
      </c>
      <c r="BS499" s="12" t="s">
        <v>1468</v>
      </c>
      <c r="BY499" s="2"/>
    </row>
    <row r="500" spans="69:77" x14ac:dyDescent="0.15">
      <c r="BQ500" s="1" t="s">
        <v>343</v>
      </c>
      <c r="BR500" s="1" t="s">
        <v>1173</v>
      </c>
      <c r="BS500" s="12" t="s">
        <v>1469</v>
      </c>
      <c r="BY500" s="2"/>
    </row>
    <row r="501" spans="69:77" x14ac:dyDescent="0.15">
      <c r="BQ501" s="1" t="s">
        <v>343</v>
      </c>
      <c r="BR501" s="1" t="s">
        <v>1175</v>
      </c>
      <c r="BS501" s="12" t="s">
        <v>1470</v>
      </c>
      <c r="BY501" s="2"/>
    </row>
    <row r="502" spans="69:77" x14ac:dyDescent="0.15">
      <c r="BQ502" s="1" t="s">
        <v>343</v>
      </c>
      <c r="BR502" s="1" t="s">
        <v>1177</v>
      </c>
      <c r="BS502" s="12" t="s">
        <v>1471</v>
      </c>
      <c r="BY502" s="2"/>
    </row>
    <row r="503" spans="69:77" x14ac:dyDescent="0.15">
      <c r="BQ503" s="1" t="s">
        <v>344</v>
      </c>
      <c r="BR503" s="1" t="s">
        <v>1108</v>
      </c>
      <c r="BS503" s="12" t="s">
        <v>1306</v>
      </c>
      <c r="BY503" s="2"/>
    </row>
    <row r="504" spans="69:77" x14ac:dyDescent="0.15">
      <c r="BQ504" s="1" t="s">
        <v>344</v>
      </c>
      <c r="BR504" s="1" t="s">
        <v>1110</v>
      </c>
      <c r="BS504" s="12" t="s">
        <v>1307</v>
      </c>
      <c r="BY504" s="2"/>
    </row>
    <row r="505" spans="69:77" x14ac:dyDescent="0.15">
      <c r="BQ505" s="1" t="s">
        <v>344</v>
      </c>
      <c r="BR505" s="1" t="s">
        <v>1112</v>
      </c>
      <c r="BS505" s="12" t="s">
        <v>1217</v>
      </c>
      <c r="BY505" s="2"/>
    </row>
    <row r="506" spans="69:77" x14ac:dyDescent="0.15">
      <c r="BQ506" s="1" t="s">
        <v>344</v>
      </c>
      <c r="BR506" s="1" t="s">
        <v>1114</v>
      </c>
      <c r="BS506" s="12" t="s">
        <v>1308</v>
      </c>
      <c r="BY506" s="2"/>
    </row>
    <row r="507" spans="69:77" x14ac:dyDescent="0.15">
      <c r="BQ507" s="1" t="s">
        <v>344</v>
      </c>
      <c r="BR507" s="1" t="s">
        <v>1116</v>
      </c>
      <c r="BS507" s="12" t="s">
        <v>1309</v>
      </c>
      <c r="BY507" s="2"/>
    </row>
    <row r="508" spans="69:77" x14ac:dyDescent="0.15">
      <c r="BQ508" s="1" t="s">
        <v>344</v>
      </c>
      <c r="BR508" s="1" t="s">
        <v>1118</v>
      </c>
      <c r="BS508" s="12" t="s">
        <v>1310</v>
      </c>
      <c r="BY508" s="2"/>
    </row>
    <row r="509" spans="69:77" x14ac:dyDescent="0.15">
      <c r="BQ509" s="1" t="s">
        <v>344</v>
      </c>
      <c r="BR509" s="1" t="s">
        <v>1120</v>
      </c>
      <c r="BS509" s="12" t="s">
        <v>1311</v>
      </c>
      <c r="BY509" s="2"/>
    </row>
    <row r="510" spans="69:77" x14ac:dyDescent="0.15">
      <c r="BQ510" s="1" t="s">
        <v>344</v>
      </c>
      <c r="BR510" s="1" t="s">
        <v>1122</v>
      </c>
      <c r="BS510" s="12" t="s">
        <v>1312</v>
      </c>
      <c r="BY510" s="2"/>
    </row>
    <row r="511" spans="69:77" x14ac:dyDescent="0.15">
      <c r="BQ511" s="1" t="s">
        <v>344</v>
      </c>
      <c r="BR511" s="1" t="s">
        <v>1124</v>
      </c>
      <c r="BS511" s="12" t="s">
        <v>1313</v>
      </c>
      <c r="BY511" s="2"/>
    </row>
    <row r="512" spans="69:77" x14ac:dyDescent="0.15">
      <c r="BQ512" s="1" t="s">
        <v>345</v>
      </c>
      <c r="BR512" s="1" t="s">
        <v>1108</v>
      </c>
      <c r="BS512" s="12" t="s">
        <v>1472</v>
      </c>
      <c r="BY512" s="2"/>
    </row>
    <row r="513" spans="69:77" x14ac:dyDescent="0.15">
      <c r="BQ513" s="1" t="s">
        <v>345</v>
      </c>
      <c r="BR513" s="1" t="s">
        <v>1110</v>
      </c>
      <c r="BS513" s="12" t="s">
        <v>1473</v>
      </c>
      <c r="BY513" s="2"/>
    </row>
    <row r="514" spans="69:77" x14ac:dyDescent="0.15">
      <c r="BQ514" s="1" t="s">
        <v>345</v>
      </c>
      <c r="BR514" s="1" t="s">
        <v>1112</v>
      </c>
      <c r="BS514" s="12" t="s">
        <v>1474</v>
      </c>
      <c r="BY514" s="2"/>
    </row>
    <row r="515" spans="69:77" x14ac:dyDescent="0.15">
      <c r="BQ515" s="1" t="s">
        <v>345</v>
      </c>
      <c r="BR515" s="1" t="s">
        <v>1114</v>
      </c>
      <c r="BS515" s="12" t="s">
        <v>1475</v>
      </c>
      <c r="BY515" s="2"/>
    </row>
    <row r="516" spans="69:77" x14ac:dyDescent="0.15">
      <c r="BQ516" s="1" t="s">
        <v>345</v>
      </c>
      <c r="BR516" s="1" t="s">
        <v>1116</v>
      </c>
      <c r="BS516" s="12" t="s">
        <v>1476</v>
      </c>
      <c r="BY516" s="2"/>
    </row>
    <row r="517" spans="69:77" x14ac:dyDescent="0.15">
      <c r="BQ517" s="1" t="s">
        <v>345</v>
      </c>
      <c r="BR517" s="1" t="s">
        <v>1118</v>
      </c>
      <c r="BS517" s="12" t="s">
        <v>1477</v>
      </c>
      <c r="BY517" s="2"/>
    </row>
    <row r="518" spans="69:77" x14ac:dyDescent="0.15">
      <c r="BQ518" s="1" t="s">
        <v>345</v>
      </c>
      <c r="BR518" s="1" t="s">
        <v>1120</v>
      </c>
      <c r="BS518" s="12" t="s">
        <v>1478</v>
      </c>
      <c r="BY518" s="2"/>
    </row>
    <row r="519" spans="69:77" x14ac:dyDescent="0.15">
      <c r="BQ519" s="1" t="s">
        <v>345</v>
      </c>
      <c r="BR519" s="1" t="s">
        <v>1122</v>
      </c>
      <c r="BS519" s="12" t="s">
        <v>1479</v>
      </c>
      <c r="BY519" s="2"/>
    </row>
    <row r="520" spans="69:77" x14ac:dyDescent="0.15">
      <c r="BQ520" s="1" t="s">
        <v>345</v>
      </c>
      <c r="BR520" s="1" t="s">
        <v>1124</v>
      </c>
      <c r="BS520" s="12" t="s">
        <v>1480</v>
      </c>
      <c r="BY520" s="2"/>
    </row>
    <row r="521" spans="69:77" x14ac:dyDescent="0.15">
      <c r="BQ521" s="1" t="s">
        <v>345</v>
      </c>
      <c r="BR521" s="1" t="s">
        <v>1126</v>
      </c>
      <c r="BS521" s="12" t="s">
        <v>1481</v>
      </c>
      <c r="BY521" s="2"/>
    </row>
    <row r="522" spans="69:77" x14ac:dyDescent="0.15">
      <c r="BQ522" s="1" t="s">
        <v>345</v>
      </c>
      <c r="BR522" s="1" t="s">
        <v>1128</v>
      </c>
      <c r="BS522" s="12" t="s">
        <v>1482</v>
      </c>
      <c r="BY522" s="2"/>
    </row>
    <row r="523" spans="69:77" x14ac:dyDescent="0.15">
      <c r="BQ523" s="1" t="s">
        <v>345</v>
      </c>
      <c r="BR523" s="1" t="s">
        <v>1130</v>
      </c>
      <c r="BS523" s="12" t="s">
        <v>1483</v>
      </c>
      <c r="BY523" s="2"/>
    </row>
    <row r="524" spans="69:77" x14ac:dyDescent="0.15">
      <c r="BQ524" s="1" t="s">
        <v>345</v>
      </c>
      <c r="BR524" s="1" t="s">
        <v>1132</v>
      </c>
      <c r="BS524" s="12" t="s">
        <v>1484</v>
      </c>
      <c r="BY524" s="2"/>
    </row>
    <row r="525" spans="69:77" x14ac:dyDescent="0.15">
      <c r="BQ525" s="1" t="s">
        <v>345</v>
      </c>
      <c r="BR525" s="1" t="s">
        <v>1134</v>
      </c>
      <c r="BS525" s="12" t="s">
        <v>1485</v>
      </c>
      <c r="BY525" s="2"/>
    </row>
    <row r="526" spans="69:77" x14ac:dyDescent="0.15">
      <c r="BQ526" s="1" t="s">
        <v>345</v>
      </c>
      <c r="BR526" s="1" t="s">
        <v>1136</v>
      </c>
      <c r="BS526" s="12" t="s">
        <v>1486</v>
      </c>
      <c r="BY526" s="2"/>
    </row>
    <row r="527" spans="69:77" x14ac:dyDescent="0.15">
      <c r="BQ527" s="1" t="s">
        <v>345</v>
      </c>
      <c r="BR527" s="1" t="s">
        <v>1138</v>
      </c>
      <c r="BS527" s="12" t="s">
        <v>1487</v>
      </c>
      <c r="BY527" s="2"/>
    </row>
    <row r="528" spans="69:77" x14ac:dyDescent="0.15">
      <c r="BQ528" s="1" t="s">
        <v>345</v>
      </c>
      <c r="BR528" s="1" t="s">
        <v>1171</v>
      </c>
      <c r="BS528" s="12" t="s">
        <v>1488</v>
      </c>
      <c r="BY528" s="2"/>
    </row>
    <row r="529" spans="69:77" x14ac:dyDescent="0.15">
      <c r="BQ529" s="1" t="s">
        <v>345</v>
      </c>
      <c r="BR529" s="1" t="s">
        <v>1173</v>
      </c>
      <c r="BS529" s="12" t="s">
        <v>1489</v>
      </c>
      <c r="BY529" s="2"/>
    </row>
    <row r="530" spans="69:77" x14ac:dyDescent="0.15">
      <c r="BQ530" s="1" t="s">
        <v>345</v>
      </c>
      <c r="BR530" s="1" t="s">
        <v>1175</v>
      </c>
      <c r="BS530" s="12" t="s">
        <v>1490</v>
      </c>
      <c r="BY530" s="2"/>
    </row>
    <row r="531" spans="69:77" x14ac:dyDescent="0.15">
      <c r="BQ531" s="1" t="s">
        <v>345</v>
      </c>
      <c r="BR531" s="1" t="s">
        <v>1177</v>
      </c>
      <c r="BS531" s="12" t="s">
        <v>1491</v>
      </c>
      <c r="BY531" s="2"/>
    </row>
    <row r="532" spans="69:77" x14ac:dyDescent="0.15">
      <c r="BQ532" s="1" t="s">
        <v>345</v>
      </c>
      <c r="BR532" s="1" t="s">
        <v>1179</v>
      </c>
      <c r="BS532" s="12" t="s">
        <v>1492</v>
      </c>
      <c r="BY532" s="2"/>
    </row>
    <row r="533" spans="69:77" x14ac:dyDescent="0.15">
      <c r="BQ533" s="1" t="s">
        <v>345</v>
      </c>
      <c r="BR533" s="1" t="s">
        <v>1181</v>
      </c>
      <c r="BS533" s="12" t="s">
        <v>1493</v>
      </c>
      <c r="BY533" s="2"/>
    </row>
    <row r="534" spans="69:77" x14ac:dyDescent="0.15">
      <c r="BQ534" s="1" t="s">
        <v>345</v>
      </c>
      <c r="BR534" s="1" t="s">
        <v>1183</v>
      </c>
      <c r="BS534" s="12" t="s">
        <v>1494</v>
      </c>
      <c r="BY534" s="2"/>
    </row>
    <row r="535" spans="69:77" x14ac:dyDescent="0.15">
      <c r="BQ535" s="1" t="s">
        <v>345</v>
      </c>
      <c r="BR535" s="1" t="s">
        <v>1185</v>
      </c>
      <c r="BS535" s="12" t="s">
        <v>1495</v>
      </c>
      <c r="BY535" s="2"/>
    </row>
    <row r="536" spans="69:77" x14ac:dyDescent="0.15">
      <c r="BQ536" s="1" t="s">
        <v>345</v>
      </c>
      <c r="BR536" s="1" t="s">
        <v>1187</v>
      </c>
      <c r="BS536" s="12" t="s">
        <v>1496</v>
      </c>
      <c r="BY536" s="2"/>
    </row>
    <row r="537" spans="69:77" x14ac:dyDescent="0.15">
      <c r="BQ537" s="1" t="s">
        <v>346</v>
      </c>
      <c r="BR537" s="1" t="s">
        <v>1108</v>
      </c>
      <c r="BS537" s="12" t="s">
        <v>1497</v>
      </c>
      <c r="BY537" s="2"/>
    </row>
    <row r="538" spans="69:77" x14ac:dyDescent="0.15">
      <c r="BQ538" s="1" t="s">
        <v>346</v>
      </c>
      <c r="BR538" s="1" t="s">
        <v>1110</v>
      </c>
      <c r="BS538" s="12" t="s">
        <v>1498</v>
      </c>
      <c r="BY538" s="2"/>
    </row>
    <row r="539" spans="69:77" x14ac:dyDescent="0.15">
      <c r="BQ539" s="1" t="s">
        <v>346</v>
      </c>
      <c r="BR539" s="1" t="s">
        <v>1112</v>
      </c>
      <c r="BS539" s="12" t="s">
        <v>1499</v>
      </c>
      <c r="BY539" s="2"/>
    </row>
    <row r="540" spans="69:77" x14ac:dyDescent="0.15">
      <c r="BQ540" s="1" t="s">
        <v>346</v>
      </c>
      <c r="BR540" s="1" t="s">
        <v>1114</v>
      </c>
      <c r="BS540" s="12" t="s">
        <v>1500</v>
      </c>
      <c r="BY540" s="2"/>
    </row>
    <row r="541" spans="69:77" x14ac:dyDescent="0.15">
      <c r="BQ541" s="1" t="s">
        <v>346</v>
      </c>
      <c r="BR541" s="1" t="s">
        <v>1116</v>
      </c>
      <c r="BS541" s="12" t="s">
        <v>1192</v>
      </c>
      <c r="BY541" s="2"/>
    </row>
    <row r="542" spans="69:77" x14ac:dyDescent="0.15">
      <c r="BQ542" s="1" t="s">
        <v>346</v>
      </c>
      <c r="BR542" s="1" t="s">
        <v>1118</v>
      </c>
      <c r="BS542" s="12" t="s">
        <v>1367</v>
      </c>
      <c r="BY542" s="2"/>
    </row>
    <row r="543" spans="69:77" x14ac:dyDescent="0.15">
      <c r="BQ543" s="1" t="s">
        <v>346</v>
      </c>
      <c r="BR543" s="1" t="s">
        <v>1120</v>
      </c>
      <c r="BS543" s="12" t="s">
        <v>1194</v>
      </c>
      <c r="BY543" s="2"/>
    </row>
    <row r="544" spans="69:77" x14ac:dyDescent="0.15">
      <c r="BQ544" s="1" t="s">
        <v>346</v>
      </c>
      <c r="BR544" s="1" t="s">
        <v>1122</v>
      </c>
      <c r="BS544" s="12" t="s">
        <v>1368</v>
      </c>
      <c r="BY544" s="2"/>
    </row>
    <row r="545" spans="69:77" x14ac:dyDescent="0.15">
      <c r="BQ545" s="1" t="s">
        <v>346</v>
      </c>
      <c r="BR545" s="1" t="s">
        <v>1124</v>
      </c>
      <c r="BS545" s="12" t="s">
        <v>1196</v>
      </c>
      <c r="BY545" s="2"/>
    </row>
    <row r="546" spans="69:77" x14ac:dyDescent="0.15">
      <c r="BQ546" s="1" t="s">
        <v>346</v>
      </c>
      <c r="BR546" s="1" t="s">
        <v>1126</v>
      </c>
      <c r="BS546" s="12" t="s">
        <v>1197</v>
      </c>
      <c r="BY546" s="2"/>
    </row>
    <row r="547" spans="69:77" x14ac:dyDescent="0.15">
      <c r="BQ547" s="1" t="s">
        <v>346</v>
      </c>
      <c r="BR547" s="1" t="s">
        <v>1128</v>
      </c>
      <c r="BS547" s="12" t="s">
        <v>1198</v>
      </c>
      <c r="BY547" s="2"/>
    </row>
    <row r="548" spans="69:77" x14ac:dyDescent="0.15">
      <c r="BQ548" s="1" t="s">
        <v>346</v>
      </c>
      <c r="BR548" s="1" t="s">
        <v>1130</v>
      </c>
      <c r="BS548" s="12" t="s">
        <v>1199</v>
      </c>
      <c r="BY548" s="2"/>
    </row>
    <row r="549" spans="69:77" x14ac:dyDescent="0.15">
      <c r="BQ549" s="1" t="s">
        <v>348</v>
      </c>
      <c r="BR549" s="1" t="s">
        <v>1108</v>
      </c>
      <c r="BS549" s="12" t="s">
        <v>1306</v>
      </c>
      <c r="BY549" s="2"/>
    </row>
    <row r="550" spans="69:77" x14ac:dyDescent="0.15">
      <c r="BQ550" s="1" t="s">
        <v>348</v>
      </c>
      <c r="BR550" s="1" t="s">
        <v>1110</v>
      </c>
      <c r="BS550" s="12" t="s">
        <v>1307</v>
      </c>
      <c r="BY550" s="2"/>
    </row>
    <row r="551" spans="69:77" x14ac:dyDescent="0.15">
      <c r="BQ551" s="1" t="s">
        <v>348</v>
      </c>
      <c r="BR551" s="1" t="s">
        <v>1112</v>
      </c>
      <c r="BS551" s="12" t="s">
        <v>1217</v>
      </c>
      <c r="BY551" s="2"/>
    </row>
    <row r="552" spans="69:77" x14ac:dyDescent="0.15">
      <c r="BQ552" s="1" t="s">
        <v>348</v>
      </c>
      <c r="BR552" s="1" t="s">
        <v>1114</v>
      </c>
      <c r="BS552" s="12" t="s">
        <v>1308</v>
      </c>
      <c r="BY552" s="2"/>
    </row>
    <row r="553" spans="69:77" x14ac:dyDescent="0.15">
      <c r="BQ553" s="1" t="s">
        <v>348</v>
      </c>
      <c r="BR553" s="1" t="s">
        <v>1116</v>
      </c>
      <c r="BS553" s="12" t="s">
        <v>1309</v>
      </c>
      <c r="BY553" s="2"/>
    </row>
    <row r="554" spans="69:77" x14ac:dyDescent="0.15">
      <c r="BQ554" s="1" t="s">
        <v>348</v>
      </c>
      <c r="BR554" s="1" t="s">
        <v>1118</v>
      </c>
      <c r="BS554" s="12" t="s">
        <v>1310</v>
      </c>
      <c r="BY554" s="2"/>
    </row>
    <row r="555" spans="69:77" x14ac:dyDescent="0.15">
      <c r="BQ555" s="1" t="s">
        <v>348</v>
      </c>
      <c r="BR555" s="1" t="s">
        <v>1120</v>
      </c>
      <c r="BS555" s="12" t="s">
        <v>1311</v>
      </c>
      <c r="BY555" s="2"/>
    </row>
    <row r="556" spans="69:77" x14ac:dyDescent="0.15">
      <c r="BQ556" s="1" t="s">
        <v>348</v>
      </c>
      <c r="BR556" s="1" t="s">
        <v>1122</v>
      </c>
      <c r="BS556" s="12" t="s">
        <v>1312</v>
      </c>
      <c r="BY556" s="2"/>
    </row>
    <row r="557" spans="69:77" x14ac:dyDescent="0.15">
      <c r="BQ557" s="1" t="s">
        <v>348</v>
      </c>
      <c r="BR557" s="1" t="s">
        <v>1124</v>
      </c>
      <c r="BS557" s="12" t="s">
        <v>1313</v>
      </c>
      <c r="BY557" s="2"/>
    </row>
    <row r="558" spans="69:77" x14ac:dyDescent="0.15">
      <c r="BQ558" s="1" t="s">
        <v>349</v>
      </c>
      <c r="BR558" s="1" t="s">
        <v>1108</v>
      </c>
      <c r="BS558" s="12" t="s">
        <v>1289</v>
      </c>
      <c r="BY558" s="2"/>
    </row>
    <row r="559" spans="69:77" x14ac:dyDescent="0.15">
      <c r="BQ559" s="1" t="s">
        <v>349</v>
      </c>
      <c r="BR559" s="1" t="s">
        <v>1110</v>
      </c>
      <c r="BS559" s="12" t="s">
        <v>1290</v>
      </c>
      <c r="BY559" s="2"/>
    </row>
    <row r="560" spans="69:77" x14ac:dyDescent="0.15">
      <c r="BQ560" s="1" t="s">
        <v>349</v>
      </c>
      <c r="BR560" s="1" t="s">
        <v>1112</v>
      </c>
      <c r="BS560" s="12" t="s">
        <v>1291</v>
      </c>
      <c r="BY560" s="2"/>
    </row>
    <row r="561" spans="69:77" x14ac:dyDescent="0.15">
      <c r="BQ561" s="1" t="s">
        <v>349</v>
      </c>
      <c r="BR561" s="1" t="s">
        <v>1114</v>
      </c>
      <c r="BS561" s="12" t="s">
        <v>1292</v>
      </c>
      <c r="BY561" s="2"/>
    </row>
    <row r="562" spans="69:77" x14ac:dyDescent="0.15">
      <c r="BQ562" s="1" t="s">
        <v>349</v>
      </c>
      <c r="BR562" s="1" t="s">
        <v>1116</v>
      </c>
      <c r="BS562" s="12" t="s">
        <v>1293</v>
      </c>
      <c r="BY562" s="2"/>
    </row>
    <row r="563" spans="69:77" x14ac:dyDescent="0.15">
      <c r="BQ563" s="1" t="s">
        <v>349</v>
      </c>
      <c r="BR563" s="1" t="s">
        <v>1118</v>
      </c>
      <c r="BS563" s="12" t="s">
        <v>1294</v>
      </c>
      <c r="BY563" s="2"/>
    </row>
    <row r="564" spans="69:77" x14ac:dyDescent="0.15">
      <c r="BQ564" s="1" t="s">
        <v>349</v>
      </c>
      <c r="BR564" s="1" t="s">
        <v>1120</v>
      </c>
      <c r="BS564" s="12" t="s">
        <v>1295</v>
      </c>
      <c r="BY564" s="2"/>
    </row>
    <row r="565" spans="69:77" x14ac:dyDescent="0.15">
      <c r="BQ565" s="1" t="s">
        <v>349</v>
      </c>
      <c r="BR565" s="1" t="s">
        <v>1122</v>
      </c>
      <c r="BS565" s="12" t="s">
        <v>1296</v>
      </c>
      <c r="BY565" s="2"/>
    </row>
    <row r="566" spans="69:77" x14ac:dyDescent="0.15">
      <c r="BQ566" s="1" t="s">
        <v>349</v>
      </c>
      <c r="BR566" s="1" t="s">
        <v>1124</v>
      </c>
      <c r="BS566" s="12" t="s">
        <v>1297</v>
      </c>
      <c r="BY566" s="2"/>
    </row>
    <row r="567" spans="69:77" x14ac:dyDescent="0.15">
      <c r="BQ567" s="1" t="s">
        <v>349</v>
      </c>
      <c r="BR567" s="1" t="s">
        <v>1126</v>
      </c>
      <c r="BS567" s="12" t="s">
        <v>1298</v>
      </c>
      <c r="BY567" s="2"/>
    </row>
    <row r="568" spans="69:77" x14ac:dyDescent="0.15">
      <c r="BQ568" s="1" t="s">
        <v>349</v>
      </c>
      <c r="BR568" s="1" t="s">
        <v>1128</v>
      </c>
      <c r="BS568" s="12" t="s">
        <v>1299</v>
      </c>
      <c r="BY568" s="2"/>
    </row>
    <row r="569" spans="69:77" x14ac:dyDescent="0.15">
      <c r="BQ569" s="1" t="s">
        <v>529</v>
      </c>
      <c r="BR569" s="1" t="s">
        <v>1108</v>
      </c>
      <c r="BS569" s="12" t="s">
        <v>1501</v>
      </c>
      <c r="BY569" s="2"/>
    </row>
    <row r="570" spans="69:77" x14ac:dyDescent="0.15">
      <c r="BQ570" s="1" t="s">
        <v>529</v>
      </c>
      <c r="BR570" s="1" t="s">
        <v>1110</v>
      </c>
      <c r="BS570" s="12" t="s">
        <v>1502</v>
      </c>
      <c r="BY570" s="2"/>
    </row>
    <row r="571" spans="69:77" x14ac:dyDescent="0.15">
      <c r="BQ571" s="1" t="s">
        <v>529</v>
      </c>
      <c r="BR571" s="1" t="s">
        <v>1112</v>
      </c>
      <c r="BS571" s="12" t="s">
        <v>287</v>
      </c>
      <c r="BY571" s="2"/>
    </row>
    <row r="572" spans="69:77" x14ac:dyDescent="0.15">
      <c r="BQ572" s="1" t="s">
        <v>529</v>
      </c>
      <c r="BR572" s="1" t="s">
        <v>1114</v>
      </c>
      <c r="BS572" s="12" t="s">
        <v>280</v>
      </c>
      <c r="BY572" s="2"/>
    </row>
    <row r="573" spans="69:77" x14ac:dyDescent="0.15">
      <c r="BQ573" s="1" t="s">
        <v>529</v>
      </c>
      <c r="BR573" s="1" t="s">
        <v>1116</v>
      </c>
      <c r="BS573" s="12" t="s">
        <v>1503</v>
      </c>
      <c r="BY573" s="2"/>
    </row>
    <row r="574" spans="69:77" x14ac:dyDescent="0.15">
      <c r="BQ574" s="1" t="s">
        <v>529</v>
      </c>
      <c r="BR574" s="1" t="s">
        <v>1118</v>
      </c>
      <c r="BS574" s="12" t="s">
        <v>1504</v>
      </c>
      <c r="BY574" s="2"/>
    </row>
    <row r="575" spans="69:77" x14ac:dyDescent="0.15">
      <c r="BQ575" s="1" t="s">
        <v>350</v>
      </c>
      <c r="BR575" s="1" t="s">
        <v>1108</v>
      </c>
      <c r="BS575" s="12" t="s">
        <v>1217</v>
      </c>
      <c r="BY575" s="2"/>
    </row>
    <row r="576" spans="69:77" x14ac:dyDescent="0.15">
      <c r="BQ576" s="1" t="s">
        <v>350</v>
      </c>
      <c r="BR576" s="1" t="s">
        <v>1110</v>
      </c>
      <c r="BS576" s="12" t="s">
        <v>1218</v>
      </c>
      <c r="BY576" s="2"/>
    </row>
    <row r="577" spans="69:77" x14ac:dyDescent="0.15">
      <c r="BQ577" s="1" t="s">
        <v>350</v>
      </c>
      <c r="BR577" s="1" t="s">
        <v>1112</v>
      </c>
      <c r="BS577" s="12" t="s">
        <v>1219</v>
      </c>
      <c r="BY577" s="2"/>
    </row>
    <row r="578" spans="69:77" x14ac:dyDescent="0.15">
      <c r="BQ578" s="1" t="s">
        <v>350</v>
      </c>
      <c r="BR578" s="1" t="s">
        <v>1114</v>
      </c>
      <c r="BS578" s="12" t="s">
        <v>1220</v>
      </c>
      <c r="BY578" s="2"/>
    </row>
    <row r="579" spans="69:77" x14ac:dyDescent="0.15">
      <c r="BQ579" s="1" t="s">
        <v>350</v>
      </c>
      <c r="BR579" s="1" t="s">
        <v>1116</v>
      </c>
      <c r="BS579" s="12" t="s">
        <v>1221</v>
      </c>
      <c r="BY579" s="2"/>
    </row>
    <row r="580" spans="69:77" x14ac:dyDescent="0.15">
      <c r="BQ580" s="1" t="s">
        <v>350</v>
      </c>
      <c r="BR580" s="1" t="s">
        <v>1118</v>
      </c>
      <c r="BS580" s="12" t="s">
        <v>1222</v>
      </c>
      <c r="BY580" s="2"/>
    </row>
    <row r="581" spans="69:77" x14ac:dyDescent="0.15">
      <c r="BQ581" s="1" t="s">
        <v>350</v>
      </c>
      <c r="BR581" s="1" t="s">
        <v>1120</v>
      </c>
      <c r="BS581" s="12" t="s">
        <v>1215</v>
      </c>
      <c r="BY581" s="2"/>
    </row>
    <row r="582" spans="69:77" x14ac:dyDescent="0.15">
      <c r="BQ582" s="1" t="s">
        <v>351</v>
      </c>
      <c r="BR582" s="1" t="s">
        <v>1108</v>
      </c>
      <c r="BS582" s="12" t="s">
        <v>1505</v>
      </c>
      <c r="BY582" s="2"/>
    </row>
    <row r="583" spans="69:77" x14ac:dyDescent="0.15">
      <c r="BQ583" s="1" t="s">
        <v>351</v>
      </c>
      <c r="BR583" s="1" t="s">
        <v>1110</v>
      </c>
      <c r="BS583" s="12" t="s">
        <v>1506</v>
      </c>
      <c r="BY583" s="2"/>
    </row>
    <row r="584" spans="69:77" x14ac:dyDescent="0.15">
      <c r="BQ584" s="1" t="s">
        <v>351</v>
      </c>
      <c r="BR584" s="1" t="s">
        <v>1112</v>
      </c>
      <c r="BS584" s="12" t="s">
        <v>1507</v>
      </c>
      <c r="BY584" s="2"/>
    </row>
    <row r="585" spans="69:77" x14ac:dyDescent="0.15">
      <c r="BQ585" s="1" t="s">
        <v>351</v>
      </c>
      <c r="BR585" s="1" t="s">
        <v>1114</v>
      </c>
      <c r="BS585" s="12" t="s">
        <v>1508</v>
      </c>
      <c r="BY585" s="2"/>
    </row>
    <row r="586" spans="69:77" x14ac:dyDescent="0.15">
      <c r="BQ586" s="1" t="s">
        <v>351</v>
      </c>
      <c r="BR586" s="1" t="s">
        <v>1116</v>
      </c>
      <c r="BS586" s="12" t="s">
        <v>1509</v>
      </c>
      <c r="BY586" s="2"/>
    </row>
    <row r="587" spans="69:77" x14ac:dyDescent="0.15">
      <c r="BQ587" s="1" t="s">
        <v>351</v>
      </c>
      <c r="BR587" s="1" t="s">
        <v>1118</v>
      </c>
      <c r="BS587" s="12" t="s">
        <v>1510</v>
      </c>
      <c r="BY587" s="2"/>
    </row>
    <row r="588" spans="69:77" x14ac:dyDescent="0.15">
      <c r="BQ588" s="1" t="s">
        <v>351</v>
      </c>
      <c r="BR588" s="1" t="s">
        <v>1120</v>
      </c>
      <c r="BS588" s="12" t="s">
        <v>1154</v>
      </c>
      <c r="BY588" s="2"/>
    </row>
    <row r="589" spans="69:77" x14ac:dyDescent="0.15">
      <c r="BQ589" s="1" t="s">
        <v>352</v>
      </c>
      <c r="BR589" s="1" t="s">
        <v>1108</v>
      </c>
      <c r="BS589" s="12" t="s">
        <v>1511</v>
      </c>
      <c r="BY589" s="2"/>
    </row>
    <row r="590" spans="69:77" x14ac:dyDescent="0.15">
      <c r="BQ590" s="1" t="s">
        <v>352</v>
      </c>
      <c r="BR590" s="1" t="s">
        <v>1110</v>
      </c>
      <c r="BS590" s="12" t="s">
        <v>1512</v>
      </c>
      <c r="BY590" s="2"/>
    </row>
    <row r="591" spans="69:77" x14ac:dyDescent="0.15">
      <c r="BQ591" s="1" t="s">
        <v>352</v>
      </c>
      <c r="BR591" s="1" t="s">
        <v>1112</v>
      </c>
      <c r="BS591" s="12" t="s">
        <v>1513</v>
      </c>
      <c r="BY591" s="2"/>
    </row>
    <row r="592" spans="69:77" x14ac:dyDescent="0.15">
      <c r="BQ592" s="1" t="s">
        <v>352</v>
      </c>
      <c r="BR592" s="1" t="s">
        <v>1114</v>
      </c>
      <c r="BS592" s="12" t="s">
        <v>1514</v>
      </c>
      <c r="BY592" s="2"/>
    </row>
    <row r="593" spans="69:77" x14ac:dyDescent="0.15">
      <c r="BQ593" s="1" t="s">
        <v>352</v>
      </c>
      <c r="BR593" s="1" t="s">
        <v>1116</v>
      </c>
      <c r="BS593" s="12" t="s">
        <v>1515</v>
      </c>
      <c r="BY593" s="2"/>
    </row>
    <row r="594" spans="69:77" x14ac:dyDescent="0.15">
      <c r="BQ594" s="1" t="s">
        <v>352</v>
      </c>
      <c r="BR594" s="1" t="s">
        <v>1118</v>
      </c>
      <c r="BS594" s="12" t="s">
        <v>1516</v>
      </c>
      <c r="BY594" s="2"/>
    </row>
    <row r="595" spans="69:77" x14ac:dyDescent="0.15">
      <c r="BQ595" s="1" t="s">
        <v>200</v>
      </c>
      <c r="BR595" s="1" t="s">
        <v>1108</v>
      </c>
      <c r="BS595" s="12" t="s">
        <v>1517</v>
      </c>
      <c r="BY595" s="2"/>
    </row>
    <row r="596" spans="69:77" x14ac:dyDescent="0.15">
      <c r="BQ596" s="1" t="s">
        <v>200</v>
      </c>
      <c r="BR596" s="1" t="s">
        <v>1110</v>
      </c>
      <c r="BS596" s="12" t="s">
        <v>1518</v>
      </c>
      <c r="BY596" s="2"/>
    </row>
    <row r="597" spans="69:77" x14ac:dyDescent="0.15">
      <c r="BQ597" s="1" t="s">
        <v>200</v>
      </c>
      <c r="BR597" s="1" t="s">
        <v>1112</v>
      </c>
      <c r="BS597" s="12" t="s">
        <v>1519</v>
      </c>
      <c r="BY597" s="2"/>
    </row>
    <row r="598" spans="69:77" x14ac:dyDescent="0.15">
      <c r="BQ598" s="1" t="s">
        <v>200</v>
      </c>
      <c r="BR598" s="1" t="s">
        <v>1114</v>
      </c>
      <c r="BS598" s="12" t="s">
        <v>1520</v>
      </c>
      <c r="BY598" s="2"/>
    </row>
    <row r="599" spans="69:77" x14ac:dyDescent="0.15">
      <c r="BQ599" s="1" t="s">
        <v>200</v>
      </c>
      <c r="BR599" s="1" t="s">
        <v>1116</v>
      </c>
      <c r="BS599" s="12" t="s">
        <v>1521</v>
      </c>
      <c r="BY599" s="2"/>
    </row>
    <row r="600" spans="69:77" x14ac:dyDescent="0.15">
      <c r="BQ600" s="1" t="s">
        <v>200</v>
      </c>
      <c r="BR600" s="1" t="s">
        <v>1118</v>
      </c>
      <c r="BS600" s="12" t="s">
        <v>1522</v>
      </c>
      <c r="BY600" s="2"/>
    </row>
    <row r="601" spans="69:77" x14ac:dyDescent="0.15">
      <c r="BQ601" s="1" t="s">
        <v>200</v>
      </c>
      <c r="BR601" s="1" t="s">
        <v>1120</v>
      </c>
      <c r="BS601" s="12" t="s">
        <v>1523</v>
      </c>
      <c r="BY601" s="2"/>
    </row>
    <row r="602" spans="69:77" x14ac:dyDescent="0.15">
      <c r="BQ602" s="1" t="s">
        <v>200</v>
      </c>
      <c r="BR602" s="1" t="s">
        <v>1122</v>
      </c>
      <c r="BS602" s="12" t="s">
        <v>1524</v>
      </c>
      <c r="BY602" s="2"/>
    </row>
    <row r="603" spans="69:77" x14ac:dyDescent="0.15">
      <c r="BQ603" s="1" t="s">
        <v>353</v>
      </c>
      <c r="BR603" s="1" t="s">
        <v>1108</v>
      </c>
      <c r="BS603" s="12" t="s">
        <v>1239</v>
      </c>
      <c r="BY603" s="2"/>
    </row>
    <row r="604" spans="69:77" x14ac:dyDescent="0.15">
      <c r="BQ604" s="1" t="s">
        <v>353</v>
      </c>
      <c r="BR604" s="1" t="s">
        <v>1110</v>
      </c>
      <c r="BS604" s="12" t="s">
        <v>1240</v>
      </c>
      <c r="BY604" s="2"/>
    </row>
    <row r="605" spans="69:77" x14ac:dyDescent="0.15">
      <c r="BQ605" s="1" t="s">
        <v>353</v>
      </c>
      <c r="BR605" s="1" t="s">
        <v>1112</v>
      </c>
      <c r="BS605" s="12" t="s">
        <v>1241</v>
      </c>
      <c r="BY605" s="2"/>
    </row>
    <row r="606" spans="69:77" x14ac:dyDescent="0.15">
      <c r="BQ606" s="1" t="s">
        <v>353</v>
      </c>
      <c r="BR606" s="1" t="s">
        <v>1114</v>
      </c>
      <c r="BS606" s="12" t="s">
        <v>1242</v>
      </c>
      <c r="BY606" s="2"/>
    </row>
    <row r="607" spans="69:77" x14ac:dyDescent="0.15">
      <c r="BQ607" s="1" t="s">
        <v>353</v>
      </c>
      <c r="BR607" s="1" t="s">
        <v>1116</v>
      </c>
      <c r="BS607" s="12" t="s">
        <v>1243</v>
      </c>
      <c r="BY607" s="2"/>
    </row>
    <row r="608" spans="69:77" x14ac:dyDescent="0.15">
      <c r="BQ608" s="1" t="s">
        <v>353</v>
      </c>
      <c r="BR608" s="1" t="s">
        <v>1118</v>
      </c>
      <c r="BS608" s="12" t="s">
        <v>1244</v>
      </c>
      <c r="BY608" s="2"/>
    </row>
    <row r="609" spans="69:77" x14ac:dyDescent="0.15">
      <c r="BQ609" s="1" t="s">
        <v>353</v>
      </c>
      <c r="BR609" s="1" t="s">
        <v>1120</v>
      </c>
      <c r="BS609" s="12" t="s">
        <v>1245</v>
      </c>
      <c r="BY609" s="2"/>
    </row>
    <row r="610" spans="69:77" x14ac:dyDescent="0.15">
      <c r="BQ610" s="1" t="s">
        <v>353</v>
      </c>
      <c r="BR610" s="1" t="s">
        <v>1122</v>
      </c>
      <c r="BS610" s="12" t="s">
        <v>1246</v>
      </c>
      <c r="BY610" s="2"/>
    </row>
    <row r="611" spans="69:77" x14ac:dyDescent="0.15">
      <c r="BQ611" s="1" t="s">
        <v>353</v>
      </c>
      <c r="BR611" s="1" t="s">
        <v>1124</v>
      </c>
      <c r="BS611" s="12" t="s">
        <v>1247</v>
      </c>
      <c r="BY611" s="2"/>
    </row>
    <row r="612" spans="69:77" x14ac:dyDescent="0.15">
      <c r="BQ612" s="1" t="s">
        <v>353</v>
      </c>
      <c r="BR612" s="1" t="s">
        <v>1126</v>
      </c>
      <c r="BS612" s="12" t="s">
        <v>1248</v>
      </c>
      <c r="BY612" s="2"/>
    </row>
    <row r="613" spans="69:77" x14ac:dyDescent="0.15">
      <c r="BQ613" s="1" t="s">
        <v>353</v>
      </c>
      <c r="BR613" s="1" t="s">
        <v>1128</v>
      </c>
      <c r="BS613" s="12" t="s">
        <v>1249</v>
      </c>
      <c r="BY613" s="2"/>
    </row>
    <row r="614" spans="69:77" x14ac:dyDescent="0.15">
      <c r="BQ614" s="1" t="s">
        <v>353</v>
      </c>
      <c r="BR614" s="1" t="s">
        <v>1130</v>
      </c>
      <c r="BS614" s="12" t="s">
        <v>1250</v>
      </c>
      <c r="BY614" s="2"/>
    </row>
    <row r="615" spans="69:77" x14ac:dyDescent="0.15">
      <c r="BQ615" s="1" t="s">
        <v>353</v>
      </c>
      <c r="BR615" s="1" t="s">
        <v>1132</v>
      </c>
      <c r="BS615" s="12" t="s">
        <v>1251</v>
      </c>
      <c r="BY615" s="2"/>
    </row>
    <row r="616" spans="69:77" x14ac:dyDescent="0.15">
      <c r="BQ616" s="1" t="s">
        <v>354</v>
      </c>
      <c r="BR616" s="1" t="s">
        <v>1108</v>
      </c>
      <c r="BS616" s="12" t="s">
        <v>1289</v>
      </c>
      <c r="BY616" s="2"/>
    </row>
    <row r="617" spans="69:77" x14ac:dyDescent="0.15">
      <c r="BQ617" s="1" t="s">
        <v>354</v>
      </c>
      <c r="BR617" s="1" t="s">
        <v>1110</v>
      </c>
      <c r="BS617" s="12" t="s">
        <v>1290</v>
      </c>
      <c r="BY617" s="2"/>
    </row>
    <row r="618" spans="69:77" x14ac:dyDescent="0.15">
      <c r="BQ618" s="1" t="s">
        <v>354</v>
      </c>
      <c r="BR618" s="1" t="s">
        <v>1112</v>
      </c>
      <c r="BS618" s="12" t="s">
        <v>1291</v>
      </c>
      <c r="BY618" s="2"/>
    </row>
    <row r="619" spans="69:77" x14ac:dyDescent="0.15">
      <c r="BQ619" s="1" t="s">
        <v>354</v>
      </c>
      <c r="BR619" s="1" t="s">
        <v>1114</v>
      </c>
      <c r="BS619" s="12" t="s">
        <v>1292</v>
      </c>
      <c r="BY619" s="2"/>
    </row>
    <row r="620" spans="69:77" x14ac:dyDescent="0.15">
      <c r="BQ620" s="1" t="s">
        <v>354</v>
      </c>
      <c r="BR620" s="1" t="s">
        <v>1116</v>
      </c>
      <c r="BS620" s="12" t="s">
        <v>1293</v>
      </c>
      <c r="BY620" s="2"/>
    </row>
    <row r="621" spans="69:77" x14ac:dyDescent="0.15">
      <c r="BQ621" s="1" t="s">
        <v>354</v>
      </c>
      <c r="BR621" s="1" t="s">
        <v>1118</v>
      </c>
      <c r="BS621" s="12" t="s">
        <v>1294</v>
      </c>
      <c r="BY621" s="2"/>
    </row>
    <row r="622" spans="69:77" x14ac:dyDescent="0.15">
      <c r="BQ622" s="1" t="s">
        <v>354</v>
      </c>
      <c r="BR622" s="1" t="s">
        <v>1120</v>
      </c>
      <c r="BS622" s="12" t="s">
        <v>1295</v>
      </c>
      <c r="BY622" s="2"/>
    </row>
    <row r="623" spans="69:77" x14ac:dyDescent="0.15">
      <c r="BQ623" s="1" t="s">
        <v>354</v>
      </c>
      <c r="BR623" s="1" t="s">
        <v>1122</v>
      </c>
      <c r="BS623" s="12" t="s">
        <v>1296</v>
      </c>
      <c r="BY623" s="2"/>
    </row>
    <row r="624" spans="69:77" x14ac:dyDescent="0.15">
      <c r="BQ624" s="1" t="s">
        <v>354</v>
      </c>
      <c r="BR624" s="1" t="s">
        <v>1124</v>
      </c>
      <c r="BS624" s="12" t="s">
        <v>1297</v>
      </c>
      <c r="BY624" s="2"/>
    </row>
    <row r="625" spans="69:77" x14ac:dyDescent="0.15">
      <c r="BQ625" s="1" t="s">
        <v>354</v>
      </c>
      <c r="BR625" s="1" t="s">
        <v>1126</v>
      </c>
      <c r="BS625" s="12" t="s">
        <v>1298</v>
      </c>
      <c r="BY625" s="2"/>
    </row>
    <row r="626" spans="69:77" x14ac:dyDescent="0.15">
      <c r="BQ626" s="1" t="s">
        <v>354</v>
      </c>
      <c r="BR626" s="1" t="s">
        <v>1128</v>
      </c>
      <c r="BS626" s="12" t="s">
        <v>1299</v>
      </c>
      <c r="BY626" s="2"/>
    </row>
    <row r="627" spans="69:77" x14ac:dyDescent="0.15">
      <c r="BQ627" s="1" t="s">
        <v>355</v>
      </c>
      <c r="BR627" s="1" t="s">
        <v>1108</v>
      </c>
      <c r="BS627" s="12" t="s">
        <v>1217</v>
      </c>
      <c r="BY627" s="2"/>
    </row>
    <row r="628" spans="69:77" x14ac:dyDescent="0.15">
      <c r="BQ628" s="1" t="s">
        <v>355</v>
      </c>
      <c r="BR628" s="1" t="s">
        <v>1110</v>
      </c>
      <c r="BS628" s="12" t="s">
        <v>1218</v>
      </c>
      <c r="BY628" s="2"/>
    </row>
    <row r="629" spans="69:77" x14ac:dyDescent="0.15">
      <c r="BQ629" s="1" t="s">
        <v>355</v>
      </c>
      <c r="BR629" s="1" t="s">
        <v>1112</v>
      </c>
      <c r="BS629" s="12" t="s">
        <v>1219</v>
      </c>
      <c r="BY629" s="2"/>
    </row>
    <row r="630" spans="69:77" x14ac:dyDescent="0.15">
      <c r="BQ630" s="1" t="s">
        <v>355</v>
      </c>
      <c r="BR630" s="1" t="s">
        <v>1114</v>
      </c>
      <c r="BS630" s="12" t="s">
        <v>1220</v>
      </c>
      <c r="BY630" s="2"/>
    </row>
    <row r="631" spans="69:77" x14ac:dyDescent="0.15">
      <c r="BQ631" s="1" t="s">
        <v>355</v>
      </c>
      <c r="BR631" s="1" t="s">
        <v>1116</v>
      </c>
      <c r="BS631" s="12" t="s">
        <v>1221</v>
      </c>
      <c r="BY631" s="2"/>
    </row>
    <row r="632" spans="69:77" x14ac:dyDescent="0.15">
      <c r="BQ632" s="1" t="s">
        <v>355</v>
      </c>
      <c r="BR632" s="1" t="s">
        <v>1118</v>
      </c>
      <c r="BS632" s="12" t="s">
        <v>1222</v>
      </c>
      <c r="BY632" s="2"/>
    </row>
    <row r="633" spans="69:77" x14ac:dyDescent="0.15">
      <c r="BQ633" s="1" t="s">
        <v>355</v>
      </c>
      <c r="BR633" s="1" t="s">
        <v>1120</v>
      </c>
      <c r="BS633" s="12" t="s">
        <v>1525</v>
      </c>
      <c r="BY633" s="2"/>
    </row>
    <row r="634" spans="69:77" x14ac:dyDescent="0.15">
      <c r="BQ634" s="1" t="s">
        <v>355</v>
      </c>
      <c r="BR634" s="1" t="s">
        <v>1122</v>
      </c>
      <c r="BS634" s="12" t="s">
        <v>1215</v>
      </c>
      <c r="BY634" s="2"/>
    </row>
    <row r="635" spans="69:77" x14ac:dyDescent="0.15">
      <c r="BQ635" s="1" t="s">
        <v>544</v>
      </c>
      <c r="BR635" s="1" t="s">
        <v>1108</v>
      </c>
      <c r="BS635" s="12" t="s">
        <v>1217</v>
      </c>
      <c r="BY635" s="2"/>
    </row>
    <row r="636" spans="69:77" x14ac:dyDescent="0.15">
      <c r="BQ636" s="1" t="s">
        <v>544</v>
      </c>
      <c r="BR636" s="1" t="s">
        <v>1110</v>
      </c>
      <c r="BS636" s="12" t="s">
        <v>1218</v>
      </c>
      <c r="BY636" s="2"/>
    </row>
    <row r="637" spans="69:77" x14ac:dyDescent="0.15">
      <c r="BQ637" s="1" t="s">
        <v>544</v>
      </c>
      <c r="BR637" s="1" t="s">
        <v>1112</v>
      </c>
      <c r="BS637" s="12" t="s">
        <v>1219</v>
      </c>
      <c r="BY637" s="2"/>
    </row>
    <row r="638" spans="69:77" x14ac:dyDescent="0.15">
      <c r="BQ638" s="1" t="s">
        <v>544</v>
      </c>
      <c r="BR638" s="1" t="s">
        <v>1114</v>
      </c>
      <c r="BS638" s="12" t="s">
        <v>1220</v>
      </c>
      <c r="BY638" s="2"/>
    </row>
    <row r="639" spans="69:77" x14ac:dyDescent="0.15">
      <c r="BQ639" s="1" t="s">
        <v>544</v>
      </c>
      <c r="BR639" s="1" t="s">
        <v>1116</v>
      </c>
      <c r="BS639" s="12" t="s">
        <v>1221</v>
      </c>
      <c r="BY639" s="2"/>
    </row>
    <row r="640" spans="69:77" x14ac:dyDescent="0.15">
      <c r="BQ640" s="1" t="s">
        <v>544</v>
      </c>
      <c r="BR640" s="1" t="s">
        <v>1118</v>
      </c>
      <c r="BS640" s="12" t="s">
        <v>1222</v>
      </c>
      <c r="BY640" s="2"/>
    </row>
    <row r="641" spans="69:77" x14ac:dyDescent="0.15">
      <c r="BQ641" s="1" t="s">
        <v>544</v>
      </c>
      <c r="BR641" s="1" t="s">
        <v>1120</v>
      </c>
      <c r="BS641" s="12" t="s">
        <v>1215</v>
      </c>
      <c r="BY641" s="2"/>
    </row>
    <row r="642" spans="69:77" x14ac:dyDescent="0.15">
      <c r="BQ642" s="1" t="s">
        <v>356</v>
      </c>
      <c r="BR642" s="1" t="s">
        <v>1108</v>
      </c>
      <c r="BS642" s="12" t="s">
        <v>1252</v>
      </c>
      <c r="BY642" s="2"/>
    </row>
    <row r="643" spans="69:77" x14ac:dyDescent="0.15">
      <c r="BQ643" s="1" t="s">
        <v>356</v>
      </c>
      <c r="BR643" s="1" t="s">
        <v>1110</v>
      </c>
      <c r="BS643" s="12" t="s">
        <v>1253</v>
      </c>
      <c r="BY643" s="2"/>
    </row>
    <row r="644" spans="69:77" x14ac:dyDescent="0.15">
      <c r="BQ644" s="1" t="s">
        <v>356</v>
      </c>
      <c r="BR644" s="1" t="s">
        <v>1112</v>
      </c>
      <c r="BS644" s="12" t="s">
        <v>1254</v>
      </c>
      <c r="BY644" s="2"/>
    </row>
    <row r="645" spans="69:77" x14ac:dyDescent="0.15">
      <c r="BQ645" s="1" t="s">
        <v>356</v>
      </c>
      <c r="BR645" s="1" t="s">
        <v>1114</v>
      </c>
      <c r="BS645" s="12" t="s">
        <v>1255</v>
      </c>
      <c r="BY645" s="2"/>
    </row>
    <row r="646" spans="69:77" x14ac:dyDescent="0.15">
      <c r="BQ646" s="1" t="s">
        <v>356</v>
      </c>
      <c r="BR646" s="1" t="s">
        <v>1116</v>
      </c>
      <c r="BS646" s="12" t="s">
        <v>1526</v>
      </c>
      <c r="BY646" s="2"/>
    </row>
    <row r="647" spans="69:77" x14ac:dyDescent="0.15">
      <c r="BQ647" s="1" t="s">
        <v>356</v>
      </c>
      <c r="BR647" s="1" t="s">
        <v>1118</v>
      </c>
      <c r="BS647" s="12" t="s">
        <v>1527</v>
      </c>
      <c r="BY647" s="2"/>
    </row>
    <row r="648" spans="69:77" x14ac:dyDescent="0.15">
      <c r="BQ648" s="1" t="s">
        <v>356</v>
      </c>
      <c r="BR648" s="1" t="s">
        <v>1120</v>
      </c>
      <c r="BS648" s="12" t="s">
        <v>1258</v>
      </c>
      <c r="BY648" s="2"/>
    </row>
    <row r="649" spans="69:77" x14ac:dyDescent="0.15">
      <c r="BQ649" s="1" t="s">
        <v>356</v>
      </c>
      <c r="BR649" s="1" t="s">
        <v>1122</v>
      </c>
      <c r="BS649" s="12" t="s">
        <v>1259</v>
      </c>
      <c r="BY649" s="2"/>
    </row>
    <row r="650" spans="69:77" x14ac:dyDescent="0.15">
      <c r="BQ650" s="1" t="s">
        <v>356</v>
      </c>
      <c r="BR650" s="1" t="s">
        <v>1124</v>
      </c>
      <c r="BS650" s="12" t="s">
        <v>1528</v>
      </c>
      <c r="BY650" s="2"/>
    </row>
    <row r="651" spans="69:77" x14ac:dyDescent="0.15">
      <c r="BQ651" s="1" t="s">
        <v>356</v>
      </c>
      <c r="BR651" s="1" t="s">
        <v>1126</v>
      </c>
      <c r="BS651" s="12" t="s">
        <v>1529</v>
      </c>
      <c r="BY651" s="2"/>
    </row>
    <row r="652" spans="69:77" x14ac:dyDescent="0.15">
      <c r="BQ652" s="1" t="s">
        <v>356</v>
      </c>
      <c r="BR652" s="1" t="s">
        <v>1128</v>
      </c>
      <c r="BS652" s="12" t="s">
        <v>1530</v>
      </c>
      <c r="BY652" s="2"/>
    </row>
    <row r="653" spans="69:77" x14ac:dyDescent="0.15">
      <c r="BQ653" s="1" t="s">
        <v>356</v>
      </c>
      <c r="BR653" s="1" t="s">
        <v>1130</v>
      </c>
      <c r="BS653" s="12" t="s">
        <v>1531</v>
      </c>
      <c r="BY653" s="2"/>
    </row>
    <row r="654" spans="69:77" x14ac:dyDescent="0.15">
      <c r="BQ654" s="1" t="s">
        <v>356</v>
      </c>
      <c r="BR654" s="1" t="s">
        <v>1132</v>
      </c>
      <c r="BS654" s="12" t="s">
        <v>1532</v>
      </c>
      <c r="BY654" s="2"/>
    </row>
    <row r="655" spans="69:77" x14ac:dyDescent="0.15">
      <c r="BQ655" s="1" t="s">
        <v>356</v>
      </c>
      <c r="BR655" s="1" t="s">
        <v>1134</v>
      </c>
      <c r="BS655" s="12" t="s">
        <v>1263</v>
      </c>
      <c r="BY655" s="2"/>
    </row>
    <row r="656" spans="69:77" x14ac:dyDescent="0.15">
      <c r="BQ656" s="1" t="s">
        <v>356</v>
      </c>
      <c r="BR656" s="1" t="s">
        <v>1136</v>
      </c>
      <c r="BS656" s="12" t="s">
        <v>1533</v>
      </c>
      <c r="BY656" s="2"/>
    </row>
    <row r="657" spans="69:77" x14ac:dyDescent="0.15">
      <c r="BQ657" s="1" t="s">
        <v>358</v>
      </c>
      <c r="BR657" s="1" t="s">
        <v>1108</v>
      </c>
      <c r="BS657" s="12" t="s">
        <v>254</v>
      </c>
      <c r="BY657" s="2"/>
    </row>
    <row r="658" spans="69:77" x14ac:dyDescent="0.15">
      <c r="BQ658" s="1" t="s">
        <v>358</v>
      </c>
      <c r="BR658" s="1" t="s">
        <v>1110</v>
      </c>
      <c r="BS658" s="12" t="s">
        <v>1189</v>
      </c>
      <c r="BY658" s="2"/>
    </row>
    <row r="659" spans="69:77" x14ac:dyDescent="0.15">
      <c r="BQ659" s="1" t="s">
        <v>358</v>
      </c>
      <c r="BR659" s="1" t="s">
        <v>1112</v>
      </c>
      <c r="BS659" s="12" t="s">
        <v>1190</v>
      </c>
      <c r="BY659" s="2"/>
    </row>
    <row r="660" spans="69:77" x14ac:dyDescent="0.15">
      <c r="BQ660" s="1" t="s">
        <v>358</v>
      </c>
      <c r="BR660" s="1" t="s">
        <v>1114</v>
      </c>
      <c r="BS660" s="12" t="s">
        <v>1191</v>
      </c>
      <c r="BY660" s="2"/>
    </row>
    <row r="661" spans="69:77" x14ac:dyDescent="0.15">
      <c r="BQ661" s="1" t="s">
        <v>358</v>
      </c>
      <c r="BR661" s="1" t="s">
        <v>1116</v>
      </c>
      <c r="BS661" s="12" t="s">
        <v>1192</v>
      </c>
      <c r="BY661" s="2"/>
    </row>
    <row r="662" spans="69:77" x14ac:dyDescent="0.15">
      <c r="BQ662" s="1" t="s">
        <v>358</v>
      </c>
      <c r="BR662" s="1" t="s">
        <v>1118</v>
      </c>
      <c r="BS662" s="12" t="s">
        <v>1193</v>
      </c>
      <c r="BY662" s="2"/>
    </row>
    <row r="663" spans="69:77" x14ac:dyDescent="0.15">
      <c r="BQ663" s="1" t="s">
        <v>358</v>
      </c>
      <c r="BR663" s="1" t="s">
        <v>1120</v>
      </c>
      <c r="BS663" s="12" t="s">
        <v>1194</v>
      </c>
      <c r="BY663" s="2"/>
    </row>
    <row r="664" spans="69:77" x14ac:dyDescent="0.15">
      <c r="BQ664" s="1" t="s">
        <v>358</v>
      </c>
      <c r="BR664" s="1" t="s">
        <v>1122</v>
      </c>
      <c r="BS664" s="12" t="s">
        <v>1195</v>
      </c>
      <c r="BY664" s="2"/>
    </row>
    <row r="665" spans="69:77" x14ac:dyDescent="0.15">
      <c r="BQ665" s="1" t="s">
        <v>358</v>
      </c>
      <c r="BR665" s="1" t="s">
        <v>1124</v>
      </c>
      <c r="BS665" s="12" t="s">
        <v>1196</v>
      </c>
      <c r="BY665" s="2"/>
    </row>
    <row r="666" spans="69:77" x14ac:dyDescent="0.15">
      <c r="BQ666" s="1" t="s">
        <v>358</v>
      </c>
      <c r="BR666" s="1" t="s">
        <v>1126</v>
      </c>
      <c r="BS666" s="12" t="s">
        <v>1197</v>
      </c>
      <c r="BY666" s="2"/>
    </row>
    <row r="667" spans="69:77" x14ac:dyDescent="0.15">
      <c r="BQ667" s="1" t="s">
        <v>358</v>
      </c>
      <c r="BR667" s="1" t="s">
        <v>1128</v>
      </c>
      <c r="BS667" s="12" t="s">
        <v>1198</v>
      </c>
      <c r="BY667" s="2"/>
    </row>
    <row r="668" spans="69:77" x14ac:dyDescent="0.15">
      <c r="BQ668" s="1" t="s">
        <v>358</v>
      </c>
      <c r="BR668" s="1" t="s">
        <v>1130</v>
      </c>
      <c r="BS668" s="12" t="s">
        <v>1199</v>
      </c>
      <c r="BY668" s="2"/>
    </row>
    <row r="669" spans="69:77" x14ac:dyDescent="0.15">
      <c r="BQ669" s="1" t="s">
        <v>57</v>
      </c>
      <c r="BR669" s="1" t="s">
        <v>1108</v>
      </c>
      <c r="BS669" s="12" t="s">
        <v>1377</v>
      </c>
      <c r="BY669" s="2"/>
    </row>
    <row r="670" spans="69:77" x14ac:dyDescent="0.15">
      <c r="BQ670" s="1" t="s">
        <v>57</v>
      </c>
      <c r="BR670" s="1" t="s">
        <v>1110</v>
      </c>
      <c r="BS670" s="12" t="s">
        <v>1369</v>
      </c>
      <c r="BY670" s="2"/>
    </row>
    <row r="671" spans="69:77" x14ac:dyDescent="0.15">
      <c r="BQ671" s="1" t="s">
        <v>57</v>
      </c>
      <c r="BR671" s="1" t="s">
        <v>1112</v>
      </c>
      <c r="BS671" s="12" t="s">
        <v>1378</v>
      </c>
      <c r="BY671" s="2"/>
    </row>
    <row r="672" spans="69:77" x14ac:dyDescent="0.15">
      <c r="BQ672" s="1" t="s">
        <v>57</v>
      </c>
      <c r="BR672" s="1" t="s">
        <v>1114</v>
      </c>
      <c r="BS672" s="12" t="s">
        <v>1379</v>
      </c>
      <c r="BY672" s="2"/>
    </row>
    <row r="673" spans="69:77" x14ac:dyDescent="0.15">
      <c r="BQ673" s="1" t="s">
        <v>57</v>
      </c>
      <c r="BR673" s="1" t="s">
        <v>1116</v>
      </c>
      <c r="BS673" s="12" t="s">
        <v>1380</v>
      </c>
      <c r="BY673" s="2"/>
    </row>
    <row r="674" spans="69:77" x14ac:dyDescent="0.15">
      <c r="BQ674" s="1" t="s">
        <v>57</v>
      </c>
      <c r="BR674" s="1" t="s">
        <v>1118</v>
      </c>
      <c r="BS674" s="12" t="s">
        <v>1534</v>
      </c>
      <c r="BY674" s="2"/>
    </row>
    <row r="675" spans="69:77" x14ac:dyDescent="0.15">
      <c r="BQ675" s="1" t="s">
        <v>57</v>
      </c>
      <c r="BR675" s="1" t="s">
        <v>1120</v>
      </c>
      <c r="BS675" s="12" t="s">
        <v>1382</v>
      </c>
      <c r="BY675" s="2"/>
    </row>
    <row r="676" spans="69:77" x14ac:dyDescent="0.15">
      <c r="BQ676" s="1" t="s">
        <v>57</v>
      </c>
      <c r="BR676" s="1" t="s">
        <v>1122</v>
      </c>
      <c r="BS676" s="12" t="s">
        <v>1383</v>
      </c>
      <c r="BY676" s="2"/>
    </row>
    <row r="677" spans="69:77" x14ac:dyDescent="0.15">
      <c r="BQ677" s="1" t="s">
        <v>57</v>
      </c>
      <c r="BR677" s="1" t="s">
        <v>1124</v>
      </c>
      <c r="BS677" s="12" t="s">
        <v>1384</v>
      </c>
      <c r="BY677" s="2"/>
    </row>
    <row r="678" spans="69:77" x14ac:dyDescent="0.15">
      <c r="BQ678" s="1" t="s">
        <v>57</v>
      </c>
      <c r="BR678" s="1" t="s">
        <v>1126</v>
      </c>
      <c r="BS678" s="12" t="s">
        <v>1385</v>
      </c>
      <c r="BY678" s="2"/>
    </row>
    <row r="679" spans="69:77" x14ac:dyDescent="0.15">
      <c r="BQ679" s="1" t="s">
        <v>57</v>
      </c>
      <c r="BR679" s="1" t="s">
        <v>1128</v>
      </c>
      <c r="BS679" s="12" t="s">
        <v>1535</v>
      </c>
      <c r="BY679" s="2"/>
    </row>
    <row r="680" spans="69:77" x14ac:dyDescent="0.15">
      <c r="BQ680" s="1" t="s">
        <v>57</v>
      </c>
      <c r="BR680" s="1" t="s">
        <v>1130</v>
      </c>
      <c r="BS680" s="12" t="s">
        <v>1387</v>
      </c>
      <c r="BY680" s="2"/>
    </row>
    <row r="681" spans="69:77" x14ac:dyDescent="0.15">
      <c r="BQ681" s="1" t="s">
        <v>57</v>
      </c>
      <c r="BR681" s="1" t="s">
        <v>1132</v>
      </c>
      <c r="BS681" s="12" t="s">
        <v>1536</v>
      </c>
      <c r="BY681" s="2"/>
    </row>
    <row r="682" spans="69:77" x14ac:dyDescent="0.15">
      <c r="BQ682" s="1" t="s">
        <v>359</v>
      </c>
      <c r="BR682" s="1" t="s">
        <v>1108</v>
      </c>
      <c r="BS682" s="12" t="s">
        <v>1239</v>
      </c>
      <c r="BY682" s="2"/>
    </row>
    <row r="683" spans="69:77" x14ac:dyDescent="0.15">
      <c r="BQ683" s="1" t="s">
        <v>359</v>
      </c>
      <c r="BR683" s="1" t="s">
        <v>1110</v>
      </c>
      <c r="BS683" s="12" t="s">
        <v>1240</v>
      </c>
      <c r="BY683" s="2"/>
    </row>
    <row r="684" spans="69:77" x14ac:dyDescent="0.15">
      <c r="BQ684" s="1" t="s">
        <v>359</v>
      </c>
      <c r="BR684" s="1" t="s">
        <v>1112</v>
      </c>
      <c r="BS684" s="12" t="s">
        <v>1241</v>
      </c>
      <c r="BY684" s="2"/>
    </row>
    <row r="685" spans="69:77" x14ac:dyDescent="0.15">
      <c r="BQ685" s="1" t="s">
        <v>359</v>
      </c>
      <c r="BR685" s="1" t="s">
        <v>1114</v>
      </c>
      <c r="BS685" s="12" t="s">
        <v>1242</v>
      </c>
      <c r="BY685" s="2"/>
    </row>
    <row r="686" spans="69:77" x14ac:dyDescent="0.15">
      <c r="BQ686" s="1" t="s">
        <v>359</v>
      </c>
      <c r="BR686" s="1" t="s">
        <v>1116</v>
      </c>
      <c r="BS686" s="12" t="s">
        <v>1243</v>
      </c>
      <c r="BY686" s="2"/>
    </row>
    <row r="687" spans="69:77" x14ac:dyDescent="0.15">
      <c r="BQ687" s="1" t="s">
        <v>359</v>
      </c>
      <c r="BR687" s="1" t="s">
        <v>1118</v>
      </c>
      <c r="BS687" s="12" t="s">
        <v>1244</v>
      </c>
      <c r="BY687" s="2"/>
    </row>
    <row r="688" spans="69:77" x14ac:dyDescent="0.15">
      <c r="BQ688" s="1" t="s">
        <v>359</v>
      </c>
      <c r="BR688" s="1" t="s">
        <v>1120</v>
      </c>
      <c r="BS688" s="12" t="s">
        <v>1245</v>
      </c>
      <c r="BY688" s="2"/>
    </row>
    <row r="689" spans="69:77" x14ac:dyDescent="0.15">
      <c r="BQ689" s="1" t="s">
        <v>359</v>
      </c>
      <c r="BR689" s="1" t="s">
        <v>1122</v>
      </c>
      <c r="BS689" s="12" t="s">
        <v>1246</v>
      </c>
      <c r="BY689" s="2"/>
    </row>
    <row r="690" spans="69:77" x14ac:dyDescent="0.15">
      <c r="BQ690" s="1" t="s">
        <v>359</v>
      </c>
      <c r="BR690" s="1" t="s">
        <v>1124</v>
      </c>
      <c r="BS690" s="12" t="s">
        <v>1247</v>
      </c>
      <c r="BY690" s="2"/>
    </row>
    <row r="691" spans="69:77" x14ac:dyDescent="0.15">
      <c r="BQ691" s="1" t="s">
        <v>359</v>
      </c>
      <c r="BR691" s="1" t="s">
        <v>1126</v>
      </c>
      <c r="BS691" s="12" t="s">
        <v>1248</v>
      </c>
      <c r="BY691" s="2"/>
    </row>
    <row r="692" spans="69:77" x14ac:dyDescent="0.15">
      <c r="BQ692" s="1" t="s">
        <v>359</v>
      </c>
      <c r="BR692" s="1" t="s">
        <v>1128</v>
      </c>
      <c r="BS692" s="12" t="s">
        <v>1249</v>
      </c>
      <c r="BY692" s="2"/>
    </row>
    <row r="693" spans="69:77" x14ac:dyDescent="0.15">
      <c r="BQ693" s="1" t="s">
        <v>359</v>
      </c>
      <c r="BR693" s="1" t="s">
        <v>1130</v>
      </c>
      <c r="BS693" s="12" t="s">
        <v>1250</v>
      </c>
      <c r="BY693" s="2"/>
    </row>
    <row r="694" spans="69:77" x14ac:dyDescent="0.15">
      <c r="BQ694" s="1" t="s">
        <v>359</v>
      </c>
      <c r="BR694" s="1" t="s">
        <v>1132</v>
      </c>
      <c r="BS694" s="12" t="s">
        <v>1251</v>
      </c>
      <c r="BY694" s="2"/>
    </row>
    <row r="695" spans="69:77" x14ac:dyDescent="0.15">
      <c r="BQ695" s="1" t="s">
        <v>530</v>
      </c>
      <c r="BR695" s="1" t="s">
        <v>1108</v>
      </c>
      <c r="BS695" s="12" t="s">
        <v>1537</v>
      </c>
      <c r="BY695" s="2"/>
    </row>
    <row r="696" spans="69:77" x14ac:dyDescent="0.15">
      <c r="BQ696" s="1" t="s">
        <v>530</v>
      </c>
      <c r="BR696" s="1" t="s">
        <v>1110</v>
      </c>
      <c r="BS696" s="12" t="s">
        <v>1218</v>
      </c>
      <c r="BY696" s="2"/>
    </row>
    <row r="697" spans="69:77" x14ac:dyDescent="0.15">
      <c r="BQ697" s="1" t="s">
        <v>530</v>
      </c>
      <c r="BR697" s="1" t="s">
        <v>1112</v>
      </c>
      <c r="BS697" s="12" t="s">
        <v>1538</v>
      </c>
      <c r="BY697" s="2"/>
    </row>
    <row r="698" spans="69:77" x14ac:dyDescent="0.15">
      <c r="BQ698" s="1" t="s">
        <v>530</v>
      </c>
      <c r="BR698" s="1" t="s">
        <v>1114</v>
      </c>
      <c r="BS698" s="12" t="s">
        <v>1221</v>
      </c>
      <c r="BY698" s="2"/>
    </row>
    <row r="699" spans="69:77" x14ac:dyDescent="0.15">
      <c r="BQ699" s="1" t="s">
        <v>530</v>
      </c>
      <c r="BR699" s="1" t="s">
        <v>1116</v>
      </c>
      <c r="BS699" s="12" t="s">
        <v>1539</v>
      </c>
      <c r="BY699" s="2"/>
    </row>
    <row r="700" spans="69:77" x14ac:dyDescent="0.15">
      <c r="BQ700" s="1" t="s">
        <v>530</v>
      </c>
      <c r="BR700" s="1" t="s">
        <v>1118</v>
      </c>
      <c r="BS700" s="12" t="s">
        <v>1540</v>
      </c>
      <c r="BY700" s="2"/>
    </row>
    <row r="701" spans="69:77" x14ac:dyDescent="0.15">
      <c r="BQ701" s="1" t="s">
        <v>530</v>
      </c>
      <c r="BR701" s="1" t="s">
        <v>1120</v>
      </c>
      <c r="BS701" s="12" t="s">
        <v>1541</v>
      </c>
      <c r="BY701" s="2"/>
    </row>
    <row r="702" spans="69:77" x14ac:dyDescent="0.15">
      <c r="BQ702" s="1" t="s">
        <v>533</v>
      </c>
      <c r="BR702" s="1" t="s">
        <v>1108</v>
      </c>
      <c r="BS702" s="12" t="s">
        <v>1542</v>
      </c>
      <c r="BY702" s="2"/>
    </row>
    <row r="703" spans="69:77" x14ac:dyDescent="0.15">
      <c r="BQ703" s="1" t="s">
        <v>533</v>
      </c>
      <c r="BR703" s="1" t="s">
        <v>1110</v>
      </c>
      <c r="BS703" s="12" t="s">
        <v>1543</v>
      </c>
      <c r="BY703" s="2"/>
    </row>
    <row r="704" spans="69:77" x14ac:dyDescent="0.15">
      <c r="BQ704" s="1" t="s">
        <v>533</v>
      </c>
      <c r="BR704" s="1" t="s">
        <v>1112</v>
      </c>
      <c r="BS704" s="12" t="s">
        <v>1544</v>
      </c>
      <c r="BY704" s="2"/>
    </row>
    <row r="705" spans="69:77" x14ac:dyDescent="0.15">
      <c r="BQ705" s="1" t="s">
        <v>533</v>
      </c>
      <c r="BR705" s="1" t="s">
        <v>1114</v>
      </c>
      <c r="BS705" s="12" t="s">
        <v>1545</v>
      </c>
      <c r="BY705" s="2"/>
    </row>
    <row r="706" spans="69:77" x14ac:dyDescent="0.15">
      <c r="BQ706" s="1" t="s">
        <v>533</v>
      </c>
      <c r="BR706" s="1" t="s">
        <v>1116</v>
      </c>
      <c r="BS706" s="12" t="s">
        <v>1546</v>
      </c>
      <c r="BY706" s="2"/>
    </row>
    <row r="707" spans="69:77" x14ac:dyDescent="0.15">
      <c r="BQ707" s="1" t="s">
        <v>533</v>
      </c>
      <c r="BR707" s="1" t="s">
        <v>1118</v>
      </c>
      <c r="BS707" s="12" t="s">
        <v>1547</v>
      </c>
      <c r="BY707" s="2"/>
    </row>
    <row r="708" spans="69:77" x14ac:dyDescent="0.15">
      <c r="BQ708" s="1" t="s">
        <v>533</v>
      </c>
      <c r="BR708" s="1" t="s">
        <v>1120</v>
      </c>
      <c r="BS708" s="12" t="s">
        <v>1548</v>
      </c>
      <c r="BY708" s="2"/>
    </row>
    <row r="709" spans="69:77" x14ac:dyDescent="0.15">
      <c r="BQ709" s="1" t="s">
        <v>533</v>
      </c>
      <c r="BR709" s="1" t="s">
        <v>1122</v>
      </c>
      <c r="BS709" s="12" t="s">
        <v>1549</v>
      </c>
      <c r="BY709" s="2"/>
    </row>
    <row r="710" spans="69:77" x14ac:dyDescent="0.15">
      <c r="BQ710" s="1" t="s">
        <v>533</v>
      </c>
      <c r="BR710" s="1" t="s">
        <v>1124</v>
      </c>
      <c r="BS710" s="12" t="s">
        <v>1550</v>
      </c>
      <c r="BY710" s="2"/>
    </row>
    <row r="711" spans="69:77" x14ac:dyDescent="0.15">
      <c r="BQ711" s="1" t="s">
        <v>540</v>
      </c>
      <c r="BR711" s="1" t="s">
        <v>1108</v>
      </c>
      <c r="BS711" s="12" t="s">
        <v>1551</v>
      </c>
      <c r="BY711" s="2"/>
    </row>
    <row r="712" spans="69:77" x14ac:dyDescent="0.15">
      <c r="BQ712" s="1" t="s">
        <v>540</v>
      </c>
      <c r="BR712" s="1" t="s">
        <v>1110</v>
      </c>
      <c r="BS712" s="12" t="s">
        <v>1225</v>
      </c>
      <c r="BY712" s="2"/>
    </row>
    <row r="713" spans="69:77" x14ac:dyDescent="0.15">
      <c r="BQ713" s="1" t="s">
        <v>540</v>
      </c>
      <c r="BR713" s="1" t="s">
        <v>1112</v>
      </c>
      <c r="BS713" s="12" t="s">
        <v>1228</v>
      </c>
      <c r="BY713" s="2"/>
    </row>
    <row r="714" spans="69:77" x14ac:dyDescent="0.15">
      <c r="BQ714" s="1" t="s">
        <v>540</v>
      </c>
      <c r="BR714" s="1" t="s">
        <v>1114</v>
      </c>
      <c r="BS714" s="12" t="s">
        <v>1194</v>
      </c>
      <c r="BY714" s="2"/>
    </row>
    <row r="715" spans="69:77" x14ac:dyDescent="0.15">
      <c r="BQ715" s="1" t="s">
        <v>540</v>
      </c>
      <c r="BR715" s="1" t="s">
        <v>1116</v>
      </c>
      <c r="BS715" s="12" t="s">
        <v>1552</v>
      </c>
      <c r="BY715" s="2"/>
    </row>
    <row r="716" spans="69:77" x14ac:dyDescent="0.15">
      <c r="BQ716" s="1" t="s">
        <v>540</v>
      </c>
      <c r="BR716" s="1" t="s">
        <v>1118</v>
      </c>
      <c r="BS716" s="12" t="s">
        <v>1553</v>
      </c>
      <c r="BY716" s="2"/>
    </row>
    <row r="717" spans="69:77" x14ac:dyDescent="0.15">
      <c r="BQ717" s="1" t="s">
        <v>540</v>
      </c>
      <c r="BR717" s="1" t="s">
        <v>1120</v>
      </c>
      <c r="BS717" s="12" t="s">
        <v>1229</v>
      </c>
      <c r="BY717" s="2"/>
    </row>
    <row r="718" spans="69:77" x14ac:dyDescent="0.15">
      <c r="BQ718" s="1" t="s">
        <v>540</v>
      </c>
      <c r="BR718" s="1" t="s">
        <v>1122</v>
      </c>
      <c r="BS718" s="12" t="s">
        <v>1554</v>
      </c>
      <c r="BY718" s="2"/>
    </row>
    <row r="719" spans="69:77" x14ac:dyDescent="0.15">
      <c r="BQ719" s="1" t="s">
        <v>540</v>
      </c>
      <c r="BR719" s="1" t="s">
        <v>1124</v>
      </c>
      <c r="BS719" s="12" t="s">
        <v>1555</v>
      </c>
      <c r="BY719" s="2"/>
    </row>
    <row r="720" spans="69:77" x14ac:dyDescent="0.15">
      <c r="BQ720" s="1" t="s">
        <v>360</v>
      </c>
      <c r="BR720" s="1" t="s">
        <v>1108</v>
      </c>
      <c r="BS720" s="12" t="s">
        <v>1556</v>
      </c>
      <c r="BY720" s="2"/>
    </row>
    <row r="721" spans="69:77" x14ac:dyDescent="0.15">
      <c r="BQ721" s="1" t="s">
        <v>360</v>
      </c>
      <c r="BR721" s="1" t="s">
        <v>1110</v>
      </c>
      <c r="BS721" s="12" t="s">
        <v>1557</v>
      </c>
      <c r="BY721" s="2"/>
    </row>
    <row r="722" spans="69:77" x14ac:dyDescent="0.15">
      <c r="BQ722" s="1" t="s">
        <v>360</v>
      </c>
      <c r="BR722" s="1" t="s">
        <v>1112</v>
      </c>
      <c r="BS722" s="12" t="s">
        <v>1558</v>
      </c>
      <c r="BY722" s="2"/>
    </row>
    <row r="723" spans="69:77" x14ac:dyDescent="0.15">
      <c r="BQ723" s="1" t="s">
        <v>360</v>
      </c>
      <c r="BR723" s="1" t="s">
        <v>1114</v>
      </c>
      <c r="BS723" s="12" t="s">
        <v>1559</v>
      </c>
      <c r="BY723" s="2"/>
    </row>
    <row r="724" spans="69:77" x14ac:dyDescent="0.15">
      <c r="BQ724" s="1" t="s">
        <v>360</v>
      </c>
      <c r="BR724" s="1" t="s">
        <v>1116</v>
      </c>
      <c r="BS724" s="12" t="s">
        <v>1560</v>
      </c>
      <c r="BY724" s="2"/>
    </row>
    <row r="725" spans="69:77" x14ac:dyDescent="0.15">
      <c r="BQ725" s="1" t="s">
        <v>360</v>
      </c>
      <c r="BR725" s="1" t="s">
        <v>1118</v>
      </c>
      <c r="BS725" s="12" t="s">
        <v>1561</v>
      </c>
      <c r="BY725" s="2"/>
    </row>
    <row r="726" spans="69:77" x14ac:dyDescent="0.15">
      <c r="BQ726" s="1" t="s">
        <v>360</v>
      </c>
      <c r="BR726" s="1" t="s">
        <v>1120</v>
      </c>
      <c r="BS726" s="12" t="s">
        <v>1562</v>
      </c>
      <c r="BY726" s="2"/>
    </row>
    <row r="727" spans="69:77" x14ac:dyDescent="0.15">
      <c r="BQ727" s="1" t="s">
        <v>360</v>
      </c>
      <c r="BR727" s="1" t="s">
        <v>1122</v>
      </c>
      <c r="BS727" s="12" t="s">
        <v>1563</v>
      </c>
      <c r="BY727" s="2"/>
    </row>
    <row r="728" spans="69:77" x14ac:dyDescent="0.15">
      <c r="BQ728" s="1" t="s">
        <v>360</v>
      </c>
      <c r="BR728" s="1" t="s">
        <v>1124</v>
      </c>
      <c r="BS728" s="12" t="s">
        <v>1564</v>
      </c>
      <c r="BY728" s="2"/>
    </row>
    <row r="729" spans="69:77" x14ac:dyDescent="0.15">
      <c r="BQ729" s="1" t="s">
        <v>360</v>
      </c>
      <c r="BR729" s="1" t="s">
        <v>1126</v>
      </c>
      <c r="BS729" s="12" t="s">
        <v>1565</v>
      </c>
      <c r="BY729" s="2"/>
    </row>
    <row r="730" spans="69:77" x14ac:dyDescent="0.15">
      <c r="BQ730" s="1" t="s">
        <v>360</v>
      </c>
      <c r="BR730" s="1" t="s">
        <v>1128</v>
      </c>
      <c r="BS730" s="12" t="s">
        <v>1566</v>
      </c>
      <c r="BY730" s="2"/>
    </row>
    <row r="731" spans="69:77" x14ac:dyDescent="0.15">
      <c r="BQ731" s="1" t="s">
        <v>360</v>
      </c>
      <c r="BR731" s="1" t="s">
        <v>1130</v>
      </c>
      <c r="BS731" s="12" t="s">
        <v>1567</v>
      </c>
      <c r="BY731" s="2"/>
    </row>
    <row r="732" spans="69:77" x14ac:dyDescent="0.15">
      <c r="BQ732" s="1" t="s">
        <v>360</v>
      </c>
      <c r="BR732" s="1" t="s">
        <v>1132</v>
      </c>
      <c r="BS732" s="12" t="s">
        <v>1568</v>
      </c>
      <c r="BY732" s="2"/>
    </row>
    <row r="733" spans="69:77" x14ac:dyDescent="0.15">
      <c r="BQ733" s="1" t="s">
        <v>360</v>
      </c>
      <c r="BR733" s="1" t="s">
        <v>1134</v>
      </c>
      <c r="BS733" s="12" t="s">
        <v>1569</v>
      </c>
      <c r="BY733" s="2"/>
    </row>
    <row r="734" spans="69:77" x14ac:dyDescent="0.15">
      <c r="BQ734" s="1" t="s">
        <v>360</v>
      </c>
      <c r="BR734" s="1" t="s">
        <v>1136</v>
      </c>
      <c r="BS734" s="12" t="s">
        <v>1570</v>
      </c>
      <c r="BY734" s="2"/>
    </row>
    <row r="735" spans="69:77" x14ac:dyDescent="0.15">
      <c r="BQ735" s="1" t="s">
        <v>360</v>
      </c>
      <c r="BR735" s="1" t="s">
        <v>1138</v>
      </c>
      <c r="BS735" s="12" t="s">
        <v>1571</v>
      </c>
      <c r="BY735" s="2"/>
    </row>
    <row r="736" spans="69:77" x14ac:dyDescent="0.15">
      <c r="BQ736" s="1" t="s">
        <v>360</v>
      </c>
      <c r="BR736" s="1" t="s">
        <v>1171</v>
      </c>
      <c r="BS736" s="12" t="s">
        <v>1572</v>
      </c>
      <c r="BY736" s="2"/>
    </row>
    <row r="737" spans="69:77" x14ac:dyDescent="0.15">
      <c r="BQ737" s="1" t="s">
        <v>360</v>
      </c>
      <c r="BR737" s="1" t="s">
        <v>1173</v>
      </c>
      <c r="BS737" s="12" t="s">
        <v>1573</v>
      </c>
      <c r="BY737" s="2"/>
    </row>
    <row r="738" spans="69:77" x14ac:dyDescent="0.15">
      <c r="BQ738" s="1" t="s">
        <v>361</v>
      </c>
      <c r="BR738" s="1" t="s">
        <v>1108</v>
      </c>
      <c r="BS738" s="12" t="s">
        <v>254</v>
      </c>
      <c r="BY738" s="2"/>
    </row>
    <row r="739" spans="69:77" x14ac:dyDescent="0.15">
      <c r="BQ739" s="1" t="s">
        <v>361</v>
      </c>
      <c r="BR739" s="1" t="s">
        <v>1110</v>
      </c>
      <c r="BS739" s="12" t="s">
        <v>1189</v>
      </c>
      <c r="BY739" s="2"/>
    </row>
    <row r="740" spans="69:77" x14ac:dyDescent="0.15">
      <c r="BQ740" s="1" t="s">
        <v>361</v>
      </c>
      <c r="BR740" s="1" t="s">
        <v>1112</v>
      </c>
      <c r="BS740" s="12" t="s">
        <v>1190</v>
      </c>
      <c r="BY740" s="2"/>
    </row>
    <row r="741" spans="69:77" x14ac:dyDescent="0.15">
      <c r="BQ741" s="1" t="s">
        <v>361</v>
      </c>
      <c r="BR741" s="1" t="s">
        <v>1114</v>
      </c>
      <c r="BS741" s="12" t="s">
        <v>1191</v>
      </c>
      <c r="BY741" s="2"/>
    </row>
    <row r="742" spans="69:77" x14ac:dyDescent="0.15">
      <c r="BQ742" s="1" t="s">
        <v>361</v>
      </c>
      <c r="BR742" s="1" t="s">
        <v>1116</v>
      </c>
      <c r="BS742" s="12" t="s">
        <v>1192</v>
      </c>
      <c r="BY742" s="2"/>
    </row>
    <row r="743" spans="69:77" x14ac:dyDescent="0.15">
      <c r="BQ743" s="1" t="s">
        <v>361</v>
      </c>
      <c r="BR743" s="1" t="s">
        <v>1118</v>
      </c>
      <c r="BS743" s="12" t="s">
        <v>1193</v>
      </c>
      <c r="BY743" s="2"/>
    </row>
    <row r="744" spans="69:77" x14ac:dyDescent="0.15">
      <c r="BQ744" s="1" t="s">
        <v>361</v>
      </c>
      <c r="BR744" s="1" t="s">
        <v>1120</v>
      </c>
      <c r="BS744" s="12" t="s">
        <v>1194</v>
      </c>
      <c r="BY744" s="2"/>
    </row>
    <row r="745" spans="69:77" x14ac:dyDescent="0.15">
      <c r="BQ745" s="1" t="s">
        <v>361</v>
      </c>
      <c r="BR745" s="1" t="s">
        <v>1122</v>
      </c>
      <c r="BS745" s="12" t="s">
        <v>1195</v>
      </c>
      <c r="BY745" s="2"/>
    </row>
    <row r="746" spans="69:77" x14ac:dyDescent="0.15">
      <c r="BQ746" s="1" t="s">
        <v>361</v>
      </c>
      <c r="BR746" s="1" t="s">
        <v>1124</v>
      </c>
      <c r="BS746" s="12" t="s">
        <v>1196</v>
      </c>
      <c r="BY746" s="2"/>
    </row>
    <row r="747" spans="69:77" x14ac:dyDescent="0.15">
      <c r="BQ747" s="1" t="s">
        <v>361</v>
      </c>
      <c r="BR747" s="1" t="s">
        <v>1126</v>
      </c>
      <c r="BS747" s="12" t="s">
        <v>1197</v>
      </c>
      <c r="BY747" s="2"/>
    </row>
    <row r="748" spans="69:77" x14ac:dyDescent="0.15">
      <c r="BQ748" s="1" t="s">
        <v>361</v>
      </c>
      <c r="BR748" s="1" t="s">
        <v>1128</v>
      </c>
      <c r="BS748" s="12" t="s">
        <v>1198</v>
      </c>
      <c r="BY748" s="2"/>
    </row>
    <row r="749" spans="69:77" x14ac:dyDescent="0.15">
      <c r="BQ749" s="1" t="s">
        <v>361</v>
      </c>
      <c r="BR749" s="1" t="s">
        <v>1130</v>
      </c>
      <c r="BS749" s="12" t="s">
        <v>1199</v>
      </c>
      <c r="BY749" s="2"/>
    </row>
    <row r="750" spans="69:77" x14ac:dyDescent="0.15">
      <c r="BQ750" s="1" t="s">
        <v>362</v>
      </c>
      <c r="BR750" s="1" t="s">
        <v>1108</v>
      </c>
      <c r="BS750" s="12" t="s">
        <v>254</v>
      </c>
      <c r="BY750" s="2"/>
    </row>
    <row r="751" spans="69:77" x14ac:dyDescent="0.15">
      <c r="BQ751" s="1" t="s">
        <v>362</v>
      </c>
      <c r="BR751" s="1" t="s">
        <v>1110</v>
      </c>
      <c r="BS751" s="12" t="s">
        <v>1189</v>
      </c>
      <c r="BY751" s="2"/>
    </row>
    <row r="752" spans="69:77" x14ac:dyDescent="0.15">
      <c r="BQ752" s="1" t="s">
        <v>362</v>
      </c>
      <c r="BR752" s="1" t="s">
        <v>1112</v>
      </c>
      <c r="BS752" s="12" t="s">
        <v>1190</v>
      </c>
      <c r="BY752" s="2"/>
    </row>
    <row r="753" spans="69:77" x14ac:dyDescent="0.15">
      <c r="BQ753" s="1" t="s">
        <v>362</v>
      </c>
      <c r="BR753" s="1" t="s">
        <v>1114</v>
      </c>
      <c r="BS753" s="12" t="s">
        <v>1191</v>
      </c>
      <c r="BY753" s="2"/>
    </row>
    <row r="754" spans="69:77" x14ac:dyDescent="0.15">
      <c r="BQ754" s="1" t="s">
        <v>362</v>
      </c>
      <c r="BR754" s="1" t="s">
        <v>1116</v>
      </c>
      <c r="BS754" s="12" t="s">
        <v>1192</v>
      </c>
      <c r="BY754" s="2"/>
    </row>
    <row r="755" spans="69:77" x14ac:dyDescent="0.15">
      <c r="BQ755" s="1" t="s">
        <v>362</v>
      </c>
      <c r="BR755" s="1" t="s">
        <v>1118</v>
      </c>
      <c r="BS755" s="12" t="s">
        <v>1193</v>
      </c>
      <c r="BY755" s="2"/>
    </row>
    <row r="756" spans="69:77" x14ac:dyDescent="0.15">
      <c r="BQ756" s="1" t="s">
        <v>362</v>
      </c>
      <c r="BR756" s="1" t="s">
        <v>1120</v>
      </c>
      <c r="BS756" s="12" t="s">
        <v>1194</v>
      </c>
      <c r="BY756" s="2"/>
    </row>
    <row r="757" spans="69:77" x14ac:dyDescent="0.15">
      <c r="BQ757" s="1" t="s">
        <v>362</v>
      </c>
      <c r="BR757" s="1" t="s">
        <v>1122</v>
      </c>
      <c r="BS757" s="12" t="s">
        <v>1195</v>
      </c>
      <c r="BY757" s="2"/>
    </row>
    <row r="758" spans="69:77" x14ac:dyDescent="0.15">
      <c r="BQ758" s="1" t="s">
        <v>362</v>
      </c>
      <c r="BR758" s="1" t="s">
        <v>1124</v>
      </c>
      <c r="BS758" s="12" t="s">
        <v>1196</v>
      </c>
      <c r="BY758" s="2"/>
    </row>
    <row r="759" spans="69:77" x14ac:dyDescent="0.15">
      <c r="BQ759" s="1" t="s">
        <v>362</v>
      </c>
      <c r="BR759" s="1" t="s">
        <v>1126</v>
      </c>
      <c r="BS759" s="12" t="s">
        <v>1197</v>
      </c>
      <c r="BY759" s="2"/>
    </row>
    <row r="760" spans="69:77" x14ac:dyDescent="0.15">
      <c r="BQ760" s="1" t="s">
        <v>362</v>
      </c>
      <c r="BR760" s="1" t="s">
        <v>1128</v>
      </c>
      <c r="BS760" s="12" t="s">
        <v>1198</v>
      </c>
      <c r="BY760" s="2"/>
    </row>
    <row r="761" spans="69:77" x14ac:dyDescent="0.15">
      <c r="BQ761" s="1" t="s">
        <v>362</v>
      </c>
      <c r="BR761" s="1" t="s">
        <v>1130</v>
      </c>
      <c r="BS761" s="12" t="s">
        <v>1199</v>
      </c>
      <c r="BY761" s="2"/>
    </row>
    <row r="762" spans="69:77" x14ac:dyDescent="0.15">
      <c r="BQ762" s="1" t="s">
        <v>363</v>
      </c>
      <c r="BR762" s="1" t="s">
        <v>1108</v>
      </c>
      <c r="BS762" s="12" t="s">
        <v>1306</v>
      </c>
      <c r="BY762" s="2"/>
    </row>
    <row r="763" spans="69:77" x14ac:dyDescent="0.15">
      <c r="BQ763" s="1" t="s">
        <v>363</v>
      </c>
      <c r="BR763" s="1" t="s">
        <v>1110</v>
      </c>
      <c r="BS763" s="12" t="s">
        <v>1307</v>
      </c>
      <c r="BY763" s="2"/>
    </row>
    <row r="764" spans="69:77" x14ac:dyDescent="0.15">
      <c r="BQ764" s="1" t="s">
        <v>363</v>
      </c>
      <c r="BR764" s="1" t="s">
        <v>1112</v>
      </c>
      <c r="BS764" s="12" t="s">
        <v>1217</v>
      </c>
      <c r="BY764" s="2"/>
    </row>
    <row r="765" spans="69:77" x14ac:dyDescent="0.15">
      <c r="BQ765" s="1" t="s">
        <v>363</v>
      </c>
      <c r="BR765" s="1" t="s">
        <v>1114</v>
      </c>
      <c r="BS765" s="12" t="s">
        <v>1308</v>
      </c>
      <c r="BY765" s="2"/>
    </row>
    <row r="766" spans="69:77" x14ac:dyDescent="0.15">
      <c r="BQ766" s="1" t="s">
        <v>363</v>
      </c>
      <c r="BR766" s="1" t="s">
        <v>1116</v>
      </c>
      <c r="BS766" s="12" t="s">
        <v>1309</v>
      </c>
      <c r="BY766" s="2"/>
    </row>
    <row r="767" spans="69:77" x14ac:dyDescent="0.15">
      <c r="BQ767" s="1" t="s">
        <v>363</v>
      </c>
      <c r="BR767" s="1" t="s">
        <v>1118</v>
      </c>
      <c r="BS767" s="12" t="s">
        <v>1310</v>
      </c>
      <c r="BY767" s="2"/>
    </row>
    <row r="768" spans="69:77" x14ac:dyDescent="0.15">
      <c r="BQ768" s="1" t="s">
        <v>363</v>
      </c>
      <c r="BR768" s="1" t="s">
        <v>1120</v>
      </c>
      <c r="BS768" s="12" t="s">
        <v>1311</v>
      </c>
      <c r="BY768" s="2"/>
    </row>
    <row r="769" spans="69:77" x14ac:dyDescent="0.15">
      <c r="BQ769" s="1" t="s">
        <v>363</v>
      </c>
      <c r="BR769" s="1" t="s">
        <v>1122</v>
      </c>
      <c r="BS769" s="12" t="s">
        <v>1312</v>
      </c>
      <c r="BY769" s="2"/>
    </row>
    <row r="770" spans="69:77" x14ac:dyDescent="0.15">
      <c r="BQ770" s="1" t="s">
        <v>363</v>
      </c>
      <c r="BR770" s="1" t="s">
        <v>1124</v>
      </c>
      <c r="BS770" s="12" t="s">
        <v>1313</v>
      </c>
      <c r="BY770" s="2"/>
    </row>
    <row r="771" spans="69:77" x14ac:dyDescent="0.15">
      <c r="BQ771" s="1" t="s">
        <v>364</v>
      </c>
      <c r="BR771" s="1" t="s">
        <v>1108</v>
      </c>
      <c r="BS771" s="12" t="s">
        <v>1289</v>
      </c>
      <c r="BY771" s="2"/>
    </row>
    <row r="772" spans="69:77" x14ac:dyDescent="0.15">
      <c r="BQ772" s="1" t="s">
        <v>364</v>
      </c>
      <c r="BR772" s="1" t="s">
        <v>1110</v>
      </c>
      <c r="BS772" s="12" t="s">
        <v>1290</v>
      </c>
      <c r="BY772" s="2"/>
    </row>
    <row r="773" spans="69:77" x14ac:dyDescent="0.15">
      <c r="BQ773" s="1" t="s">
        <v>364</v>
      </c>
      <c r="BR773" s="1" t="s">
        <v>1112</v>
      </c>
      <c r="BS773" s="12" t="s">
        <v>1291</v>
      </c>
      <c r="BY773" s="2"/>
    </row>
    <row r="774" spans="69:77" x14ac:dyDescent="0.15">
      <c r="BQ774" s="1" t="s">
        <v>364</v>
      </c>
      <c r="BR774" s="1" t="s">
        <v>1114</v>
      </c>
      <c r="BS774" s="12" t="s">
        <v>1292</v>
      </c>
      <c r="BY774" s="2"/>
    </row>
    <row r="775" spans="69:77" x14ac:dyDescent="0.15">
      <c r="BQ775" s="1" t="s">
        <v>364</v>
      </c>
      <c r="BR775" s="1" t="s">
        <v>1116</v>
      </c>
      <c r="BS775" s="12" t="s">
        <v>1293</v>
      </c>
      <c r="BY775" s="2"/>
    </row>
    <row r="776" spans="69:77" x14ac:dyDescent="0.15">
      <c r="BQ776" s="1" t="s">
        <v>364</v>
      </c>
      <c r="BR776" s="1" t="s">
        <v>1118</v>
      </c>
      <c r="BS776" s="12" t="s">
        <v>1294</v>
      </c>
      <c r="BY776" s="2"/>
    </row>
    <row r="777" spans="69:77" x14ac:dyDescent="0.15">
      <c r="BQ777" s="1" t="s">
        <v>364</v>
      </c>
      <c r="BR777" s="1" t="s">
        <v>1120</v>
      </c>
      <c r="BS777" s="12" t="s">
        <v>1295</v>
      </c>
      <c r="BY777" s="2"/>
    </row>
    <row r="778" spans="69:77" x14ac:dyDescent="0.15">
      <c r="BQ778" s="1" t="s">
        <v>364</v>
      </c>
      <c r="BR778" s="1" t="s">
        <v>1122</v>
      </c>
      <c r="BS778" s="12" t="s">
        <v>1296</v>
      </c>
      <c r="BY778" s="2"/>
    </row>
    <row r="779" spans="69:77" x14ac:dyDescent="0.15">
      <c r="BQ779" s="1" t="s">
        <v>364</v>
      </c>
      <c r="BR779" s="1" t="s">
        <v>1124</v>
      </c>
      <c r="BS779" s="12" t="s">
        <v>1297</v>
      </c>
      <c r="BY779" s="2"/>
    </row>
    <row r="780" spans="69:77" x14ac:dyDescent="0.15">
      <c r="BQ780" s="1" t="s">
        <v>364</v>
      </c>
      <c r="BR780" s="1" t="s">
        <v>1126</v>
      </c>
      <c r="BS780" s="12" t="s">
        <v>1298</v>
      </c>
      <c r="BY780" s="2"/>
    </row>
    <row r="781" spans="69:77" x14ac:dyDescent="0.15">
      <c r="BQ781" s="1" t="s">
        <v>364</v>
      </c>
      <c r="BR781" s="1" t="s">
        <v>1128</v>
      </c>
      <c r="BS781" s="12" t="s">
        <v>1299</v>
      </c>
      <c r="BY781" s="2"/>
    </row>
    <row r="782" spans="69:77" x14ac:dyDescent="0.15">
      <c r="BQ782" s="1" t="s">
        <v>365</v>
      </c>
      <c r="BR782" s="1" t="s">
        <v>1108</v>
      </c>
      <c r="BS782" s="12" t="s">
        <v>1252</v>
      </c>
      <c r="BY782" s="2"/>
    </row>
    <row r="783" spans="69:77" x14ac:dyDescent="0.15">
      <c r="BQ783" s="1" t="s">
        <v>365</v>
      </c>
      <c r="BR783" s="1" t="s">
        <v>1110</v>
      </c>
      <c r="BS783" s="12" t="s">
        <v>1574</v>
      </c>
      <c r="BY783" s="2"/>
    </row>
    <row r="784" spans="69:77" x14ac:dyDescent="0.15">
      <c r="BQ784" s="1" t="s">
        <v>365</v>
      </c>
      <c r="BR784" s="1" t="s">
        <v>1112</v>
      </c>
      <c r="BS784" s="12" t="s">
        <v>1527</v>
      </c>
      <c r="BY784" s="2"/>
    </row>
    <row r="785" spans="69:77" x14ac:dyDescent="0.15">
      <c r="BQ785" s="1" t="s">
        <v>365</v>
      </c>
      <c r="BR785" s="1" t="s">
        <v>1114</v>
      </c>
      <c r="BS785" s="12" t="s">
        <v>1258</v>
      </c>
      <c r="BY785" s="2"/>
    </row>
    <row r="786" spans="69:77" x14ac:dyDescent="0.15">
      <c r="BQ786" s="1" t="s">
        <v>365</v>
      </c>
      <c r="BR786" s="1" t="s">
        <v>1116</v>
      </c>
      <c r="BS786" s="12" t="s">
        <v>1259</v>
      </c>
      <c r="BY786" s="2"/>
    </row>
    <row r="787" spans="69:77" x14ac:dyDescent="0.15">
      <c r="BQ787" s="1" t="s">
        <v>365</v>
      </c>
      <c r="BR787" s="1" t="s">
        <v>1118</v>
      </c>
      <c r="BS787" s="12" t="s">
        <v>1528</v>
      </c>
      <c r="BY787" s="2"/>
    </row>
    <row r="788" spans="69:77" x14ac:dyDescent="0.15">
      <c r="BQ788" s="1" t="s">
        <v>365</v>
      </c>
      <c r="BR788" s="1" t="s">
        <v>1120</v>
      </c>
      <c r="BS788" s="12" t="s">
        <v>1529</v>
      </c>
      <c r="BY788" s="2"/>
    </row>
    <row r="789" spans="69:77" x14ac:dyDescent="0.15">
      <c r="BQ789" s="1" t="s">
        <v>365</v>
      </c>
      <c r="BR789" s="1" t="s">
        <v>1122</v>
      </c>
      <c r="BS789" s="12" t="s">
        <v>1530</v>
      </c>
      <c r="BY789" s="2"/>
    </row>
    <row r="790" spans="69:77" x14ac:dyDescent="0.15">
      <c r="BQ790" s="1" t="s">
        <v>365</v>
      </c>
      <c r="BR790" s="1" t="s">
        <v>1124</v>
      </c>
      <c r="BS790" s="12" t="s">
        <v>1575</v>
      </c>
      <c r="BY790" s="2"/>
    </row>
    <row r="791" spans="69:77" x14ac:dyDescent="0.15">
      <c r="BQ791" s="1" t="s">
        <v>365</v>
      </c>
      <c r="BR791" s="1" t="s">
        <v>1126</v>
      </c>
      <c r="BS791" s="12" t="s">
        <v>1576</v>
      </c>
      <c r="BY791" s="2"/>
    </row>
    <row r="792" spans="69:77" x14ac:dyDescent="0.15">
      <c r="BQ792" s="1" t="s">
        <v>365</v>
      </c>
      <c r="BR792" s="1" t="s">
        <v>1128</v>
      </c>
      <c r="BS792" s="12" t="s">
        <v>1344</v>
      </c>
      <c r="BY792" s="2"/>
    </row>
    <row r="793" spans="69:77" x14ac:dyDescent="0.15">
      <c r="BQ793" s="1" t="s">
        <v>365</v>
      </c>
      <c r="BR793" s="1" t="s">
        <v>1130</v>
      </c>
      <c r="BS793" s="12" t="s">
        <v>1577</v>
      </c>
      <c r="BY793" s="2"/>
    </row>
    <row r="794" spans="69:77" x14ac:dyDescent="0.15">
      <c r="BQ794" s="1" t="s">
        <v>365</v>
      </c>
      <c r="BR794" s="1" t="s">
        <v>1132</v>
      </c>
      <c r="BS794" s="12" t="s">
        <v>1578</v>
      </c>
      <c r="BY794" s="2"/>
    </row>
    <row r="795" spans="69:77" x14ac:dyDescent="0.15">
      <c r="BQ795" s="1" t="s">
        <v>366</v>
      </c>
      <c r="BR795" s="1" t="s">
        <v>1108</v>
      </c>
      <c r="BS795" s="12" t="s">
        <v>1579</v>
      </c>
      <c r="BY795" s="2"/>
    </row>
    <row r="796" spans="69:77" x14ac:dyDescent="0.15">
      <c r="BQ796" s="1" t="s">
        <v>366</v>
      </c>
      <c r="BR796" s="1" t="s">
        <v>1110</v>
      </c>
      <c r="BS796" s="12" t="s">
        <v>1219</v>
      </c>
      <c r="BY796" s="2"/>
    </row>
    <row r="797" spans="69:77" x14ac:dyDescent="0.15">
      <c r="BQ797" s="1" t="s">
        <v>366</v>
      </c>
      <c r="BR797" s="1" t="s">
        <v>1112</v>
      </c>
      <c r="BS797" s="12" t="s">
        <v>1220</v>
      </c>
      <c r="BY797" s="2"/>
    </row>
    <row r="798" spans="69:77" x14ac:dyDescent="0.15">
      <c r="BQ798" s="1" t="s">
        <v>366</v>
      </c>
      <c r="BR798" s="1" t="s">
        <v>1114</v>
      </c>
      <c r="BS798" s="12" t="s">
        <v>1580</v>
      </c>
      <c r="BY798" s="2"/>
    </row>
    <row r="799" spans="69:77" x14ac:dyDescent="0.15">
      <c r="BQ799" s="1" t="s">
        <v>366</v>
      </c>
      <c r="BR799" s="1" t="s">
        <v>1116</v>
      </c>
      <c r="BS799" s="12" t="s">
        <v>1581</v>
      </c>
      <c r="BY799" s="2"/>
    </row>
    <row r="800" spans="69:77" x14ac:dyDescent="0.15">
      <c r="BQ800" s="1" t="s">
        <v>366</v>
      </c>
      <c r="BR800" s="1" t="s">
        <v>1118</v>
      </c>
      <c r="BS800" s="12" t="s">
        <v>1582</v>
      </c>
      <c r="BY800" s="2"/>
    </row>
    <row r="801" spans="69:77" x14ac:dyDescent="0.15">
      <c r="BQ801" s="1" t="s">
        <v>367</v>
      </c>
      <c r="BR801" s="1" t="s">
        <v>1108</v>
      </c>
      <c r="BS801" s="12" t="s">
        <v>1583</v>
      </c>
      <c r="BY801" s="2"/>
    </row>
    <row r="802" spans="69:77" x14ac:dyDescent="0.15">
      <c r="BQ802" s="1" t="s">
        <v>367</v>
      </c>
      <c r="BR802" s="1" t="s">
        <v>1110</v>
      </c>
      <c r="BS802" s="12" t="s">
        <v>1584</v>
      </c>
      <c r="BY802" s="2"/>
    </row>
    <row r="803" spans="69:77" x14ac:dyDescent="0.15">
      <c r="BQ803" s="1" t="s">
        <v>367</v>
      </c>
      <c r="BR803" s="1" t="s">
        <v>1112</v>
      </c>
      <c r="BS803" s="12" t="s">
        <v>1585</v>
      </c>
      <c r="BY803" s="2"/>
    </row>
    <row r="804" spans="69:77" x14ac:dyDescent="0.15">
      <c r="BQ804" s="1" t="s">
        <v>367</v>
      </c>
      <c r="BR804" s="1" t="s">
        <v>1114</v>
      </c>
      <c r="BS804" s="12" t="s">
        <v>1194</v>
      </c>
      <c r="BY804" s="2"/>
    </row>
    <row r="805" spans="69:77" x14ac:dyDescent="0.15">
      <c r="BQ805" s="1" t="s">
        <v>367</v>
      </c>
      <c r="BR805" s="1" t="s">
        <v>1116</v>
      </c>
      <c r="BS805" s="12" t="s">
        <v>1552</v>
      </c>
      <c r="BY805" s="2"/>
    </row>
    <row r="806" spans="69:77" x14ac:dyDescent="0.15">
      <c r="BQ806" s="1" t="s">
        <v>367</v>
      </c>
      <c r="BR806" s="1" t="s">
        <v>1118</v>
      </c>
      <c r="BS806" s="12" t="s">
        <v>1586</v>
      </c>
      <c r="BY806" s="2"/>
    </row>
    <row r="807" spans="69:77" x14ac:dyDescent="0.15">
      <c r="BQ807" s="1" t="s">
        <v>367</v>
      </c>
      <c r="BR807" s="1" t="s">
        <v>1120</v>
      </c>
      <c r="BS807" s="12" t="s">
        <v>1229</v>
      </c>
      <c r="BY807" s="2"/>
    </row>
    <row r="808" spans="69:77" x14ac:dyDescent="0.15">
      <c r="BQ808" s="1" t="s">
        <v>367</v>
      </c>
      <c r="BR808" s="1" t="s">
        <v>1122</v>
      </c>
      <c r="BS808" s="12" t="s">
        <v>1554</v>
      </c>
      <c r="BY808" s="2"/>
    </row>
    <row r="809" spans="69:77" x14ac:dyDescent="0.15">
      <c r="BQ809" s="1" t="s">
        <v>367</v>
      </c>
      <c r="BR809" s="1" t="s">
        <v>1124</v>
      </c>
      <c r="BS809" s="12" t="s">
        <v>1587</v>
      </c>
      <c r="BY809" s="2"/>
    </row>
    <row r="810" spans="69:77" x14ac:dyDescent="0.15">
      <c r="BQ810" s="1" t="s">
        <v>368</v>
      </c>
      <c r="BR810" s="1" t="s">
        <v>1108</v>
      </c>
      <c r="BS810" s="12" t="s">
        <v>1583</v>
      </c>
      <c r="BY810" s="2"/>
    </row>
    <row r="811" spans="69:77" x14ac:dyDescent="0.15">
      <c r="BQ811" s="1" t="s">
        <v>368</v>
      </c>
      <c r="BR811" s="1" t="s">
        <v>1110</v>
      </c>
      <c r="BS811" s="12" t="s">
        <v>1584</v>
      </c>
      <c r="BY811" s="2"/>
    </row>
    <row r="812" spans="69:77" x14ac:dyDescent="0.15">
      <c r="BQ812" s="1" t="s">
        <v>368</v>
      </c>
      <c r="BR812" s="1" t="s">
        <v>1112</v>
      </c>
      <c r="BS812" s="12" t="s">
        <v>1585</v>
      </c>
      <c r="BY812" s="2"/>
    </row>
    <row r="813" spans="69:77" x14ac:dyDescent="0.15">
      <c r="BQ813" s="1" t="s">
        <v>368</v>
      </c>
      <c r="BR813" s="1" t="s">
        <v>1114</v>
      </c>
      <c r="BS813" s="12" t="s">
        <v>1194</v>
      </c>
      <c r="BY813" s="2"/>
    </row>
    <row r="814" spans="69:77" x14ac:dyDescent="0.15">
      <c r="BQ814" s="1" t="s">
        <v>368</v>
      </c>
      <c r="BR814" s="1" t="s">
        <v>1116</v>
      </c>
      <c r="BS814" s="12" t="s">
        <v>1552</v>
      </c>
      <c r="BY814" s="2"/>
    </row>
    <row r="815" spans="69:77" x14ac:dyDescent="0.15">
      <c r="BQ815" s="1" t="s">
        <v>368</v>
      </c>
      <c r="BR815" s="1" t="s">
        <v>1118</v>
      </c>
      <c r="BS815" s="12" t="s">
        <v>1586</v>
      </c>
      <c r="BY815" s="2"/>
    </row>
    <row r="816" spans="69:77" x14ac:dyDescent="0.15">
      <c r="BQ816" s="1" t="s">
        <v>368</v>
      </c>
      <c r="BR816" s="1" t="s">
        <v>1120</v>
      </c>
      <c r="BS816" s="12" t="s">
        <v>1229</v>
      </c>
      <c r="BY816" s="2"/>
    </row>
    <row r="817" spans="69:77" x14ac:dyDescent="0.15">
      <c r="BQ817" s="1" t="s">
        <v>368</v>
      </c>
      <c r="BR817" s="1" t="s">
        <v>1122</v>
      </c>
      <c r="BS817" s="12" t="s">
        <v>1554</v>
      </c>
      <c r="BY817" s="2"/>
    </row>
    <row r="818" spans="69:77" x14ac:dyDescent="0.15">
      <c r="BQ818" s="1" t="s">
        <v>368</v>
      </c>
      <c r="BR818" s="1" t="s">
        <v>1124</v>
      </c>
      <c r="BS818" s="12" t="s">
        <v>1587</v>
      </c>
      <c r="BY818" s="2"/>
    </row>
    <row r="819" spans="69:77" x14ac:dyDescent="0.15">
      <c r="BQ819" s="1" t="s">
        <v>369</v>
      </c>
      <c r="BR819" s="1" t="s">
        <v>1108</v>
      </c>
      <c r="BS819" s="12" t="s">
        <v>1377</v>
      </c>
      <c r="BY819" s="2"/>
    </row>
    <row r="820" spans="69:77" x14ac:dyDescent="0.15">
      <c r="BQ820" s="1" t="s">
        <v>369</v>
      </c>
      <c r="BR820" s="1" t="s">
        <v>1110</v>
      </c>
      <c r="BS820" s="12" t="s">
        <v>1369</v>
      </c>
      <c r="BY820" s="2"/>
    </row>
    <row r="821" spans="69:77" x14ac:dyDescent="0.15">
      <c r="BQ821" s="1" t="s">
        <v>369</v>
      </c>
      <c r="BR821" s="1" t="s">
        <v>1112</v>
      </c>
      <c r="BS821" s="12" t="s">
        <v>1378</v>
      </c>
      <c r="BY821" s="2"/>
    </row>
    <row r="822" spans="69:77" x14ac:dyDescent="0.15">
      <c r="BQ822" s="1" t="s">
        <v>369</v>
      </c>
      <c r="BR822" s="1" t="s">
        <v>1114</v>
      </c>
      <c r="BS822" s="12" t="s">
        <v>1379</v>
      </c>
      <c r="BY822" s="2"/>
    </row>
    <row r="823" spans="69:77" x14ac:dyDescent="0.15">
      <c r="BQ823" s="1" t="s">
        <v>369</v>
      </c>
      <c r="BR823" s="1" t="s">
        <v>1116</v>
      </c>
      <c r="BS823" s="12" t="s">
        <v>1588</v>
      </c>
      <c r="BY823" s="2"/>
    </row>
    <row r="824" spans="69:77" x14ac:dyDescent="0.15">
      <c r="BQ824" s="1" t="s">
        <v>369</v>
      </c>
      <c r="BR824" s="1" t="s">
        <v>1118</v>
      </c>
      <c r="BS824" s="12" t="s">
        <v>1534</v>
      </c>
      <c r="BY824" s="2"/>
    </row>
    <row r="825" spans="69:77" x14ac:dyDescent="0.15">
      <c r="BQ825" s="1" t="s">
        <v>369</v>
      </c>
      <c r="BR825" s="1" t="s">
        <v>1120</v>
      </c>
      <c r="BS825" s="12" t="s">
        <v>1382</v>
      </c>
      <c r="BY825" s="2"/>
    </row>
    <row r="826" spans="69:77" x14ac:dyDescent="0.15">
      <c r="BQ826" s="1" t="s">
        <v>369</v>
      </c>
      <c r="BR826" s="1" t="s">
        <v>1122</v>
      </c>
      <c r="BS826" s="12" t="s">
        <v>1383</v>
      </c>
      <c r="BY826" s="2"/>
    </row>
    <row r="827" spans="69:77" x14ac:dyDescent="0.15">
      <c r="BQ827" s="1" t="s">
        <v>369</v>
      </c>
      <c r="BR827" s="1" t="s">
        <v>1124</v>
      </c>
      <c r="BS827" s="12" t="s">
        <v>1384</v>
      </c>
      <c r="BY827" s="2"/>
    </row>
    <row r="828" spans="69:77" x14ac:dyDescent="0.15">
      <c r="BQ828" s="1" t="s">
        <v>369</v>
      </c>
      <c r="BR828" s="1" t="s">
        <v>1126</v>
      </c>
      <c r="BS828" s="12" t="s">
        <v>1385</v>
      </c>
      <c r="BY828" s="2"/>
    </row>
    <row r="829" spans="69:77" x14ac:dyDescent="0.15">
      <c r="BQ829" s="1" t="s">
        <v>369</v>
      </c>
      <c r="BR829" s="1" t="s">
        <v>1128</v>
      </c>
      <c r="BS829" s="12" t="s">
        <v>1535</v>
      </c>
      <c r="BY829" s="2"/>
    </row>
    <row r="830" spans="69:77" x14ac:dyDescent="0.15">
      <c r="BQ830" s="1" t="s">
        <v>369</v>
      </c>
      <c r="BR830" s="1" t="s">
        <v>1130</v>
      </c>
      <c r="BS830" s="12" t="s">
        <v>1387</v>
      </c>
      <c r="BY830" s="2"/>
    </row>
    <row r="831" spans="69:77" x14ac:dyDescent="0.15">
      <c r="BQ831" s="1" t="s">
        <v>370</v>
      </c>
      <c r="BR831" s="1" t="s">
        <v>1108</v>
      </c>
      <c r="BS831" s="12" t="s">
        <v>1377</v>
      </c>
      <c r="BY831" s="2"/>
    </row>
    <row r="832" spans="69:77" x14ac:dyDescent="0.15">
      <c r="BQ832" s="1" t="s">
        <v>370</v>
      </c>
      <c r="BR832" s="1" t="s">
        <v>1110</v>
      </c>
      <c r="BS832" s="12" t="s">
        <v>1369</v>
      </c>
      <c r="BY832" s="2"/>
    </row>
    <row r="833" spans="69:77" x14ac:dyDescent="0.15">
      <c r="BQ833" s="1" t="s">
        <v>370</v>
      </c>
      <c r="BR833" s="1" t="s">
        <v>1112</v>
      </c>
      <c r="BS833" s="12" t="s">
        <v>1378</v>
      </c>
      <c r="BY833" s="2"/>
    </row>
    <row r="834" spans="69:77" x14ac:dyDescent="0.15">
      <c r="BQ834" s="1" t="s">
        <v>370</v>
      </c>
      <c r="BR834" s="1" t="s">
        <v>1114</v>
      </c>
      <c r="BS834" s="12" t="s">
        <v>1379</v>
      </c>
      <c r="BY834" s="2"/>
    </row>
    <row r="835" spans="69:77" x14ac:dyDescent="0.15">
      <c r="BQ835" s="1" t="s">
        <v>370</v>
      </c>
      <c r="BR835" s="1" t="s">
        <v>1116</v>
      </c>
      <c r="BS835" s="12" t="s">
        <v>1589</v>
      </c>
      <c r="BY835" s="2"/>
    </row>
    <row r="836" spans="69:77" x14ac:dyDescent="0.15">
      <c r="BQ836" s="1" t="s">
        <v>370</v>
      </c>
      <c r="BR836" s="1" t="s">
        <v>1118</v>
      </c>
      <c r="BS836" s="12" t="s">
        <v>1534</v>
      </c>
      <c r="BY836" s="2"/>
    </row>
    <row r="837" spans="69:77" x14ac:dyDescent="0.15">
      <c r="BQ837" s="1" t="s">
        <v>370</v>
      </c>
      <c r="BR837" s="1" t="s">
        <v>1120</v>
      </c>
      <c r="BS837" s="12" t="s">
        <v>1382</v>
      </c>
      <c r="BY837" s="2"/>
    </row>
    <row r="838" spans="69:77" x14ac:dyDescent="0.15">
      <c r="BQ838" s="1" t="s">
        <v>370</v>
      </c>
      <c r="BR838" s="1" t="s">
        <v>1122</v>
      </c>
      <c r="BS838" s="12" t="s">
        <v>1383</v>
      </c>
      <c r="BY838" s="2"/>
    </row>
    <row r="839" spans="69:77" x14ac:dyDescent="0.15">
      <c r="BQ839" s="1" t="s">
        <v>370</v>
      </c>
      <c r="BR839" s="1" t="s">
        <v>1124</v>
      </c>
      <c r="BS839" s="12" t="s">
        <v>1590</v>
      </c>
      <c r="BY839" s="2"/>
    </row>
    <row r="840" spans="69:77" x14ac:dyDescent="0.15">
      <c r="BQ840" s="1" t="s">
        <v>370</v>
      </c>
      <c r="BR840" s="1" t="s">
        <v>1126</v>
      </c>
      <c r="BS840" s="12" t="s">
        <v>1385</v>
      </c>
      <c r="BY840" s="2"/>
    </row>
    <row r="841" spans="69:77" x14ac:dyDescent="0.15">
      <c r="BQ841" s="1" t="s">
        <v>370</v>
      </c>
      <c r="BR841" s="1" t="s">
        <v>1128</v>
      </c>
      <c r="BS841" s="12" t="s">
        <v>1535</v>
      </c>
      <c r="BY841" s="2"/>
    </row>
    <row r="842" spans="69:77" x14ac:dyDescent="0.15">
      <c r="BQ842" s="1" t="s">
        <v>370</v>
      </c>
      <c r="BR842" s="1" t="s">
        <v>1130</v>
      </c>
      <c r="BS842" s="12" t="s">
        <v>1387</v>
      </c>
      <c r="BY842" s="2"/>
    </row>
    <row r="843" spans="69:77" x14ac:dyDescent="0.15">
      <c r="BQ843" s="1" t="s">
        <v>370</v>
      </c>
      <c r="BR843" s="1" t="s">
        <v>1132</v>
      </c>
      <c r="BS843" s="12" t="s">
        <v>71</v>
      </c>
      <c r="BY843" s="2"/>
    </row>
    <row r="844" spans="69:77" x14ac:dyDescent="0.15">
      <c r="BQ844" s="1" t="s">
        <v>371</v>
      </c>
      <c r="BR844" s="1" t="s">
        <v>1108</v>
      </c>
      <c r="BS844" s="12" t="s">
        <v>1201</v>
      </c>
      <c r="BY844" s="2"/>
    </row>
    <row r="845" spans="69:77" x14ac:dyDescent="0.15">
      <c r="BQ845" s="1" t="s">
        <v>371</v>
      </c>
      <c r="BR845" s="1" t="s">
        <v>1110</v>
      </c>
      <c r="BS845" s="12" t="s">
        <v>1591</v>
      </c>
      <c r="BY845" s="2"/>
    </row>
    <row r="846" spans="69:77" x14ac:dyDescent="0.15">
      <c r="BQ846" s="1" t="s">
        <v>371</v>
      </c>
      <c r="BR846" s="1" t="s">
        <v>1112</v>
      </c>
      <c r="BS846" s="12" t="s">
        <v>1219</v>
      </c>
      <c r="BY846" s="2"/>
    </row>
    <row r="847" spans="69:77" x14ac:dyDescent="0.15">
      <c r="BQ847" s="1" t="s">
        <v>371</v>
      </c>
      <c r="BR847" s="1" t="s">
        <v>1114</v>
      </c>
      <c r="BS847" s="12" t="s">
        <v>1220</v>
      </c>
      <c r="BY847" s="2"/>
    </row>
    <row r="848" spans="69:77" x14ac:dyDescent="0.15">
      <c r="BQ848" s="1" t="s">
        <v>371</v>
      </c>
      <c r="BR848" s="1" t="s">
        <v>1116</v>
      </c>
      <c r="BS848" s="12" t="s">
        <v>1213</v>
      </c>
      <c r="BY848" s="2"/>
    </row>
    <row r="849" spans="69:77" x14ac:dyDescent="0.15">
      <c r="BQ849" s="1" t="s">
        <v>371</v>
      </c>
      <c r="BR849" s="1" t="s">
        <v>1118</v>
      </c>
      <c r="BS849" s="12" t="s">
        <v>1214</v>
      </c>
      <c r="BY849" s="2"/>
    </row>
    <row r="850" spans="69:77" x14ac:dyDescent="0.15">
      <c r="BQ850" s="1" t="s">
        <v>371</v>
      </c>
      <c r="BR850" s="1" t="s">
        <v>1120</v>
      </c>
      <c r="BS850" s="12" t="s">
        <v>1592</v>
      </c>
      <c r="BY850" s="2"/>
    </row>
    <row r="851" spans="69:77" x14ac:dyDescent="0.15">
      <c r="BQ851" s="1" t="s">
        <v>531</v>
      </c>
      <c r="BR851" s="1" t="s">
        <v>1108</v>
      </c>
      <c r="BS851" s="12" t="s">
        <v>1300</v>
      </c>
      <c r="BY851" s="2"/>
    </row>
    <row r="852" spans="69:77" x14ac:dyDescent="0.15">
      <c r="BQ852" s="1" t="s">
        <v>531</v>
      </c>
      <c r="BR852" s="1" t="s">
        <v>1110</v>
      </c>
      <c r="BS852" s="12" t="s">
        <v>1301</v>
      </c>
      <c r="BY852" s="2"/>
    </row>
    <row r="853" spans="69:77" x14ac:dyDescent="0.15">
      <c r="BQ853" s="1" t="s">
        <v>531</v>
      </c>
      <c r="BR853" s="1" t="s">
        <v>1112</v>
      </c>
      <c r="BS853" s="12" t="s">
        <v>1220</v>
      </c>
      <c r="BY853" s="2"/>
    </row>
    <row r="854" spans="69:77" x14ac:dyDescent="0.15">
      <c r="BQ854" s="1" t="s">
        <v>531</v>
      </c>
      <c r="BR854" s="1" t="s">
        <v>1114</v>
      </c>
      <c r="BS854" s="12" t="s">
        <v>1302</v>
      </c>
      <c r="BY854" s="2"/>
    </row>
    <row r="855" spans="69:77" x14ac:dyDescent="0.15">
      <c r="BQ855" s="1" t="s">
        <v>531</v>
      </c>
      <c r="BR855" s="1" t="s">
        <v>1116</v>
      </c>
      <c r="BS855" s="12" t="s">
        <v>1593</v>
      </c>
      <c r="BY855" s="2"/>
    </row>
    <row r="856" spans="69:77" x14ac:dyDescent="0.15">
      <c r="BQ856" s="1" t="s">
        <v>531</v>
      </c>
      <c r="BR856" s="1" t="s">
        <v>1118</v>
      </c>
      <c r="BS856" s="12" t="s">
        <v>1594</v>
      </c>
      <c r="BY856" s="2"/>
    </row>
    <row r="857" spans="69:77" x14ac:dyDescent="0.15">
      <c r="BQ857" s="1" t="s">
        <v>531</v>
      </c>
      <c r="BR857" s="1" t="s">
        <v>1120</v>
      </c>
      <c r="BS857" s="12" t="s">
        <v>1595</v>
      </c>
      <c r="BY857" s="2"/>
    </row>
    <row r="858" spans="69:77" x14ac:dyDescent="0.15">
      <c r="BQ858" s="1" t="s">
        <v>531</v>
      </c>
      <c r="BR858" s="1" t="s">
        <v>1122</v>
      </c>
      <c r="BS858" s="12" t="s">
        <v>1303</v>
      </c>
      <c r="BY858" s="2"/>
    </row>
    <row r="859" spans="69:77" x14ac:dyDescent="0.15">
      <c r="BQ859" s="1" t="s">
        <v>531</v>
      </c>
      <c r="BR859" s="1" t="s">
        <v>1124</v>
      </c>
      <c r="BS859" s="12" t="s">
        <v>1596</v>
      </c>
      <c r="BY859" s="2"/>
    </row>
    <row r="860" spans="69:77" x14ac:dyDescent="0.15">
      <c r="BQ860" s="1" t="s">
        <v>531</v>
      </c>
      <c r="BR860" s="1" t="s">
        <v>1126</v>
      </c>
      <c r="BS860" s="12" t="s">
        <v>1597</v>
      </c>
      <c r="BY860" s="2"/>
    </row>
    <row r="861" spans="69:77" x14ac:dyDescent="0.15">
      <c r="BQ861" s="1" t="s">
        <v>223</v>
      </c>
      <c r="BR861" s="1" t="s">
        <v>1108</v>
      </c>
      <c r="BS861" s="12" t="s">
        <v>1598</v>
      </c>
      <c r="BY861" s="2"/>
    </row>
    <row r="862" spans="69:77" x14ac:dyDescent="0.15">
      <c r="BQ862" s="1" t="s">
        <v>223</v>
      </c>
      <c r="BR862" s="1" t="s">
        <v>1110</v>
      </c>
      <c r="BS862" s="12" t="s">
        <v>1599</v>
      </c>
      <c r="BY862" s="2"/>
    </row>
    <row r="863" spans="69:77" x14ac:dyDescent="0.15">
      <c r="BQ863" s="1" t="s">
        <v>223</v>
      </c>
      <c r="BR863" s="1" t="s">
        <v>1112</v>
      </c>
      <c r="BS863" s="12" t="s">
        <v>1600</v>
      </c>
      <c r="BY863" s="2"/>
    </row>
    <row r="864" spans="69:77" x14ac:dyDescent="0.15">
      <c r="BQ864" s="1" t="s">
        <v>223</v>
      </c>
      <c r="BR864" s="1" t="s">
        <v>1114</v>
      </c>
      <c r="BS864" s="12" t="s">
        <v>1601</v>
      </c>
      <c r="BY864" s="2"/>
    </row>
    <row r="865" spans="69:77" x14ac:dyDescent="0.15">
      <c r="BQ865" s="1" t="s">
        <v>223</v>
      </c>
      <c r="BR865" s="1" t="s">
        <v>1116</v>
      </c>
      <c r="BS865" s="12" t="s">
        <v>1602</v>
      </c>
      <c r="BY865" s="2"/>
    </row>
    <row r="866" spans="69:77" x14ac:dyDescent="0.15">
      <c r="BQ866" s="1" t="s">
        <v>372</v>
      </c>
      <c r="BR866" s="1" t="s">
        <v>1108</v>
      </c>
      <c r="BS866" s="12" t="s">
        <v>254</v>
      </c>
      <c r="BY866" s="2"/>
    </row>
    <row r="867" spans="69:77" x14ac:dyDescent="0.15">
      <c r="BQ867" s="1" t="s">
        <v>372</v>
      </c>
      <c r="BR867" s="1" t="s">
        <v>1110</v>
      </c>
      <c r="BS867" s="12" t="s">
        <v>1189</v>
      </c>
      <c r="BY867" s="2"/>
    </row>
    <row r="868" spans="69:77" x14ac:dyDescent="0.15">
      <c r="BQ868" s="1" t="s">
        <v>372</v>
      </c>
      <c r="BR868" s="1" t="s">
        <v>1112</v>
      </c>
      <c r="BS868" s="12" t="s">
        <v>1190</v>
      </c>
      <c r="BY868" s="2"/>
    </row>
    <row r="869" spans="69:77" x14ac:dyDescent="0.15">
      <c r="BQ869" s="1" t="s">
        <v>372</v>
      </c>
      <c r="BR869" s="1" t="s">
        <v>1114</v>
      </c>
      <c r="BS869" s="12" t="s">
        <v>1191</v>
      </c>
      <c r="BY869" s="2"/>
    </row>
    <row r="870" spans="69:77" x14ac:dyDescent="0.15">
      <c r="BQ870" s="1" t="s">
        <v>372</v>
      </c>
      <c r="BR870" s="1" t="s">
        <v>1116</v>
      </c>
      <c r="BS870" s="12" t="s">
        <v>1192</v>
      </c>
      <c r="BY870" s="2"/>
    </row>
    <row r="871" spans="69:77" x14ac:dyDescent="0.15">
      <c r="BQ871" s="1" t="s">
        <v>372</v>
      </c>
      <c r="BR871" s="1" t="s">
        <v>1118</v>
      </c>
      <c r="BS871" s="12" t="s">
        <v>1367</v>
      </c>
      <c r="BY871" s="2"/>
    </row>
    <row r="872" spans="69:77" x14ac:dyDescent="0.15">
      <c r="BQ872" s="1" t="s">
        <v>372</v>
      </c>
      <c r="BR872" s="1" t="s">
        <v>1120</v>
      </c>
      <c r="BS872" s="12" t="s">
        <v>1194</v>
      </c>
      <c r="BY872" s="2"/>
    </row>
    <row r="873" spans="69:77" x14ac:dyDescent="0.15">
      <c r="BQ873" s="1" t="s">
        <v>372</v>
      </c>
      <c r="BR873" s="1" t="s">
        <v>1122</v>
      </c>
      <c r="BS873" s="12" t="s">
        <v>1368</v>
      </c>
      <c r="BY873" s="2"/>
    </row>
    <row r="874" spans="69:77" x14ac:dyDescent="0.15">
      <c r="BQ874" s="1" t="s">
        <v>372</v>
      </c>
      <c r="BR874" s="1" t="s">
        <v>1124</v>
      </c>
      <c r="BS874" s="12" t="s">
        <v>1196</v>
      </c>
      <c r="BY874" s="2"/>
    </row>
    <row r="875" spans="69:77" x14ac:dyDescent="0.15">
      <c r="BQ875" s="1" t="s">
        <v>372</v>
      </c>
      <c r="BR875" s="1" t="s">
        <v>1126</v>
      </c>
      <c r="BS875" s="12" t="s">
        <v>1197</v>
      </c>
      <c r="BY875" s="2"/>
    </row>
    <row r="876" spans="69:77" x14ac:dyDescent="0.15">
      <c r="BQ876" s="1" t="s">
        <v>372</v>
      </c>
      <c r="BR876" s="1" t="s">
        <v>1128</v>
      </c>
      <c r="BS876" s="12" t="s">
        <v>1198</v>
      </c>
      <c r="BY876" s="2"/>
    </row>
    <row r="877" spans="69:77" x14ac:dyDescent="0.15">
      <c r="BQ877" s="1" t="s">
        <v>372</v>
      </c>
      <c r="BR877" s="1" t="s">
        <v>1130</v>
      </c>
      <c r="BS877" s="12" t="s">
        <v>1199</v>
      </c>
      <c r="BY877" s="2"/>
    </row>
    <row r="878" spans="69:77" x14ac:dyDescent="0.15">
      <c r="BQ878" s="1" t="s">
        <v>373</v>
      </c>
      <c r="BR878" s="1" t="s">
        <v>1108</v>
      </c>
      <c r="BS878" s="12" t="s">
        <v>1603</v>
      </c>
      <c r="BY878" s="2"/>
    </row>
    <row r="879" spans="69:77" x14ac:dyDescent="0.15">
      <c r="BQ879" s="1" t="s">
        <v>373</v>
      </c>
      <c r="BR879" s="1" t="s">
        <v>1110</v>
      </c>
      <c r="BS879" s="12" t="s">
        <v>1604</v>
      </c>
      <c r="BY879" s="2"/>
    </row>
    <row r="880" spans="69:77" x14ac:dyDescent="0.15">
      <c r="BQ880" s="1" t="s">
        <v>373</v>
      </c>
      <c r="BR880" s="1" t="s">
        <v>1112</v>
      </c>
      <c r="BS880" s="12" t="s">
        <v>1605</v>
      </c>
      <c r="BY880" s="2"/>
    </row>
    <row r="881" spans="69:77" x14ac:dyDescent="0.15">
      <c r="BQ881" s="1" t="s">
        <v>373</v>
      </c>
      <c r="BR881" s="1" t="s">
        <v>1114</v>
      </c>
      <c r="BS881" s="12" t="s">
        <v>1606</v>
      </c>
      <c r="BY881" s="2"/>
    </row>
    <row r="882" spans="69:77" x14ac:dyDescent="0.15">
      <c r="BQ882" s="1" t="s">
        <v>373</v>
      </c>
      <c r="BR882" s="1" t="s">
        <v>1116</v>
      </c>
      <c r="BS882" s="12" t="s">
        <v>1607</v>
      </c>
      <c r="BY882" s="2"/>
    </row>
    <row r="883" spans="69:77" x14ac:dyDescent="0.15">
      <c r="BQ883" s="1" t="s">
        <v>373</v>
      </c>
      <c r="BR883" s="1" t="s">
        <v>1118</v>
      </c>
      <c r="BS883" s="12" t="s">
        <v>1608</v>
      </c>
      <c r="BY883" s="2"/>
    </row>
    <row r="884" spans="69:77" x14ac:dyDescent="0.15">
      <c r="BQ884" s="1" t="s">
        <v>373</v>
      </c>
      <c r="BR884" s="1" t="s">
        <v>1120</v>
      </c>
      <c r="BS884" s="12" t="s">
        <v>1609</v>
      </c>
      <c r="BY884" s="2"/>
    </row>
    <row r="885" spans="69:77" x14ac:dyDescent="0.15">
      <c r="BQ885" s="1" t="s">
        <v>373</v>
      </c>
      <c r="BR885" s="1" t="s">
        <v>1122</v>
      </c>
      <c r="BS885" s="12" t="s">
        <v>1610</v>
      </c>
      <c r="BY885" s="2"/>
    </row>
    <row r="886" spans="69:77" x14ac:dyDescent="0.15">
      <c r="BQ886" s="1" t="s">
        <v>373</v>
      </c>
      <c r="BR886" s="1" t="s">
        <v>1124</v>
      </c>
      <c r="BS886" s="12" t="s">
        <v>1611</v>
      </c>
      <c r="BY886" s="2"/>
    </row>
    <row r="887" spans="69:77" x14ac:dyDescent="0.15">
      <c r="BQ887" s="1" t="s">
        <v>373</v>
      </c>
      <c r="BR887" s="1" t="s">
        <v>1126</v>
      </c>
      <c r="BS887" s="12" t="s">
        <v>1612</v>
      </c>
      <c r="BY887" s="2"/>
    </row>
    <row r="888" spans="69:77" x14ac:dyDescent="0.15">
      <c r="BQ888" s="1" t="s">
        <v>373</v>
      </c>
      <c r="BR888" s="1" t="s">
        <v>1128</v>
      </c>
      <c r="BS888" s="12" t="s">
        <v>1613</v>
      </c>
      <c r="BY888" s="2"/>
    </row>
    <row r="889" spans="69:77" x14ac:dyDescent="0.15">
      <c r="BQ889" s="1" t="s">
        <v>373</v>
      </c>
      <c r="BR889" s="1" t="s">
        <v>1130</v>
      </c>
      <c r="BS889" s="12" t="s">
        <v>1614</v>
      </c>
      <c r="BY889" s="2"/>
    </row>
    <row r="890" spans="69:77" x14ac:dyDescent="0.15">
      <c r="BQ890" s="1" t="s">
        <v>374</v>
      </c>
      <c r="BR890" s="1" t="s">
        <v>1108</v>
      </c>
      <c r="BS890" s="12" t="s">
        <v>254</v>
      </c>
      <c r="BY890" s="2"/>
    </row>
    <row r="891" spans="69:77" x14ac:dyDescent="0.15">
      <c r="BQ891" s="1" t="s">
        <v>374</v>
      </c>
      <c r="BR891" s="1" t="s">
        <v>1110</v>
      </c>
      <c r="BS891" s="12" t="s">
        <v>1189</v>
      </c>
      <c r="BY891" s="2"/>
    </row>
    <row r="892" spans="69:77" x14ac:dyDescent="0.15">
      <c r="BQ892" s="1" t="s">
        <v>374</v>
      </c>
      <c r="BR892" s="1" t="s">
        <v>1112</v>
      </c>
      <c r="BS892" s="12" t="s">
        <v>1190</v>
      </c>
      <c r="BY892" s="2"/>
    </row>
    <row r="893" spans="69:77" x14ac:dyDescent="0.15">
      <c r="BQ893" s="1" t="s">
        <v>374</v>
      </c>
      <c r="BR893" s="1" t="s">
        <v>1114</v>
      </c>
      <c r="BS893" s="12" t="s">
        <v>1191</v>
      </c>
      <c r="BY893" s="2"/>
    </row>
    <row r="894" spans="69:77" x14ac:dyDescent="0.15">
      <c r="BQ894" s="1" t="s">
        <v>374</v>
      </c>
      <c r="BR894" s="1" t="s">
        <v>1116</v>
      </c>
      <c r="BS894" s="12" t="s">
        <v>1192</v>
      </c>
      <c r="BY894" s="2"/>
    </row>
    <row r="895" spans="69:77" x14ac:dyDescent="0.15">
      <c r="BQ895" s="1" t="s">
        <v>374</v>
      </c>
      <c r="BR895" s="1" t="s">
        <v>1118</v>
      </c>
      <c r="BS895" s="12" t="s">
        <v>1193</v>
      </c>
      <c r="BY895" s="2"/>
    </row>
    <row r="896" spans="69:77" x14ac:dyDescent="0.15">
      <c r="BQ896" s="1" t="s">
        <v>374</v>
      </c>
      <c r="BR896" s="1" t="s">
        <v>1120</v>
      </c>
      <c r="BS896" s="12" t="s">
        <v>1194</v>
      </c>
      <c r="BY896" s="2"/>
    </row>
    <row r="897" spans="69:77" x14ac:dyDescent="0.15">
      <c r="BQ897" s="1" t="s">
        <v>374</v>
      </c>
      <c r="BR897" s="1" t="s">
        <v>1122</v>
      </c>
      <c r="BS897" s="12" t="s">
        <v>1195</v>
      </c>
      <c r="BY897" s="2"/>
    </row>
    <row r="898" spans="69:77" x14ac:dyDescent="0.15">
      <c r="BQ898" s="1" t="s">
        <v>374</v>
      </c>
      <c r="BR898" s="1" t="s">
        <v>1124</v>
      </c>
      <c r="BS898" s="12" t="s">
        <v>1196</v>
      </c>
      <c r="BY898" s="2"/>
    </row>
    <row r="899" spans="69:77" x14ac:dyDescent="0.15">
      <c r="BQ899" s="1" t="s">
        <v>374</v>
      </c>
      <c r="BR899" s="1" t="s">
        <v>1126</v>
      </c>
      <c r="BS899" s="12" t="s">
        <v>1197</v>
      </c>
      <c r="BY899" s="2"/>
    </row>
    <row r="900" spans="69:77" x14ac:dyDescent="0.15">
      <c r="BQ900" s="1" t="s">
        <v>374</v>
      </c>
      <c r="BR900" s="1" t="s">
        <v>1128</v>
      </c>
      <c r="BS900" s="12" t="s">
        <v>1198</v>
      </c>
      <c r="BY900" s="2"/>
    </row>
    <row r="901" spans="69:77" x14ac:dyDescent="0.15">
      <c r="BQ901" s="1" t="s">
        <v>374</v>
      </c>
      <c r="BR901" s="1" t="s">
        <v>1130</v>
      </c>
      <c r="BS901" s="12" t="s">
        <v>1199</v>
      </c>
      <c r="BY901" s="2"/>
    </row>
    <row r="902" spans="69:77" x14ac:dyDescent="0.15">
      <c r="BQ902" s="1" t="s">
        <v>375</v>
      </c>
      <c r="BR902" s="1" t="s">
        <v>1108</v>
      </c>
      <c r="BS902" s="12" t="s">
        <v>1201</v>
      </c>
      <c r="BY902" s="2"/>
    </row>
    <row r="903" spans="69:77" x14ac:dyDescent="0.15">
      <c r="BQ903" s="1" t="s">
        <v>375</v>
      </c>
      <c r="BR903" s="1" t="s">
        <v>1110</v>
      </c>
      <c r="BS903" s="12" t="s">
        <v>1615</v>
      </c>
      <c r="BY903" s="2"/>
    </row>
    <row r="904" spans="69:77" x14ac:dyDescent="0.15">
      <c r="BQ904" s="1" t="s">
        <v>375</v>
      </c>
      <c r="BR904" s="1" t="s">
        <v>1112</v>
      </c>
      <c r="BS904" s="12" t="s">
        <v>1219</v>
      </c>
      <c r="BY904" s="2"/>
    </row>
    <row r="905" spans="69:77" x14ac:dyDescent="0.15">
      <c r="BQ905" s="1" t="s">
        <v>375</v>
      </c>
      <c r="BR905" s="1" t="s">
        <v>1114</v>
      </c>
      <c r="BS905" s="12" t="s">
        <v>1616</v>
      </c>
      <c r="BY905" s="2"/>
    </row>
    <row r="906" spans="69:77" x14ac:dyDescent="0.15">
      <c r="BQ906" s="1" t="s">
        <v>375</v>
      </c>
      <c r="BR906" s="1" t="s">
        <v>1116</v>
      </c>
      <c r="BS906" s="12" t="s">
        <v>1220</v>
      </c>
      <c r="BY906" s="2"/>
    </row>
    <row r="907" spans="69:77" x14ac:dyDescent="0.15">
      <c r="BQ907" s="1" t="s">
        <v>375</v>
      </c>
      <c r="BR907" s="1" t="s">
        <v>1118</v>
      </c>
      <c r="BS907" s="12" t="s">
        <v>1213</v>
      </c>
      <c r="BY907" s="2"/>
    </row>
    <row r="908" spans="69:77" x14ac:dyDescent="0.15">
      <c r="BQ908" s="1" t="s">
        <v>375</v>
      </c>
      <c r="BR908" s="1" t="s">
        <v>1120</v>
      </c>
      <c r="BS908" s="12" t="s">
        <v>1214</v>
      </c>
      <c r="BY908" s="2"/>
    </row>
    <row r="909" spans="69:77" x14ac:dyDescent="0.15">
      <c r="BQ909" s="1" t="s">
        <v>375</v>
      </c>
      <c r="BR909" s="1" t="s">
        <v>1122</v>
      </c>
      <c r="BS909" s="12" t="s">
        <v>1617</v>
      </c>
      <c r="BY909" s="2"/>
    </row>
    <row r="910" spans="69:77" x14ac:dyDescent="0.15">
      <c r="BQ910" s="1" t="s">
        <v>376</v>
      </c>
      <c r="BR910" s="1" t="s">
        <v>1108</v>
      </c>
      <c r="BS910" s="12" t="s">
        <v>1618</v>
      </c>
      <c r="BY910" s="2"/>
    </row>
    <row r="911" spans="69:77" x14ac:dyDescent="0.15">
      <c r="BQ911" s="1" t="s">
        <v>376</v>
      </c>
      <c r="BR911" s="1" t="s">
        <v>1110</v>
      </c>
      <c r="BS911" s="12" t="s">
        <v>1619</v>
      </c>
      <c r="BY911" s="2"/>
    </row>
    <row r="912" spans="69:77" x14ac:dyDescent="0.15">
      <c r="BQ912" s="1" t="s">
        <v>376</v>
      </c>
      <c r="BR912" s="1" t="s">
        <v>1112</v>
      </c>
      <c r="BS912" s="12" t="s">
        <v>1620</v>
      </c>
      <c r="BY912" s="2"/>
    </row>
    <row r="913" spans="69:77" x14ac:dyDescent="0.15">
      <c r="BQ913" s="1" t="s">
        <v>376</v>
      </c>
      <c r="BR913" s="1" t="s">
        <v>1114</v>
      </c>
      <c r="BS913" s="12" t="s">
        <v>2882</v>
      </c>
      <c r="BY913" s="2"/>
    </row>
    <row r="914" spans="69:77" x14ac:dyDescent="0.15">
      <c r="BQ914" s="1" t="s">
        <v>376</v>
      </c>
      <c r="BR914" s="1" t="s">
        <v>1116</v>
      </c>
      <c r="BS914" s="12" t="s">
        <v>2883</v>
      </c>
      <c r="BY914" s="2"/>
    </row>
    <row r="915" spans="69:77" x14ac:dyDescent="0.15">
      <c r="BQ915" s="1" t="s">
        <v>376</v>
      </c>
      <c r="BR915" s="1" t="s">
        <v>1118</v>
      </c>
      <c r="BS915" s="12" t="s">
        <v>1621</v>
      </c>
      <c r="BY915" s="2"/>
    </row>
    <row r="916" spans="69:77" x14ac:dyDescent="0.15">
      <c r="BQ916" s="1" t="s">
        <v>376</v>
      </c>
      <c r="BR916" s="1" t="s">
        <v>1120</v>
      </c>
      <c r="BS916" s="12" t="s">
        <v>1622</v>
      </c>
      <c r="BY916" s="2"/>
    </row>
    <row r="917" spans="69:77" x14ac:dyDescent="0.15">
      <c r="BQ917" s="1" t="s">
        <v>376</v>
      </c>
      <c r="BR917" s="1" t="s">
        <v>1122</v>
      </c>
      <c r="BS917" s="12" t="s">
        <v>1623</v>
      </c>
      <c r="BY917" s="2"/>
    </row>
    <row r="918" spans="69:77" x14ac:dyDescent="0.15">
      <c r="BQ918" s="1" t="s">
        <v>376</v>
      </c>
      <c r="BR918" s="1" t="s">
        <v>1124</v>
      </c>
      <c r="BS918" s="12" t="s">
        <v>1624</v>
      </c>
      <c r="BY918" s="2"/>
    </row>
    <row r="919" spans="69:77" x14ac:dyDescent="0.15">
      <c r="BQ919" s="1" t="s">
        <v>376</v>
      </c>
      <c r="BR919" s="1" t="s">
        <v>1126</v>
      </c>
      <c r="BS919" s="12" t="s">
        <v>1625</v>
      </c>
      <c r="BY919" s="2"/>
    </row>
    <row r="920" spans="69:77" x14ac:dyDescent="0.15">
      <c r="BQ920" s="1" t="s">
        <v>376</v>
      </c>
      <c r="BR920" s="1" t="s">
        <v>1128</v>
      </c>
      <c r="BS920" s="12" t="s">
        <v>1626</v>
      </c>
      <c r="BY920" s="2"/>
    </row>
    <row r="921" spans="69:77" x14ac:dyDescent="0.15">
      <c r="BQ921" s="1" t="s">
        <v>376</v>
      </c>
      <c r="BR921" s="1" t="s">
        <v>1130</v>
      </c>
      <c r="BS921" s="12" t="s">
        <v>1627</v>
      </c>
      <c r="BY921" s="2"/>
    </row>
    <row r="922" spans="69:77" x14ac:dyDescent="0.15">
      <c r="BQ922" s="1" t="s">
        <v>376</v>
      </c>
      <c r="BR922" s="1" t="s">
        <v>1132</v>
      </c>
      <c r="BS922" s="12" t="s">
        <v>1628</v>
      </c>
      <c r="BY922" s="2"/>
    </row>
    <row r="923" spans="69:77" x14ac:dyDescent="0.15">
      <c r="BQ923" s="1" t="s">
        <v>376</v>
      </c>
      <c r="BR923" s="1" t="s">
        <v>1134</v>
      </c>
      <c r="BS923" s="12" t="s">
        <v>1629</v>
      </c>
      <c r="BY923" s="2"/>
    </row>
    <row r="924" spans="69:77" x14ac:dyDescent="0.15">
      <c r="BQ924" s="1" t="s">
        <v>376</v>
      </c>
      <c r="BR924" s="1" t="s">
        <v>1136</v>
      </c>
      <c r="BS924" s="12" t="s">
        <v>1630</v>
      </c>
      <c r="BY924" s="2"/>
    </row>
    <row r="925" spans="69:77" x14ac:dyDescent="0.15">
      <c r="BQ925" s="1" t="s">
        <v>376</v>
      </c>
      <c r="BR925" s="1" t="s">
        <v>1138</v>
      </c>
      <c r="BS925" s="12" t="s">
        <v>2884</v>
      </c>
      <c r="BY925" s="2"/>
    </row>
    <row r="926" spans="69:77" x14ac:dyDescent="0.15">
      <c r="BQ926" s="1" t="s">
        <v>376</v>
      </c>
      <c r="BR926" s="1" t="s">
        <v>1171</v>
      </c>
      <c r="BS926" s="12" t="s">
        <v>1631</v>
      </c>
      <c r="BY926" s="2"/>
    </row>
    <row r="927" spans="69:77" x14ac:dyDescent="0.15">
      <c r="BQ927" s="1" t="s">
        <v>376</v>
      </c>
      <c r="BR927" s="1" t="s">
        <v>1173</v>
      </c>
      <c r="BS927" s="12" t="s">
        <v>1632</v>
      </c>
      <c r="BY927" s="2"/>
    </row>
    <row r="928" spans="69:77" x14ac:dyDescent="0.15">
      <c r="BQ928" s="1" t="s">
        <v>376</v>
      </c>
      <c r="BR928" s="1" t="s">
        <v>1175</v>
      </c>
      <c r="BS928" s="12" t="s">
        <v>1633</v>
      </c>
      <c r="BY928" s="2"/>
    </row>
    <row r="929" spans="69:77" x14ac:dyDescent="0.15">
      <c r="BQ929" s="1" t="s">
        <v>376</v>
      </c>
      <c r="BR929" s="1" t="s">
        <v>1177</v>
      </c>
      <c r="BS929" s="12" t="s">
        <v>1634</v>
      </c>
      <c r="BY929" s="2"/>
    </row>
    <row r="930" spans="69:77" x14ac:dyDescent="0.15">
      <c r="BQ930" s="1" t="s">
        <v>376</v>
      </c>
      <c r="BR930" s="1" t="s">
        <v>1179</v>
      </c>
      <c r="BS930" s="12" t="s">
        <v>1635</v>
      </c>
      <c r="BY930" s="2"/>
    </row>
    <row r="931" spans="69:77" x14ac:dyDescent="0.15">
      <c r="BQ931" s="1" t="s">
        <v>376</v>
      </c>
      <c r="BR931" s="1" t="s">
        <v>1181</v>
      </c>
      <c r="BS931" s="12" t="s">
        <v>1636</v>
      </c>
      <c r="BY931" s="2"/>
    </row>
    <row r="932" spans="69:77" x14ac:dyDescent="0.15">
      <c r="BQ932" s="1" t="s">
        <v>376</v>
      </c>
      <c r="BR932" s="1" t="s">
        <v>1183</v>
      </c>
      <c r="BS932" s="12" t="s">
        <v>1637</v>
      </c>
      <c r="BY932" s="2"/>
    </row>
    <row r="933" spans="69:77" x14ac:dyDescent="0.15">
      <c r="BQ933" s="1" t="s">
        <v>376</v>
      </c>
      <c r="BR933" s="1" t="s">
        <v>1185</v>
      </c>
      <c r="BS933" s="12" t="s">
        <v>1638</v>
      </c>
      <c r="BY933" s="2"/>
    </row>
    <row r="934" spans="69:77" x14ac:dyDescent="0.15">
      <c r="BQ934" s="1" t="s">
        <v>377</v>
      </c>
      <c r="BR934" s="1" t="s">
        <v>1108</v>
      </c>
      <c r="BS934" s="12" t="s">
        <v>1639</v>
      </c>
      <c r="BY934" s="2"/>
    </row>
    <row r="935" spans="69:77" x14ac:dyDescent="0.15">
      <c r="BQ935" s="1" t="s">
        <v>377</v>
      </c>
      <c r="BR935" s="1" t="s">
        <v>1110</v>
      </c>
      <c r="BS935" s="12" t="s">
        <v>1640</v>
      </c>
      <c r="BY935" s="2"/>
    </row>
    <row r="936" spans="69:77" x14ac:dyDescent="0.15">
      <c r="BQ936" s="1" t="s">
        <v>377</v>
      </c>
      <c r="BR936" s="1" t="s">
        <v>1112</v>
      </c>
      <c r="BS936" s="12" t="s">
        <v>1641</v>
      </c>
      <c r="BY936" s="2"/>
    </row>
    <row r="937" spans="69:77" x14ac:dyDescent="0.15">
      <c r="BQ937" s="1" t="s">
        <v>377</v>
      </c>
      <c r="BR937" s="1" t="s">
        <v>1114</v>
      </c>
      <c r="BS937" s="12" t="s">
        <v>1642</v>
      </c>
      <c r="BY937" s="2"/>
    </row>
    <row r="938" spans="69:77" x14ac:dyDescent="0.15">
      <c r="BQ938" s="1" t="s">
        <v>377</v>
      </c>
      <c r="BR938" s="1" t="s">
        <v>1116</v>
      </c>
      <c r="BS938" s="12" t="s">
        <v>1643</v>
      </c>
      <c r="BY938" s="2"/>
    </row>
    <row r="939" spans="69:77" x14ac:dyDescent="0.15">
      <c r="BQ939" s="1" t="s">
        <v>377</v>
      </c>
      <c r="BR939" s="1" t="s">
        <v>1118</v>
      </c>
      <c r="BS939" s="12" t="s">
        <v>1644</v>
      </c>
      <c r="BY939" s="2"/>
    </row>
    <row r="940" spans="69:77" x14ac:dyDescent="0.15">
      <c r="BQ940" s="1" t="s">
        <v>377</v>
      </c>
      <c r="BR940" s="1" t="s">
        <v>1120</v>
      </c>
      <c r="BS940" s="12" t="s">
        <v>1645</v>
      </c>
      <c r="BY940" s="2"/>
    </row>
    <row r="941" spans="69:77" x14ac:dyDescent="0.15">
      <c r="BQ941" s="1" t="s">
        <v>377</v>
      </c>
      <c r="BR941" s="1" t="s">
        <v>1122</v>
      </c>
      <c r="BS941" s="12" t="s">
        <v>1646</v>
      </c>
      <c r="BY941" s="2"/>
    </row>
    <row r="942" spans="69:77" x14ac:dyDescent="0.15">
      <c r="BQ942" s="1" t="s">
        <v>377</v>
      </c>
      <c r="BR942" s="1" t="s">
        <v>1124</v>
      </c>
      <c r="BS942" s="12" t="s">
        <v>1647</v>
      </c>
      <c r="BY942" s="2"/>
    </row>
    <row r="943" spans="69:77" x14ac:dyDescent="0.15">
      <c r="BQ943" s="1" t="s">
        <v>377</v>
      </c>
      <c r="BR943" s="1" t="s">
        <v>1126</v>
      </c>
      <c r="BS943" s="12" t="s">
        <v>1648</v>
      </c>
      <c r="BY943" s="2"/>
    </row>
    <row r="944" spans="69:77" x14ac:dyDescent="0.15">
      <c r="BQ944" s="1" t="s">
        <v>377</v>
      </c>
      <c r="BR944" s="1" t="s">
        <v>1128</v>
      </c>
      <c r="BS944" s="12" t="s">
        <v>1649</v>
      </c>
      <c r="BY944" s="2"/>
    </row>
    <row r="945" spans="69:77" x14ac:dyDescent="0.15">
      <c r="BQ945" s="1" t="s">
        <v>377</v>
      </c>
      <c r="BR945" s="1" t="s">
        <v>1130</v>
      </c>
      <c r="BS945" s="12" t="s">
        <v>1650</v>
      </c>
      <c r="BY945" s="2"/>
    </row>
    <row r="946" spans="69:77" x14ac:dyDescent="0.15">
      <c r="BQ946" s="1" t="s">
        <v>378</v>
      </c>
      <c r="BR946" s="1" t="s">
        <v>1108</v>
      </c>
      <c r="BS946" s="12" t="s">
        <v>1651</v>
      </c>
      <c r="BY946" s="2"/>
    </row>
    <row r="947" spans="69:77" x14ac:dyDescent="0.15">
      <c r="BQ947" s="1" t="s">
        <v>378</v>
      </c>
      <c r="BR947" s="1" t="s">
        <v>1110</v>
      </c>
      <c r="BS947" s="12" t="s">
        <v>1652</v>
      </c>
      <c r="BY947" s="2"/>
    </row>
    <row r="948" spans="69:77" x14ac:dyDescent="0.15">
      <c r="BQ948" s="1" t="s">
        <v>378</v>
      </c>
      <c r="BR948" s="1" t="s">
        <v>1112</v>
      </c>
      <c r="BS948" s="12" t="s">
        <v>1653</v>
      </c>
      <c r="BY948" s="2"/>
    </row>
    <row r="949" spans="69:77" x14ac:dyDescent="0.15">
      <c r="BQ949" s="1" t="s">
        <v>378</v>
      </c>
      <c r="BR949" s="1" t="s">
        <v>1114</v>
      </c>
      <c r="BS949" s="12" t="s">
        <v>1654</v>
      </c>
      <c r="BY949" s="2"/>
    </row>
    <row r="950" spans="69:77" x14ac:dyDescent="0.15">
      <c r="BQ950" s="1" t="s">
        <v>378</v>
      </c>
      <c r="BR950" s="1" t="s">
        <v>1116</v>
      </c>
      <c r="BS950" s="12" t="s">
        <v>1655</v>
      </c>
      <c r="BY950" s="2"/>
    </row>
    <row r="951" spans="69:77" x14ac:dyDescent="0.15">
      <c r="BQ951" s="1" t="s">
        <v>378</v>
      </c>
      <c r="BR951" s="1" t="s">
        <v>1118</v>
      </c>
      <c r="BS951" s="12" t="s">
        <v>1220</v>
      </c>
      <c r="BY951" s="2"/>
    </row>
    <row r="952" spans="69:77" x14ac:dyDescent="0.15">
      <c r="BQ952" s="1" t="s">
        <v>378</v>
      </c>
      <c r="BR952" s="1" t="s">
        <v>1120</v>
      </c>
      <c r="BS952" s="12" t="s">
        <v>1656</v>
      </c>
      <c r="BY952" s="2"/>
    </row>
    <row r="953" spans="69:77" x14ac:dyDescent="0.15">
      <c r="BQ953" s="1" t="s">
        <v>378</v>
      </c>
      <c r="BR953" s="1" t="s">
        <v>1122</v>
      </c>
      <c r="BS953" s="12" t="s">
        <v>1657</v>
      </c>
      <c r="BY953" s="2"/>
    </row>
    <row r="954" spans="69:77" x14ac:dyDescent="0.15">
      <c r="BQ954" s="1" t="s">
        <v>378</v>
      </c>
      <c r="BR954" s="1" t="s">
        <v>1124</v>
      </c>
      <c r="BS954" s="12" t="s">
        <v>1658</v>
      </c>
      <c r="BY954" s="2"/>
    </row>
    <row r="955" spans="69:77" x14ac:dyDescent="0.15">
      <c r="BQ955" s="1" t="s">
        <v>379</v>
      </c>
      <c r="BR955" s="1" t="s">
        <v>1108</v>
      </c>
      <c r="BS955" s="12" t="s">
        <v>1659</v>
      </c>
      <c r="BY955" s="2"/>
    </row>
    <row r="956" spans="69:77" x14ac:dyDescent="0.15">
      <c r="BQ956" s="1" t="s">
        <v>379</v>
      </c>
      <c r="BR956" s="1" t="s">
        <v>1110</v>
      </c>
      <c r="BS956" s="12" t="s">
        <v>1660</v>
      </c>
      <c r="BY956" s="2"/>
    </row>
    <row r="957" spans="69:77" x14ac:dyDescent="0.15">
      <c r="BQ957" s="1" t="s">
        <v>379</v>
      </c>
      <c r="BR957" s="1" t="s">
        <v>1112</v>
      </c>
      <c r="BS957" s="12" t="s">
        <v>73</v>
      </c>
      <c r="BY957" s="2"/>
    </row>
    <row r="958" spans="69:77" x14ac:dyDescent="0.15">
      <c r="BQ958" s="1" t="s">
        <v>379</v>
      </c>
      <c r="BR958" s="1" t="s">
        <v>1114</v>
      </c>
      <c r="BS958" s="12" t="s">
        <v>1150</v>
      </c>
      <c r="BY958" s="2"/>
    </row>
    <row r="959" spans="69:77" x14ac:dyDescent="0.15">
      <c r="BQ959" s="1" t="s">
        <v>379</v>
      </c>
      <c r="BR959" s="1" t="s">
        <v>1116</v>
      </c>
      <c r="BS959" s="12" t="s">
        <v>1151</v>
      </c>
      <c r="BY959" s="2"/>
    </row>
    <row r="960" spans="69:77" x14ac:dyDescent="0.15">
      <c r="BQ960" s="1" t="s">
        <v>379</v>
      </c>
      <c r="BR960" s="1" t="s">
        <v>1118</v>
      </c>
      <c r="BS960" s="12" t="s">
        <v>1152</v>
      </c>
      <c r="BY960" s="2"/>
    </row>
    <row r="961" spans="69:77" x14ac:dyDescent="0.15">
      <c r="BQ961" s="1" t="s">
        <v>379</v>
      </c>
      <c r="BR961" s="1" t="s">
        <v>1120</v>
      </c>
      <c r="BS961" s="12" t="s">
        <v>1153</v>
      </c>
      <c r="BY961" s="2"/>
    </row>
    <row r="962" spans="69:77" x14ac:dyDescent="0.15">
      <c r="BQ962" s="1" t="s">
        <v>379</v>
      </c>
      <c r="BR962" s="1" t="s">
        <v>1122</v>
      </c>
      <c r="BS962" s="12" t="s">
        <v>1154</v>
      </c>
      <c r="BY962" s="2"/>
    </row>
    <row r="963" spans="69:77" x14ac:dyDescent="0.15">
      <c r="BQ963" s="1" t="s">
        <v>379</v>
      </c>
      <c r="BR963" s="1" t="s">
        <v>1124</v>
      </c>
      <c r="BS963" s="12" t="s">
        <v>1194</v>
      </c>
      <c r="BY963" s="2"/>
    </row>
    <row r="964" spans="69:77" x14ac:dyDescent="0.15">
      <c r="BQ964" s="1" t="s">
        <v>379</v>
      </c>
      <c r="BR964" s="1" t="s">
        <v>1126</v>
      </c>
      <c r="BS964" s="12" t="s">
        <v>1197</v>
      </c>
      <c r="BY964" s="2"/>
    </row>
    <row r="965" spans="69:77" x14ac:dyDescent="0.15">
      <c r="BQ965" s="1" t="s">
        <v>379</v>
      </c>
      <c r="BR965" s="1" t="s">
        <v>1128</v>
      </c>
      <c r="BS965" s="12" t="s">
        <v>1661</v>
      </c>
      <c r="BY965" s="2"/>
    </row>
    <row r="966" spans="69:77" x14ac:dyDescent="0.15">
      <c r="BQ966" s="1" t="s">
        <v>379</v>
      </c>
      <c r="BR966" s="1" t="s">
        <v>1130</v>
      </c>
      <c r="BS966" s="12" t="s">
        <v>1662</v>
      </c>
      <c r="BY966" s="2"/>
    </row>
    <row r="967" spans="69:77" x14ac:dyDescent="0.15">
      <c r="BQ967" s="1" t="s">
        <v>380</v>
      </c>
      <c r="BR967" s="1" t="s">
        <v>1108</v>
      </c>
      <c r="BS967" s="12" t="s">
        <v>1402</v>
      </c>
      <c r="BY967" s="2"/>
    </row>
    <row r="968" spans="69:77" x14ac:dyDescent="0.15">
      <c r="BQ968" s="1" t="s">
        <v>380</v>
      </c>
      <c r="BR968" s="1" t="s">
        <v>1110</v>
      </c>
      <c r="BS968" s="12" t="s">
        <v>1663</v>
      </c>
      <c r="BY968" s="2"/>
    </row>
    <row r="969" spans="69:77" x14ac:dyDescent="0.15">
      <c r="BQ969" s="1" t="s">
        <v>380</v>
      </c>
      <c r="BR969" s="1" t="s">
        <v>1112</v>
      </c>
      <c r="BS969" s="12" t="s">
        <v>1664</v>
      </c>
      <c r="BY969" s="2"/>
    </row>
    <row r="970" spans="69:77" x14ac:dyDescent="0.15">
      <c r="BQ970" s="1" t="s">
        <v>380</v>
      </c>
      <c r="BR970" s="1" t="s">
        <v>1114</v>
      </c>
      <c r="BS970" s="12" t="s">
        <v>73</v>
      </c>
      <c r="BY970" s="2"/>
    </row>
    <row r="971" spans="69:77" x14ac:dyDescent="0.15">
      <c r="BQ971" s="1" t="s">
        <v>380</v>
      </c>
      <c r="BR971" s="1" t="s">
        <v>1116</v>
      </c>
      <c r="BS971" s="12" t="s">
        <v>280</v>
      </c>
      <c r="BY971" s="2"/>
    </row>
    <row r="972" spans="69:77" x14ac:dyDescent="0.15">
      <c r="BQ972" s="1" t="s">
        <v>380</v>
      </c>
      <c r="BR972" s="1" t="s">
        <v>1118</v>
      </c>
      <c r="BS972" s="12" t="s">
        <v>287</v>
      </c>
      <c r="BY972" s="2"/>
    </row>
    <row r="973" spans="69:77" x14ac:dyDescent="0.15">
      <c r="BQ973" s="1" t="s">
        <v>380</v>
      </c>
      <c r="BR973" s="1" t="s">
        <v>1120</v>
      </c>
      <c r="BS973" s="12" t="s">
        <v>1152</v>
      </c>
      <c r="BY973" s="2"/>
    </row>
    <row r="974" spans="69:77" x14ac:dyDescent="0.15">
      <c r="BQ974" s="1" t="s">
        <v>380</v>
      </c>
      <c r="BR974" s="1" t="s">
        <v>1122</v>
      </c>
      <c r="BS974" s="12" t="s">
        <v>1153</v>
      </c>
      <c r="BY974" s="2"/>
    </row>
    <row r="975" spans="69:77" x14ac:dyDescent="0.15">
      <c r="BQ975" s="1" t="s">
        <v>380</v>
      </c>
      <c r="BR975" s="1" t="s">
        <v>1124</v>
      </c>
      <c r="BS975" s="12" t="s">
        <v>1154</v>
      </c>
      <c r="BY975" s="2"/>
    </row>
    <row r="976" spans="69:77" x14ac:dyDescent="0.15">
      <c r="BQ976" s="1" t="s">
        <v>380</v>
      </c>
      <c r="BR976" s="1" t="s">
        <v>1126</v>
      </c>
      <c r="BS976" s="12" t="s">
        <v>1665</v>
      </c>
      <c r="BY976" s="2"/>
    </row>
    <row r="977" spans="69:77" x14ac:dyDescent="0.15">
      <c r="BQ977" s="1" t="s">
        <v>381</v>
      </c>
      <c r="BR977" s="1" t="s">
        <v>1108</v>
      </c>
      <c r="BS977" s="12" t="s">
        <v>1666</v>
      </c>
      <c r="BY977" s="2"/>
    </row>
    <row r="978" spans="69:77" x14ac:dyDescent="0.15">
      <c r="BQ978" s="1" t="s">
        <v>381</v>
      </c>
      <c r="BR978" s="1" t="s">
        <v>1110</v>
      </c>
      <c r="BS978" s="12" t="s">
        <v>1667</v>
      </c>
      <c r="BY978" s="2"/>
    </row>
    <row r="979" spans="69:77" x14ac:dyDescent="0.15">
      <c r="BQ979" s="1" t="s">
        <v>381</v>
      </c>
      <c r="BR979" s="1" t="s">
        <v>1112</v>
      </c>
      <c r="BS979" s="12" t="s">
        <v>1668</v>
      </c>
      <c r="BY979" s="2"/>
    </row>
    <row r="980" spans="69:77" x14ac:dyDescent="0.15">
      <c r="BQ980" s="1" t="s">
        <v>381</v>
      </c>
      <c r="BR980" s="1" t="s">
        <v>1114</v>
      </c>
      <c r="BS980" s="12" t="s">
        <v>1669</v>
      </c>
      <c r="BY980" s="2"/>
    </row>
    <row r="981" spans="69:77" x14ac:dyDescent="0.15">
      <c r="BQ981" s="1" t="s">
        <v>381</v>
      </c>
      <c r="BR981" s="1" t="s">
        <v>1116</v>
      </c>
      <c r="BS981" s="12" t="s">
        <v>1670</v>
      </c>
      <c r="BY981" s="2"/>
    </row>
    <row r="982" spans="69:77" x14ac:dyDescent="0.15">
      <c r="BQ982" s="1" t="s">
        <v>381</v>
      </c>
      <c r="BR982" s="1" t="s">
        <v>1118</v>
      </c>
      <c r="BS982" s="12" t="s">
        <v>1671</v>
      </c>
      <c r="BY982" s="2"/>
    </row>
    <row r="983" spans="69:77" x14ac:dyDescent="0.15">
      <c r="BQ983" s="1" t="s">
        <v>381</v>
      </c>
      <c r="BR983" s="1" t="s">
        <v>1120</v>
      </c>
      <c r="BS983" s="12" t="s">
        <v>1672</v>
      </c>
      <c r="BY983" s="2"/>
    </row>
    <row r="984" spans="69:77" x14ac:dyDescent="0.15">
      <c r="BQ984" s="1" t="s">
        <v>381</v>
      </c>
      <c r="BR984" s="1" t="s">
        <v>1122</v>
      </c>
      <c r="BS984" s="12" t="s">
        <v>1673</v>
      </c>
      <c r="BY984" s="2"/>
    </row>
    <row r="985" spans="69:77" x14ac:dyDescent="0.15">
      <c r="BQ985" s="1" t="s">
        <v>381</v>
      </c>
      <c r="BR985" s="1" t="s">
        <v>1124</v>
      </c>
      <c r="BS985" s="12" t="s">
        <v>1674</v>
      </c>
      <c r="BY985" s="2"/>
    </row>
    <row r="986" spans="69:77" x14ac:dyDescent="0.15">
      <c r="BQ986" s="1" t="s">
        <v>381</v>
      </c>
      <c r="BR986" s="1" t="s">
        <v>1126</v>
      </c>
      <c r="BS986" s="12" t="s">
        <v>1675</v>
      </c>
      <c r="BY986" s="2"/>
    </row>
    <row r="987" spans="69:77" x14ac:dyDescent="0.15">
      <c r="BQ987" s="1" t="s">
        <v>381</v>
      </c>
      <c r="BR987" s="1" t="s">
        <v>1128</v>
      </c>
      <c r="BS987" s="12" t="s">
        <v>1676</v>
      </c>
      <c r="BY987" s="2"/>
    </row>
    <row r="988" spans="69:77" x14ac:dyDescent="0.15">
      <c r="BQ988" s="1" t="s">
        <v>381</v>
      </c>
      <c r="BR988" s="1" t="s">
        <v>1130</v>
      </c>
      <c r="BS988" s="12" t="s">
        <v>1677</v>
      </c>
      <c r="BY988" s="2"/>
    </row>
    <row r="989" spans="69:77" x14ac:dyDescent="0.15">
      <c r="BQ989" s="1" t="s">
        <v>381</v>
      </c>
      <c r="BR989" s="1" t="s">
        <v>1132</v>
      </c>
      <c r="BS989" s="12" t="s">
        <v>1678</v>
      </c>
      <c r="BY989" s="2"/>
    </row>
    <row r="990" spans="69:77" x14ac:dyDescent="0.15">
      <c r="BQ990" s="1" t="s">
        <v>536</v>
      </c>
      <c r="BR990" s="1" t="s">
        <v>1108</v>
      </c>
      <c r="BS990" s="12" t="s">
        <v>254</v>
      </c>
      <c r="BY990" s="2"/>
    </row>
    <row r="991" spans="69:77" x14ac:dyDescent="0.15">
      <c r="BQ991" s="1" t="s">
        <v>536</v>
      </c>
      <c r="BR991" s="1" t="s">
        <v>1110</v>
      </c>
      <c r="BS991" s="12" t="s">
        <v>1189</v>
      </c>
      <c r="BY991" s="2"/>
    </row>
    <row r="992" spans="69:77" x14ac:dyDescent="0.15">
      <c r="BQ992" s="1" t="s">
        <v>536</v>
      </c>
      <c r="BR992" s="1" t="s">
        <v>1112</v>
      </c>
      <c r="BS992" s="12" t="s">
        <v>1190</v>
      </c>
      <c r="BY992" s="2"/>
    </row>
    <row r="993" spans="69:77" x14ac:dyDescent="0.15">
      <c r="BQ993" s="1" t="s">
        <v>536</v>
      </c>
      <c r="BR993" s="1" t="s">
        <v>1114</v>
      </c>
      <c r="BS993" s="12" t="s">
        <v>1191</v>
      </c>
      <c r="BY993" s="2"/>
    </row>
    <row r="994" spans="69:77" x14ac:dyDescent="0.15">
      <c r="BQ994" s="1" t="s">
        <v>536</v>
      </c>
      <c r="BR994" s="1" t="s">
        <v>1116</v>
      </c>
      <c r="BS994" s="12" t="s">
        <v>1192</v>
      </c>
      <c r="BY994" s="2"/>
    </row>
    <row r="995" spans="69:77" x14ac:dyDescent="0.15">
      <c r="BQ995" s="1" t="s">
        <v>536</v>
      </c>
      <c r="BR995" s="1" t="s">
        <v>1118</v>
      </c>
      <c r="BS995" s="12" t="s">
        <v>1193</v>
      </c>
      <c r="BY995" s="2"/>
    </row>
    <row r="996" spans="69:77" x14ac:dyDescent="0.15">
      <c r="BQ996" s="1" t="s">
        <v>536</v>
      </c>
      <c r="BR996" s="1" t="s">
        <v>1120</v>
      </c>
      <c r="BS996" s="12" t="s">
        <v>1194</v>
      </c>
      <c r="BY996" s="2"/>
    </row>
    <row r="997" spans="69:77" x14ac:dyDescent="0.15">
      <c r="BQ997" s="1" t="s">
        <v>536</v>
      </c>
      <c r="BR997" s="1" t="s">
        <v>1122</v>
      </c>
      <c r="BS997" s="12" t="s">
        <v>1195</v>
      </c>
      <c r="BY997" s="2"/>
    </row>
    <row r="998" spans="69:77" x14ac:dyDescent="0.15">
      <c r="BQ998" s="1" t="s">
        <v>536</v>
      </c>
      <c r="BR998" s="1" t="s">
        <v>1124</v>
      </c>
      <c r="BS998" s="12" t="s">
        <v>1196</v>
      </c>
      <c r="BY998" s="2"/>
    </row>
    <row r="999" spans="69:77" x14ac:dyDescent="0.15">
      <c r="BQ999" s="1" t="s">
        <v>536</v>
      </c>
      <c r="BR999" s="1" t="s">
        <v>1126</v>
      </c>
      <c r="BS999" s="12" t="s">
        <v>1197</v>
      </c>
      <c r="BY999" s="2"/>
    </row>
    <row r="1000" spans="69:77" x14ac:dyDescent="0.15">
      <c r="BQ1000" s="1" t="s">
        <v>536</v>
      </c>
      <c r="BR1000" s="1" t="s">
        <v>1128</v>
      </c>
      <c r="BS1000" s="12" t="s">
        <v>1198</v>
      </c>
      <c r="BY1000" s="2"/>
    </row>
    <row r="1001" spans="69:77" x14ac:dyDescent="0.15">
      <c r="BQ1001" s="1" t="s">
        <v>536</v>
      </c>
      <c r="BR1001" s="1" t="s">
        <v>1130</v>
      </c>
      <c r="BS1001" s="12" t="s">
        <v>1199</v>
      </c>
      <c r="BY1001" s="2"/>
    </row>
    <row r="1002" spans="69:77" x14ac:dyDescent="0.15">
      <c r="BQ1002" s="1" t="s">
        <v>382</v>
      </c>
      <c r="BR1002" s="1" t="s">
        <v>1108</v>
      </c>
      <c r="BS1002" s="12" t="s">
        <v>1679</v>
      </c>
      <c r="BY1002" s="2"/>
    </row>
    <row r="1003" spans="69:77" x14ac:dyDescent="0.15">
      <c r="BQ1003" s="1" t="s">
        <v>382</v>
      </c>
      <c r="BR1003" s="1" t="s">
        <v>1110</v>
      </c>
      <c r="BS1003" s="12" t="s">
        <v>1680</v>
      </c>
      <c r="BY1003" s="2"/>
    </row>
    <row r="1004" spans="69:77" x14ac:dyDescent="0.15">
      <c r="BQ1004" s="1" t="s">
        <v>382</v>
      </c>
      <c r="BR1004" s="1" t="s">
        <v>1112</v>
      </c>
      <c r="BS1004" s="12" t="s">
        <v>1681</v>
      </c>
      <c r="BY1004" s="2"/>
    </row>
    <row r="1005" spans="69:77" x14ac:dyDescent="0.15">
      <c r="BQ1005" s="1" t="s">
        <v>382</v>
      </c>
      <c r="BR1005" s="1" t="s">
        <v>1114</v>
      </c>
      <c r="BS1005" s="12" t="s">
        <v>1682</v>
      </c>
      <c r="BY1005" s="2"/>
    </row>
    <row r="1006" spans="69:77" x14ac:dyDescent="0.15">
      <c r="BQ1006" s="1" t="s">
        <v>382</v>
      </c>
      <c r="BR1006" s="1" t="s">
        <v>1116</v>
      </c>
      <c r="BS1006" s="12" t="s">
        <v>1683</v>
      </c>
      <c r="BY1006" s="2"/>
    </row>
    <row r="1007" spans="69:77" x14ac:dyDescent="0.15">
      <c r="BQ1007" s="1" t="s">
        <v>382</v>
      </c>
      <c r="BR1007" s="1" t="s">
        <v>1118</v>
      </c>
      <c r="BS1007" s="12" t="s">
        <v>1684</v>
      </c>
      <c r="BY1007" s="2"/>
    </row>
    <row r="1008" spans="69:77" x14ac:dyDescent="0.15">
      <c r="BQ1008" s="1" t="s">
        <v>382</v>
      </c>
      <c r="BR1008" s="1" t="s">
        <v>1120</v>
      </c>
      <c r="BS1008" s="12" t="s">
        <v>1685</v>
      </c>
      <c r="BY1008" s="2"/>
    </row>
    <row r="1009" spans="69:77" x14ac:dyDescent="0.15">
      <c r="BQ1009" s="1" t="s">
        <v>382</v>
      </c>
      <c r="BR1009" s="1" t="s">
        <v>1122</v>
      </c>
      <c r="BS1009" s="12" t="s">
        <v>1686</v>
      </c>
      <c r="BY1009" s="2"/>
    </row>
    <row r="1010" spans="69:77" x14ac:dyDescent="0.15">
      <c r="BQ1010" s="1" t="s">
        <v>382</v>
      </c>
      <c r="BR1010" s="1" t="s">
        <v>1124</v>
      </c>
      <c r="BS1010" s="12" t="s">
        <v>1687</v>
      </c>
      <c r="BY1010" s="2"/>
    </row>
    <row r="1011" spans="69:77" x14ac:dyDescent="0.15">
      <c r="BQ1011" s="1" t="s">
        <v>382</v>
      </c>
      <c r="BR1011" s="1" t="s">
        <v>1126</v>
      </c>
      <c r="BS1011" s="12" t="s">
        <v>1688</v>
      </c>
      <c r="BY1011" s="2"/>
    </row>
    <row r="1012" spans="69:77" x14ac:dyDescent="0.15">
      <c r="BQ1012" s="1" t="s">
        <v>382</v>
      </c>
      <c r="BR1012" s="1" t="s">
        <v>1128</v>
      </c>
      <c r="BS1012" s="12" t="s">
        <v>1689</v>
      </c>
      <c r="BY1012" s="2"/>
    </row>
    <row r="1013" spans="69:77" x14ac:dyDescent="0.15">
      <c r="BQ1013" s="1" t="s">
        <v>382</v>
      </c>
      <c r="BR1013" s="1" t="s">
        <v>1130</v>
      </c>
      <c r="BS1013" s="12" t="s">
        <v>1690</v>
      </c>
      <c r="BY1013" s="2"/>
    </row>
    <row r="1014" spans="69:77" x14ac:dyDescent="0.15">
      <c r="BQ1014" s="1" t="s">
        <v>382</v>
      </c>
      <c r="BR1014" s="1" t="s">
        <v>1132</v>
      </c>
      <c r="BS1014" s="12" t="s">
        <v>1691</v>
      </c>
      <c r="BY1014" s="2"/>
    </row>
    <row r="1015" spans="69:77" x14ac:dyDescent="0.15">
      <c r="BQ1015" s="1" t="s">
        <v>382</v>
      </c>
      <c r="BR1015" s="1" t="s">
        <v>1134</v>
      </c>
      <c r="BS1015" s="12" t="s">
        <v>1692</v>
      </c>
      <c r="BY1015" s="2"/>
    </row>
    <row r="1016" spans="69:77" x14ac:dyDescent="0.15">
      <c r="BQ1016" s="1" t="s">
        <v>382</v>
      </c>
      <c r="BR1016" s="1" t="s">
        <v>1136</v>
      </c>
      <c r="BS1016" s="12" t="s">
        <v>1693</v>
      </c>
      <c r="BY1016" s="2"/>
    </row>
    <row r="1017" spans="69:77" x14ac:dyDescent="0.15">
      <c r="BQ1017" s="1" t="s">
        <v>382</v>
      </c>
      <c r="BR1017" s="1" t="s">
        <v>1138</v>
      </c>
      <c r="BS1017" s="12" t="s">
        <v>1694</v>
      </c>
      <c r="BY1017" s="2"/>
    </row>
    <row r="1018" spans="69:77" x14ac:dyDescent="0.15">
      <c r="BQ1018" s="1" t="s">
        <v>382</v>
      </c>
      <c r="BR1018" s="1" t="s">
        <v>1171</v>
      </c>
      <c r="BS1018" s="12" t="s">
        <v>1695</v>
      </c>
      <c r="BY1018" s="2"/>
    </row>
    <row r="1019" spans="69:77" x14ac:dyDescent="0.15">
      <c r="BQ1019" s="1" t="s">
        <v>382</v>
      </c>
      <c r="BR1019" s="1" t="s">
        <v>1173</v>
      </c>
      <c r="BS1019" s="12" t="s">
        <v>1696</v>
      </c>
      <c r="BY1019" s="2"/>
    </row>
    <row r="1020" spans="69:77" x14ac:dyDescent="0.15">
      <c r="BQ1020" s="1" t="s">
        <v>383</v>
      </c>
      <c r="BR1020" s="1" t="s">
        <v>1108</v>
      </c>
      <c r="BS1020" s="12" t="s">
        <v>1697</v>
      </c>
      <c r="BY1020" s="2"/>
    </row>
    <row r="1021" spans="69:77" x14ac:dyDescent="0.15">
      <c r="BQ1021" s="1" t="s">
        <v>383</v>
      </c>
      <c r="BR1021" s="1" t="s">
        <v>1110</v>
      </c>
      <c r="BS1021" s="12" t="s">
        <v>1698</v>
      </c>
      <c r="BY1021" s="2"/>
    </row>
    <row r="1022" spans="69:77" x14ac:dyDescent="0.15">
      <c r="BQ1022" s="1" t="s">
        <v>383</v>
      </c>
      <c r="BR1022" s="1" t="s">
        <v>1112</v>
      </c>
      <c r="BS1022" s="12" t="s">
        <v>1699</v>
      </c>
      <c r="BY1022" s="2"/>
    </row>
    <row r="1023" spans="69:77" x14ac:dyDescent="0.15">
      <c r="BQ1023" s="1" t="s">
        <v>383</v>
      </c>
      <c r="BR1023" s="1" t="s">
        <v>1114</v>
      </c>
      <c r="BS1023" s="12" t="s">
        <v>1700</v>
      </c>
      <c r="BY1023" s="2"/>
    </row>
    <row r="1024" spans="69:77" x14ac:dyDescent="0.15">
      <c r="BQ1024" s="1" t="s">
        <v>383</v>
      </c>
      <c r="BR1024" s="1" t="s">
        <v>1116</v>
      </c>
      <c r="BS1024" s="12" t="s">
        <v>1701</v>
      </c>
      <c r="BY1024" s="2"/>
    </row>
    <row r="1025" spans="69:77" x14ac:dyDescent="0.15">
      <c r="BQ1025" s="1" t="s">
        <v>383</v>
      </c>
      <c r="BR1025" s="1" t="s">
        <v>1118</v>
      </c>
      <c r="BS1025" s="12" t="s">
        <v>1205</v>
      </c>
      <c r="BY1025" s="2"/>
    </row>
    <row r="1026" spans="69:77" x14ac:dyDescent="0.15">
      <c r="BQ1026" s="1" t="s">
        <v>383</v>
      </c>
      <c r="BR1026" s="1" t="s">
        <v>1120</v>
      </c>
      <c r="BS1026" s="12" t="s">
        <v>1206</v>
      </c>
      <c r="BY1026" s="2"/>
    </row>
    <row r="1027" spans="69:77" x14ac:dyDescent="0.15">
      <c r="BQ1027" s="1" t="s">
        <v>383</v>
      </c>
      <c r="BR1027" s="1" t="s">
        <v>1122</v>
      </c>
      <c r="BS1027" s="12" t="s">
        <v>1207</v>
      </c>
      <c r="BY1027" s="2"/>
    </row>
    <row r="1028" spans="69:77" x14ac:dyDescent="0.15">
      <c r="BQ1028" s="1" t="s">
        <v>549</v>
      </c>
      <c r="BR1028" s="1" t="s">
        <v>1108</v>
      </c>
      <c r="BS1028" s="12" t="s">
        <v>1702</v>
      </c>
      <c r="BY1028" s="2"/>
    </row>
    <row r="1029" spans="69:77" x14ac:dyDescent="0.15">
      <c r="BQ1029" s="1" t="s">
        <v>549</v>
      </c>
      <c r="BR1029" s="1" t="s">
        <v>1110</v>
      </c>
      <c r="BS1029" s="12" t="s">
        <v>1703</v>
      </c>
      <c r="BY1029" s="2"/>
    </row>
    <row r="1030" spans="69:77" x14ac:dyDescent="0.15">
      <c r="BQ1030" s="1" t="s">
        <v>549</v>
      </c>
      <c r="BR1030" s="1" t="s">
        <v>1112</v>
      </c>
      <c r="BS1030" s="12" t="s">
        <v>1704</v>
      </c>
      <c r="BY1030" s="2"/>
    </row>
    <row r="1031" spans="69:77" x14ac:dyDescent="0.15">
      <c r="BQ1031" s="1" t="s">
        <v>549</v>
      </c>
      <c r="BR1031" s="1" t="s">
        <v>1114</v>
      </c>
      <c r="BS1031" s="12" t="s">
        <v>1705</v>
      </c>
      <c r="BY1031" s="2"/>
    </row>
    <row r="1032" spans="69:77" x14ac:dyDescent="0.15">
      <c r="BQ1032" s="1" t="s">
        <v>549</v>
      </c>
      <c r="BR1032" s="1" t="s">
        <v>1116</v>
      </c>
      <c r="BS1032" s="12" t="s">
        <v>1706</v>
      </c>
      <c r="BY1032" s="2"/>
    </row>
    <row r="1033" spans="69:77" x14ac:dyDescent="0.15">
      <c r="BQ1033" s="1" t="s">
        <v>549</v>
      </c>
      <c r="BR1033" s="1" t="s">
        <v>1118</v>
      </c>
      <c r="BS1033" s="12" t="s">
        <v>1707</v>
      </c>
      <c r="BY1033" s="2"/>
    </row>
    <row r="1034" spans="69:77" x14ac:dyDescent="0.15">
      <c r="BQ1034" s="1" t="s">
        <v>549</v>
      </c>
      <c r="BR1034" s="1" t="s">
        <v>1120</v>
      </c>
      <c r="BS1034" s="12" t="s">
        <v>1708</v>
      </c>
      <c r="BY1034" s="2"/>
    </row>
    <row r="1035" spans="69:77" x14ac:dyDescent="0.15">
      <c r="BQ1035" s="1" t="s">
        <v>549</v>
      </c>
      <c r="BR1035" s="1" t="s">
        <v>1122</v>
      </c>
      <c r="BS1035" s="12" t="s">
        <v>1709</v>
      </c>
      <c r="BY1035" s="2"/>
    </row>
    <row r="1036" spans="69:77" x14ac:dyDescent="0.15">
      <c r="BQ1036" s="1" t="s">
        <v>549</v>
      </c>
      <c r="BR1036" s="1" t="s">
        <v>1124</v>
      </c>
      <c r="BS1036" s="12" t="s">
        <v>1710</v>
      </c>
      <c r="BY1036" s="2"/>
    </row>
    <row r="1037" spans="69:77" x14ac:dyDescent="0.15">
      <c r="BQ1037" s="1" t="s">
        <v>549</v>
      </c>
      <c r="BR1037" s="1" t="s">
        <v>1126</v>
      </c>
      <c r="BS1037" s="12" t="s">
        <v>1711</v>
      </c>
      <c r="BY1037" s="2"/>
    </row>
    <row r="1038" spans="69:77" x14ac:dyDescent="0.15">
      <c r="BQ1038" s="1" t="s">
        <v>549</v>
      </c>
      <c r="BR1038" s="1" t="s">
        <v>1128</v>
      </c>
      <c r="BS1038" s="12" t="s">
        <v>1712</v>
      </c>
      <c r="BY1038" s="2"/>
    </row>
    <row r="1039" spans="69:77" x14ac:dyDescent="0.15">
      <c r="BQ1039" s="1" t="s">
        <v>549</v>
      </c>
      <c r="BR1039" s="1" t="s">
        <v>1130</v>
      </c>
      <c r="BS1039" s="12" t="s">
        <v>1713</v>
      </c>
      <c r="BY1039" s="2"/>
    </row>
    <row r="1040" spans="69:77" x14ac:dyDescent="0.15">
      <c r="BQ1040" s="1" t="s">
        <v>384</v>
      </c>
      <c r="BR1040" s="1" t="s">
        <v>1108</v>
      </c>
      <c r="BS1040" s="12" t="s">
        <v>1377</v>
      </c>
      <c r="BY1040" s="2"/>
    </row>
    <row r="1041" spans="69:77" x14ac:dyDescent="0.15">
      <c r="BQ1041" s="1" t="s">
        <v>384</v>
      </c>
      <c r="BR1041" s="1" t="s">
        <v>1110</v>
      </c>
      <c r="BS1041" s="12" t="s">
        <v>1369</v>
      </c>
      <c r="BY1041" s="2"/>
    </row>
    <row r="1042" spans="69:77" x14ac:dyDescent="0.15">
      <c r="BQ1042" s="1" t="s">
        <v>384</v>
      </c>
      <c r="BR1042" s="1" t="s">
        <v>1112</v>
      </c>
      <c r="BS1042" s="12" t="s">
        <v>1378</v>
      </c>
      <c r="BY1042" s="2"/>
    </row>
    <row r="1043" spans="69:77" x14ac:dyDescent="0.15">
      <c r="BQ1043" s="1" t="s">
        <v>384</v>
      </c>
      <c r="BR1043" s="1" t="s">
        <v>1114</v>
      </c>
      <c r="BS1043" s="12" t="s">
        <v>1379</v>
      </c>
      <c r="BY1043" s="2"/>
    </row>
    <row r="1044" spans="69:77" x14ac:dyDescent="0.15">
      <c r="BQ1044" s="1" t="s">
        <v>384</v>
      </c>
      <c r="BR1044" s="1" t="s">
        <v>1116</v>
      </c>
      <c r="BS1044" s="12" t="s">
        <v>1588</v>
      </c>
      <c r="BY1044" s="2"/>
    </row>
    <row r="1045" spans="69:77" x14ac:dyDescent="0.15">
      <c r="BQ1045" s="1" t="s">
        <v>384</v>
      </c>
      <c r="BR1045" s="1" t="s">
        <v>1118</v>
      </c>
      <c r="BS1045" s="12" t="s">
        <v>1714</v>
      </c>
      <c r="BY1045" s="2"/>
    </row>
    <row r="1046" spans="69:77" x14ac:dyDescent="0.15">
      <c r="BQ1046" s="1" t="s">
        <v>384</v>
      </c>
      <c r="BR1046" s="1" t="s">
        <v>1120</v>
      </c>
      <c r="BS1046" s="12" t="s">
        <v>1382</v>
      </c>
      <c r="BY1046" s="2"/>
    </row>
    <row r="1047" spans="69:77" x14ac:dyDescent="0.15">
      <c r="BQ1047" s="1" t="s">
        <v>384</v>
      </c>
      <c r="BR1047" s="1" t="s">
        <v>1122</v>
      </c>
      <c r="BS1047" s="12" t="s">
        <v>1383</v>
      </c>
      <c r="BY1047" s="2"/>
    </row>
    <row r="1048" spans="69:77" x14ac:dyDescent="0.15">
      <c r="BQ1048" s="1" t="s">
        <v>384</v>
      </c>
      <c r="BR1048" s="1" t="s">
        <v>1124</v>
      </c>
      <c r="BS1048" s="12" t="s">
        <v>1715</v>
      </c>
      <c r="BY1048" s="2"/>
    </row>
    <row r="1049" spans="69:77" x14ac:dyDescent="0.15">
      <c r="BQ1049" s="1" t="s">
        <v>384</v>
      </c>
      <c r="BR1049" s="1" t="s">
        <v>1126</v>
      </c>
      <c r="BS1049" s="12" t="s">
        <v>1716</v>
      </c>
      <c r="BY1049" s="2"/>
    </row>
    <row r="1050" spans="69:77" x14ac:dyDescent="0.15">
      <c r="BQ1050" s="1" t="s">
        <v>384</v>
      </c>
      <c r="BR1050" s="1" t="s">
        <v>1128</v>
      </c>
      <c r="BS1050" s="12" t="s">
        <v>1535</v>
      </c>
      <c r="BY1050" s="2"/>
    </row>
    <row r="1051" spans="69:77" x14ac:dyDescent="0.15">
      <c r="BQ1051" s="1" t="s">
        <v>384</v>
      </c>
      <c r="BR1051" s="1" t="s">
        <v>1130</v>
      </c>
      <c r="BS1051" s="12" t="s">
        <v>1387</v>
      </c>
      <c r="BY1051" s="2"/>
    </row>
    <row r="1052" spans="69:77" x14ac:dyDescent="0.15">
      <c r="BQ1052" s="1" t="s">
        <v>384</v>
      </c>
      <c r="BR1052" s="1" t="s">
        <v>1132</v>
      </c>
      <c r="BS1052" s="12" t="s">
        <v>1536</v>
      </c>
      <c r="BY1052" s="2"/>
    </row>
    <row r="1053" spans="69:77" x14ac:dyDescent="0.15">
      <c r="BQ1053" s="1" t="s">
        <v>385</v>
      </c>
      <c r="BR1053" s="1" t="s">
        <v>1108</v>
      </c>
      <c r="BS1053" s="12" t="s">
        <v>1289</v>
      </c>
      <c r="BY1053" s="2"/>
    </row>
    <row r="1054" spans="69:77" x14ac:dyDescent="0.15">
      <c r="BQ1054" s="1" t="s">
        <v>385</v>
      </c>
      <c r="BR1054" s="1" t="s">
        <v>1110</v>
      </c>
      <c r="BS1054" s="12" t="s">
        <v>1290</v>
      </c>
      <c r="BY1054" s="2"/>
    </row>
    <row r="1055" spans="69:77" x14ac:dyDescent="0.15">
      <c r="BQ1055" s="1" t="s">
        <v>385</v>
      </c>
      <c r="BR1055" s="1" t="s">
        <v>1112</v>
      </c>
      <c r="BS1055" s="12" t="s">
        <v>1291</v>
      </c>
      <c r="BY1055" s="2"/>
    </row>
    <row r="1056" spans="69:77" x14ac:dyDescent="0.15">
      <c r="BQ1056" s="1" t="s">
        <v>385</v>
      </c>
      <c r="BR1056" s="1" t="s">
        <v>1114</v>
      </c>
      <c r="BS1056" s="12" t="s">
        <v>1292</v>
      </c>
      <c r="BY1056" s="2"/>
    </row>
    <row r="1057" spans="69:77" x14ac:dyDescent="0.15">
      <c r="BQ1057" s="1" t="s">
        <v>385</v>
      </c>
      <c r="BR1057" s="1" t="s">
        <v>1116</v>
      </c>
      <c r="BS1057" s="12" t="s">
        <v>1293</v>
      </c>
      <c r="BY1057" s="2"/>
    </row>
    <row r="1058" spans="69:77" x14ac:dyDescent="0.15">
      <c r="BQ1058" s="1" t="s">
        <v>385</v>
      </c>
      <c r="BR1058" s="1" t="s">
        <v>1118</v>
      </c>
      <c r="BS1058" s="12" t="s">
        <v>1294</v>
      </c>
      <c r="BY1058" s="2"/>
    </row>
    <row r="1059" spans="69:77" x14ac:dyDescent="0.15">
      <c r="BQ1059" s="1" t="s">
        <v>385</v>
      </c>
      <c r="BR1059" s="1" t="s">
        <v>1120</v>
      </c>
      <c r="BS1059" s="12" t="s">
        <v>1295</v>
      </c>
      <c r="BY1059" s="2"/>
    </row>
    <row r="1060" spans="69:77" x14ac:dyDescent="0.15">
      <c r="BQ1060" s="1" t="s">
        <v>385</v>
      </c>
      <c r="BR1060" s="1" t="s">
        <v>1122</v>
      </c>
      <c r="BS1060" s="12" t="s">
        <v>1296</v>
      </c>
      <c r="BY1060" s="2"/>
    </row>
    <row r="1061" spans="69:77" x14ac:dyDescent="0.15">
      <c r="BQ1061" s="1" t="s">
        <v>385</v>
      </c>
      <c r="BR1061" s="1" t="s">
        <v>1124</v>
      </c>
      <c r="BS1061" s="12" t="s">
        <v>1297</v>
      </c>
      <c r="BY1061" s="2"/>
    </row>
    <row r="1062" spans="69:77" x14ac:dyDescent="0.15">
      <c r="BQ1062" s="1" t="s">
        <v>385</v>
      </c>
      <c r="BR1062" s="1" t="s">
        <v>1126</v>
      </c>
      <c r="BS1062" s="12" t="s">
        <v>1298</v>
      </c>
      <c r="BY1062" s="2"/>
    </row>
    <row r="1063" spans="69:77" x14ac:dyDescent="0.15">
      <c r="BQ1063" s="1" t="s">
        <v>385</v>
      </c>
      <c r="BR1063" s="1" t="s">
        <v>1128</v>
      </c>
      <c r="BS1063" s="12" t="s">
        <v>1299</v>
      </c>
      <c r="BY1063" s="2"/>
    </row>
    <row r="1064" spans="69:77" x14ac:dyDescent="0.15">
      <c r="BQ1064" s="1" t="s">
        <v>386</v>
      </c>
      <c r="BR1064" s="1" t="s">
        <v>1108</v>
      </c>
      <c r="BS1064" s="12" t="s">
        <v>1289</v>
      </c>
      <c r="BY1064" s="2"/>
    </row>
    <row r="1065" spans="69:77" x14ac:dyDescent="0.15">
      <c r="BQ1065" s="1" t="s">
        <v>386</v>
      </c>
      <c r="BR1065" s="1" t="s">
        <v>1110</v>
      </c>
      <c r="BS1065" s="12" t="s">
        <v>1290</v>
      </c>
      <c r="BY1065" s="2"/>
    </row>
    <row r="1066" spans="69:77" x14ac:dyDescent="0.15">
      <c r="BQ1066" s="1" t="s">
        <v>386</v>
      </c>
      <c r="BR1066" s="1" t="s">
        <v>1112</v>
      </c>
      <c r="BS1066" s="12" t="s">
        <v>1291</v>
      </c>
      <c r="BY1066" s="2"/>
    </row>
    <row r="1067" spans="69:77" x14ac:dyDescent="0.15">
      <c r="BQ1067" s="1" t="s">
        <v>386</v>
      </c>
      <c r="BR1067" s="1" t="s">
        <v>1114</v>
      </c>
      <c r="BS1067" s="12" t="s">
        <v>1292</v>
      </c>
      <c r="BY1067" s="2"/>
    </row>
    <row r="1068" spans="69:77" x14ac:dyDescent="0.15">
      <c r="BQ1068" s="1" t="s">
        <v>386</v>
      </c>
      <c r="BR1068" s="1" t="s">
        <v>1116</v>
      </c>
      <c r="BS1068" s="12" t="s">
        <v>1293</v>
      </c>
      <c r="BY1068" s="2"/>
    </row>
    <row r="1069" spans="69:77" x14ac:dyDescent="0.15">
      <c r="BQ1069" s="1" t="s">
        <v>386</v>
      </c>
      <c r="BR1069" s="1" t="s">
        <v>1118</v>
      </c>
      <c r="BS1069" s="12" t="s">
        <v>1294</v>
      </c>
      <c r="BY1069" s="2"/>
    </row>
    <row r="1070" spans="69:77" x14ac:dyDescent="0.15">
      <c r="BQ1070" s="1" t="s">
        <v>386</v>
      </c>
      <c r="BR1070" s="1" t="s">
        <v>1120</v>
      </c>
      <c r="BS1070" s="12" t="s">
        <v>1295</v>
      </c>
      <c r="BY1070" s="2"/>
    </row>
    <row r="1071" spans="69:77" x14ac:dyDescent="0.15">
      <c r="BQ1071" s="1" t="s">
        <v>386</v>
      </c>
      <c r="BR1071" s="1" t="s">
        <v>1122</v>
      </c>
      <c r="BS1071" s="12" t="s">
        <v>1296</v>
      </c>
      <c r="BY1071" s="2"/>
    </row>
    <row r="1072" spans="69:77" x14ac:dyDescent="0.15">
      <c r="BQ1072" s="1" t="s">
        <v>386</v>
      </c>
      <c r="BR1072" s="1" t="s">
        <v>1124</v>
      </c>
      <c r="BS1072" s="12" t="s">
        <v>1297</v>
      </c>
      <c r="BY1072" s="2"/>
    </row>
    <row r="1073" spans="69:77" x14ac:dyDescent="0.15">
      <c r="BQ1073" s="1" t="s">
        <v>386</v>
      </c>
      <c r="BR1073" s="1" t="s">
        <v>1126</v>
      </c>
      <c r="BS1073" s="12" t="s">
        <v>1298</v>
      </c>
      <c r="BY1073" s="2"/>
    </row>
    <row r="1074" spans="69:77" x14ac:dyDescent="0.15">
      <c r="BQ1074" s="1" t="s">
        <v>386</v>
      </c>
      <c r="BR1074" s="1" t="s">
        <v>1128</v>
      </c>
      <c r="BS1074" s="12" t="s">
        <v>1299</v>
      </c>
      <c r="BY1074" s="2"/>
    </row>
    <row r="1075" spans="69:77" x14ac:dyDescent="0.15">
      <c r="BQ1075" s="1" t="s">
        <v>387</v>
      </c>
      <c r="BR1075" s="1" t="s">
        <v>1108</v>
      </c>
      <c r="BS1075" s="12" t="s">
        <v>1239</v>
      </c>
      <c r="BY1075" s="2"/>
    </row>
    <row r="1076" spans="69:77" x14ac:dyDescent="0.15">
      <c r="BQ1076" s="1" t="s">
        <v>387</v>
      </c>
      <c r="BR1076" s="1" t="s">
        <v>1110</v>
      </c>
      <c r="BS1076" s="12" t="s">
        <v>1240</v>
      </c>
      <c r="BY1076" s="2"/>
    </row>
    <row r="1077" spans="69:77" x14ac:dyDescent="0.15">
      <c r="BQ1077" s="1" t="s">
        <v>387</v>
      </c>
      <c r="BR1077" s="1" t="s">
        <v>1112</v>
      </c>
      <c r="BS1077" s="12" t="s">
        <v>1241</v>
      </c>
      <c r="BY1077" s="2"/>
    </row>
    <row r="1078" spans="69:77" x14ac:dyDescent="0.15">
      <c r="BQ1078" s="1" t="s">
        <v>387</v>
      </c>
      <c r="BR1078" s="1" t="s">
        <v>1114</v>
      </c>
      <c r="BS1078" s="12" t="s">
        <v>1242</v>
      </c>
      <c r="BY1078" s="2"/>
    </row>
    <row r="1079" spans="69:77" x14ac:dyDescent="0.15">
      <c r="BQ1079" s="1" t="s">
        <v>387</v>
      </c>
      <c r="BR1079" s="1" t="s">
        <v>1116</v>
      </c>
      <c r="BS1079" s="12" t="s">
        <v>1243</v>
      </c>
      <c r="BY1079" s="2"/>
    </row>
    <row r="1080" spans="69:77" x14ac:dyDescent="0.15">
      <c r="BQ1080" s="1" t="s">
        <v>387</v>
      </c>
      <c r="BR1080" s="1" t="s">
        <v>1118</v>
      </c>
      <c r="BS1080" s="12" t="s">
        <v>1244</v>
      </c>
      <c r="BY1080" s="2"/>
    </row>
    <row r="1081" spans="69:77" x14ac:dyDescent="0.15">
      <c r="BQ1081" s="1" t="s">
        <v>387</v>
      </c>
      <c r="BR1081" s="1" t="s">
        <v>1120</v>
      </c>
      <c r="BS1081" s="12" t="s">
        <v>1245</v>
      </c>
      <c r="BY1081" s="2"/>
    </row>
    <row r="1082" spans="69:77" x14ac:dyDescent="0.15">
      <c r="BQ1082" s="1" t="s">
        <v>387</v>
      </c>
      <c r="BR1082" s="1" t="s">
        <v>1122</v>
      </c>
      <c r="BS1082" s="12" t="s">
        <v>1246</v>
      </c>
      <c r="BY1082" s="2"/>
    </row>
    <row r="1083" spans="69:77" x14ac:dyDescent="0.15">
      <c r="BQ1083" s="1" t="s">
        <v>387</v>
      </c>
      <c r="BR1083" s="1" t="s">
        <v>1124</v>
      </c>
      <c r="BS1083" s="12" t="s">
        <v>1247</v>
      </c>
      <c r="BY1083" s="2"/>
    </row>
    <row r="1084" spans="69:77" x14ac:dyDescent="0.15">
      <c r="BQ1084" s="1" t="s">
        <v>387</v>
      </c>
      <c r="BR1084" s="1" t="s">
        <v>1126</v>
      </c>
      <c r="BS1084" s="12" t="s">
        <v>1248</v>
      </c>
      <c r="BY1084" s="2"/>
    </row>
    <row r="1085" spans="69:77" x14ac:dyDescent="0.15">
      <c r="BQ1085" s="1" t="s">
        <v>387</v>
      </c>
      <c r="BR1085" s="1" t="s">
        <v>1128</v>
      </c>
      <c r="BS1085" s="12" t="s">
        <v>1249</v>
      </c>
      <c r="BY1085" s="2"/>
    </row>
    <row r="1086" spans="69:77" x14ac:dyDescent="0.15">
      <c r="BQ1086" s="1" t="s">
        <v>387</v>
      </c>
      <c r="BR1086" s="1" t="s">
        <v>1130</v>
      </c>
      <c r="BS1086" s="12" t="s">
        <v>1250</v>
      </c>
      <c r="BY1086" s="2"/>
    </row>
    <row r="1087" spans="69:77" x14ac:dyDescent="0.15">
      <c r="BQ1087" s="1" t="s">
        <v>387</v>
      </c>
      <c r="BR1087" s="1" t="s">
        <v>1132</v>
      </c>
      <c r="BS1087" s="12" t="s">
        <v>1251</v>
      </c>
      <c r="BY1087" s="2"/>
    </row>
    <row r="1088" spans="69:77" x14ac:dyDescent="0.15">
      <c r="BQ1088" s="1" t="s">
        <v>388</v>
      </c>
      <c r="BR1088" s="1" t="s">
        <v>1108</v>
      </c>
      <c r="BS1088" s="12" t="s">
        <v>254</v>
      </c>
      <c r="BY1088" s="2"/>
    </row>
    <row r="1089" spans="69:77" x14ac:dyDescent="0.15">
      <c r="BQ1089" s="1" t="s">
        <v>388</v>
      </c>
      <c r="BR1089" s="1" t="s">
        <v>1110</v>
      </c>
      <c r="BS1089" s="12" t="s">
        <v>1189</v>
      </c>
      <c r="BY1089" s="2"/>
    </row>
    <row r="1090" spans="69:77" x14ac:dyDescent="0.15">
      <c r="BQ1090" s="1" t="s">
        <v>388</v>
      </c>
      <c r="BR1090" s="1" t="s">
        <v>1112</v>
      </c>
      <c r="BS1090" s="12" t="s">
        <v>1190</v>
      </c>
      <c r="BY1090" s="2"/>
    </row>
    <row r="1091" spans="69:77" x14ac:dyDescent="0.15">
      <c r="BQ1091" s="1" t="s">
        <v>388</v>
      </c>
      <c r="BR1091" s="1" t="s">
        <v>1114</v>
      </c>
      <c r="BS1091" s="12" t="s">
        <v>1191</v>
      </c>
      <c r="BY1091" s="2"/>
    </row>
    <row r="1092" spans="69:77" x14ac:dyDescent="0.15">
      <c r="BQ1092" s="1" t="s">
        <v>388</v>
      </c>
      <c r="BR1092" s="1" t="s">
        <v>1116</v>
      </c>
      <c r="BS1092" s="12" t="s">
        <v>1192</v>
      </c>
      <c r="BY1092" s="2"/>
    </row>
    <row r="1093" spans="69:77" x14ac:dyDescent="0.15">
      <c r="BQ1093" s="1" t="s">
        <v>388</v>
      </c>
      <c r="BR1093" s="1" t="s">
        <v>1118</v>
      </c>
      <c r="BS1093" s="12" t="s">
        <v>1193</v>
      </c>
      <c r="BY1093" s="2"/>
    </row>
    <row r="1094" spans="69:77" x14ac:dyDescent="0.15">
      <c r="BQ1094" s="1" t="s">
        <v>388</v>
      </c>
      <c r="BR1094" s="1" t="s">
        <v>1120</v>
      </c>
      <c r="BS1094" s="12" t="s">
        <v>1194</v>
      </c>
      <c r="BY1094" s="2"/>
    </row>
    <row r="1095" spans="69:77" x14ac:dyDescent="0.15">
      <c r="BQ1095" s="1" t="s">
        <v>388</v>
      </c>
      <c r="BR1095" s="1" t="s">
        <v>1122</v>
      </c>
      <c r="BS1095" s="12" t="s">
        <v>1195</v>
      </c>
      <c r="BY1095" s="2"/>
    </row>
    <row r="1096" spans="69:77" x14ac:dyDescent="0.15">
      <c r="BQ1096" s="1" t="s">
        <v>388</v>
      </c>
      <c r="BR1096" s="1" t="s">
        <v>1124</v>
      </c>
      <c r="BS1096" s="12" t="s">
        <v>1196</v>
      </c>
      <c r="BY1096" s="2"/>
    </row>
    <row r="1097" spans="69:77" x14ac:dyDescent="0.15">
      <c r="BQ1097" s="1" t="s">
        <v>388</v>
      </c>
      <c r="BR1097" s="1" t="s">
        <v>1126</v>
      </c>
      <c r="BS1097" s="12" t="s">
        <v>1197</v>
      </c>
      <c r="BY1097" s="2"/>
    </row>
    <row r="1098" spans="69:77" x14ac:dyDescent="0.15">
      <c r="BQ1098" s="1" t="s">
        <v>388</v>
      </c>
      <c r="BR1098" s="1" t="s">
        <v>1128</v>
      </c>
      <c r="BS1098" s="12" t="s">
        <v>1198</v>
      </c>
      <c r="BY1098" s="2"/>
    </row>
    <row r="1099" spans="69:77" x14ac:dyDescent="0.15">
      <c r="BQ1099" s="1" t="s">
        <v>388</v>
      </c>
      <c r="BR1099" s="1" t="s">
        <v>1130</v>
      </c>
      <c r="BS1099" s="12" t="s">
        <v>1199</v>
      </c>
      <c r="BY1099" s="2"/>
    </row>
    <row r="1100" spans="69:77" x14ac:dyDescent="0.15">
      <c r="BQ1100" s="1" t="s">
        <v>389</v>
      </c>
      <c r="BR1100" s="1" t="s">
        <v>1108</v>
      </c>
      <c r="BS1100" s="12" t="s">
        <v>1289</v>
      </c>
      <c r="BY1100" s="2"/>
    </row>
    <row r="1101" spans="69:77" x14ac:dyDescent="0.15">
      <c r="BQ1101" s="1" t="s">
        <v>389</v>
      </c>
      <c r="BR1101" s="1" t="s">
        <v>1110</v>
      </c>
      <c r="BS1101" s="12" t="s">
        <v>1290</v>
      </c>
      <c r="BY1101" s="2"/>
    </row>
    <row r="1102" spans="69:77" x14ac:dyDescent="0.15">
      <c r="BQ1102" s="1" t="s">
        <v>389</v>
      </c>
      <c r="BR1102" s="1" t="s">
        <v>1112</v>
      </c>
      <c r="BS1102" s="12" t="s">
        <v>1291</v>
      </c>
      <c r="BY1102" s="2"/>
    </row>
    <row r="1103" spans="69:77" x14ac:dyDescent="0.15">
      <c r="BQ1103" s="1" t="s">
        <v>389</v>
      </c>
      <c r="BR1103" s="1" t="s">
        <v>1114</v>
      </c>
      <c r="BS1103" s="12" t="s">
        <v>1292</v>
      </c>
      <c r="BY1103" s="2"/>
    </row>
    <row r="1104" spans="69:77" x14ac:dyDescent="0.15">
      <c r="BQ1104" s="1" t="s">
        <v>389</v>
      </c>
      <c r="BR1104" s="1" t="s">
        <v>1116</v>
      </c>
      <c r="BS1104" s="12" t="s">
        <v>1293</v>
      </c>
      <c r="BY1104" s="2"/>
    </row>
    <row r="1105" spans="69:77" x14ac:dyDescent="0.15">
      <c r="BQ1105" s="1" t="s">
        <v>389</v>
      </c>
      <c r="BR1105" s="1" t="s">
        <v>1118</v>
      </c>
      <c r="BS1105" s="12" t="s">
        <v>1294</v>
      </c>
      <c r="BY1105" s="2"/>
    </row>
    <row r="1106" spans="69:77" x14ac:dyDescent="0.15">
      <c r="BQ1106" s="1" t="s">
        <v>389</v>
      </c>
      <c r="BR1106" s="1" t="s">
        <v>1120</v>
      </c>
      <c r="BS1106" s="12" t="s">
        <v>1295</v>
      </c>
      <c r="BY1106" s="2"/>
    </row>
    <row r="1107" spans="69:77" x14ac:dyDescent="0.15">
      <c r="BQ1107" s="1" t="s">
        <v>389</v>
      </c>
      <c r="BR1107" s="1" t="s">
        <v>1122</v>
      </c>
      <c r="BS1107" s="12" t="s">
        <v>1296</v>
      </c>
      <c r="BY1107" s="2"/>
    </row>
    <row r="1108" spans="69:77" x14ac:dyDescent="0.15">
      <c r="BQ1108" s="1" t="s">
        <v>389</v>
      </c>
      <c r="BR1108" s="1" t="s">
        <v>1124</v>
      </c>
      <c r="BS1108" s="12" t="s">
        <v>1297</v>
      </c>
      <c r="BY1108" s="2"/>
    </row>
    <row r="1109" spans="69:77" x14ac:dyDescent="0.15">
      <c r="BQ1109" s="1" t="s">
        <v>389</v>
      </c>
      <c r="BR1109" s="1" t="s">
        <v>1126</v>
      </c>
      <c r="BS1109" s="12" t="s">
        <v>1298</v>
      </c>
      <c r="BY1109" s="2"/>
    </row>
    <row r="1110" spans="69:77" x14ac:dyDescent="0.15">
      <c r="BQ1110" s="1" t="s">
        <v>389</v>
      </c>
      <c r="BR1110" s="1" t="s">
        <v>1128</v>
      </c>
      <c r="BS1110" s="12" t="s">
        <v>1299</v>
      </c>
      <c r="BY1110" s="2"/>
    </row>
    <row r="1111" spans="69:77" x14ac:dyDescent="0.15">
      <c r="BQ1111" s="1" t="s">
        <v>390</v>
      </c>
      <c r="BR1111" s="1" t="s">
        <v>1108</v>
      </c>
      <c r="BS1111" s="12" t="s">
        <v>254</v>
      </c>
      <c r="BY1111" s="2"/>
    </row>
    <row r="1112" spans="69:77" x14ac:dyDescent="0.15">
      <c r="BQ1112" s="1" t="s">
        <v>390</v>
      </c>
      <c r="BR1112" s="1" t="s">
        <v>1110</v>
      </c>
      <c r="BS1112" s="12" t="s">
        <v>1189</v>
      </c>
      <c r="BY1112" s="2"/>
    </row>
    <row r="1113" spans="69:77" x14ac:dyDescent="0.15">
      <c r="BQ1113" s="1" t="s">
        <v>390</v>
      </c>
      <c r="BR1113" s="1" t="s">
        <v>1112</v>
      </c>
      <c r="BS1113" s="12" t="s">
        <v>1190</v>
      </c>
      <c r="BY1113" s="2"/>
    </row>
    <row r="1114" spans="69:77" x14ac:dyDescent="0.15">
      <c r="BQ1114" s="1" t="s">
        <v>390</v>
      </c>
      <c r="BR1114" s="1" t="s">
        <v>1114</v>
      </c>
      <c r="BS1114" s="12" t="s">
        <v>1191</v>
      </c>
      <c r="BY1114" s="2"/>
    </row>
    <row r="1115" spans="69:77" x14ac:dyDescent="0.15">
      <c r="BQ1115" s="1" t="s">
        <v>390</v>
      </c>
      <c r="BR1115" s="1" t="s">
        <v>1116</v>
      </c>
      <c r="BS1115" s="12" t="s">
        <v>1192</v>
      </c>
      <c r="BY1115" s="2"/>
    </row>
    <row r="1116" spans="69:77" x14ac:dyDescent="0.15">
      <c r="BQ1116" s="1" t="s">
        <v>390</v>
      </c>
      <c r="BR1116" s="1" t="s">
        <v>1118</v>
      </c>
      <c r="BS1116" s="12" t="s">
        <v>1193</v>
      </c>
      <c r="BY1116" s="2"/>
    </row>
    <row r="1117" spans="69:77" x14ac:dyDescent="0.15">
      <c r="BQ1117" s="1" t="s">
        <v>390</v>
      </c>
      <c r="BR1117" s="1" t="s">
        <v>1120</v>
      </c>
      <c r="BS1117" s="12" t="s">
        <v>1194</v>
      </c>
      <c r="BY1117" s="2"/>
    </row>
    <row r="1118" spans="69:77" x14ac:dyDescent="0.15">
      <c r="BQ1118" s="1" t="s">
        <v>390</v>
      </c>
      <c r="BR1118" s="1" t="s">
        <v>1122</v>
      </c>
      <c r="BS1118" s="12" t="s">
        <v>1195</v>
      </c>
      <c r="BY1118" s="2"/>
    </row>
    <row r="1119" spans="69:77" x14ac:dyDescent="0.15">
      <c r="BQ1119" s="1" t="s">
        <v>390</v>
      </c>
      <c r="BR1119" s="1" t="s">
        <v>1124</v>
      </c>
      <c r="BS1119" s="12" t="s">
        <v>1196</v>
      </c>
      <c r="BY1119" s="2"/>
    </row>
    <row r="1120" spans="69:77" x14ac:dyDescent="0.15">
      <c r="BQ1120" s="1" t="s">
        <v>390</v>
      </c>
      <c r="BR1120" s="1" t="s">
        <v>1126</v>
      </c>
      <c r="BS1120" s="12" t="s">
        <v>1197</v>
      </c>
      <c r="BY1120" s="2"/>
    </row>
    <row r="1121" spans="69:77" x14ac:dyDescent="0.15">
      <c r="BQ1121" s="1" t="s">
        <v>390</v>
      </c>
      <c r="BR1121" s="1" t="s">
        <v>1128</v>
      </c>
      <c r="BS1121" s="12" t="s">
        <v>1198</v>
      </c>
      <c r="BY1121" s="2"/>
    </row>
    <row r="1122" spans="69:77" x14ac:dyDescent="0.15">
      <c r="BQ1122" s="1" t="s">
        <v>390</v>
      </c>
      <c r="BR1122" s="1" t="s">
        <v>1130</v>
      </c>
      <c r="BS1122" s="12" t="s">
        <v>1199</v>
      </c>
      <c r="BY1122" s="2"/>
    </row>
    <row r="1123" spans="69:77" x14ac:dyDescent="0.15">
      <c r="BQ1123" s="1" t="s">
        <v>391</v>
      </c>
      <c r="BR1123" s="1" t="s">
        <v>1108</v>
      </c>
      <c r="BS1123" s="12" t="s">
        <v>1377</v>
      </c>
      <c r="BY1123" s="2"/>
    </row>
    <row r="1124" spans="69:77" x14ac:dyDescent="0.15">
      <c r="BQ1124" s="1" t="s">
        <v>391</v>
      </c>
      <c r="BR1124" s="1" t="s">
        <v>1110</v>
      </c>
      <c r="BS1124" s="12" t="s">
        <v>1369</v>
      </c>
      <c r="BY1124" s="2"/>
    </row>
    <row r="1125" spans="69:77" x14ac:dyDescent="0.15">
      <c r="BQ1125" s="1" t="s">
        <v>391</v>
      </c>
      <c r="BR1125" s="1" t="s">
        <v>1112</v>
      </c>
      <c r="BS1125" s="12" t="s">
        <v>1717</v>
      </c>
      <c r="BY1125" s="2"/>
    </row>
    <row r="1126" spans="69:77" x14ac:dyDescent="0.15">
      <c r="BQ1126" s="1" t="s">
        <v>391</v>
      </c>
      <c r="BR1126" s="1" t="s">
        <v>1114</v>
      </c>
      <c r="BS1126" s="12" t="s">
        <v>1718</v>
      </c>
      <c r="BY1126" s="2"/>
    </row>
    <row r="1127" spans="69:77" x14ac:dyDescent="0.15">
      <c r="BQ1127" s="1" t="s">
        <v>391</v>
      </c>
      <c r="BR1127" s="1" t="s">
        <v>1116</v>
      </c>
      <c r="BS1127" s="12" t="s">
        <v>1719</v>
      </c>
      <c r="BY1127" s="2"/>
    </row>
    <row r="1128" spans="69:77" x14ac:dyDescent="0.15">
      <c r="BQ1128" s="1" t="s">
        <v>391</v>
      </c>
      <c r="BR1128" s="1" t="s">
        <v>1118</v>
      </c>
      <c r="BS1128" s="12" t="s">
        <v>1720</v>
      </c>
      <c r="BY1128" s="2"/>
    </row>
    <row r="1129" spans="69:77" x14ac:dyDescent="0.15">
      <c r="BQ1129" s="1" t="s">
        <v>391</v>
      </c>
      <c r="BR1129" s="1" t="s">
        <v>1120</v>
      </c>
      <c r="BS1129" s="12" t="s">
        <v>1721</v>
      </c>
      <c r="BY1129" s="2"/>
    </row>
    <row r="1130" spans="69:77" x14ac:dyDescent="0.15">
      <c r="BQ1130" s="1" t="s">
        <v>391</v>
      </c>
      <c r="BR1130" s="1" t="s">
        <v>1122</v>
      </c>
      <c r="BS1130" s="12" t="s">
        <v>1722</v>
      </c>
      <c r="BY1130" s="2"/>
    </row>
    <row r="1131" spans="69:77" x14ac:dyDescent="0.15">
      <c r="BQ1131" s="1" t="s">
        <v>391</v>
      </c>
      <c r="BR1131" s="1" t="s">
        <v>1124</v>
      </c>
      <c r="BS1131" s="12" t="s">
        <v>1590</v>
      </c>
      <c r="BY1131" s="2"/>
    </row>
    <row r="1132" spans="69:77" x14ac:dyDescent="0.15">
      <c r="BQ1132" s="1" t="s">
        <v>391</v>
      </c>
      <c r="BR1132" s="1" t="s">
        <v>1126</v>
      </c>
      <c r="BS1132" s="12" t="s">
        <v>1716</v>
      </c>
      <c r="BY1132" s="2"/>
    </row>
    <row r="1133" spans="69:77" x14ac:dyDescent="0.15">
      <c r="BQ1133" s="1" t="s">
        <v>391</v>
      </c>
      <c r="BR1133" s="1" t="s">
        <v>1128</v>
      </c>
      <c r="BS1133" s="12" t="s">
        <v>1723</v>
      </c>
      <c r="BY1133" s="2"/>
    </row>
    <row r="1134" spans="69:77" x14ac:dyDescent="0.15">
      <c r="BQ1134" s="1" t="s">
        <v>391</v>
      </c>
      <c r="BR1134" s="1" t="s">
        <v>1130</v>
      </c>
      <c r="BS1134" s="12" t="s">
        <v>1724</v>
      </c>
      <c r="BY1134" s="2"/>
    </row>
    <row r="1135" spans="69:77" x14ac:dyDescent="0.15">
      <c r="BQ1135" s="1" t="s">
        <v>391</v>
      </c>
      <c r="BR1135" s="1" t="s">
        <v>1132</v>
      </c>
      <c r="BS1135" s="12" t="s">
        <v>1725</v>
      </c>
      <c r="BY1135" s="2"/>
    </row>
    <row r="1136" spans="69:77" x14ac:dyDescent="0.15">
      <c r="BQ1136" s="1" t="s">
        <v>392</v>
      </c>
      <c r="BR1136" s="1" t="s">
        <v>1108</v>
      </c>
      <c r="BS1136" s="12" t="s">
        <v>1201</v>
      </c>
      <c r="BY1136" s="2"/>
    </row>
    <row r="1137" spans="69:77" x14ac:dyDescent="0.15">
      <c r="BQ1137" s="1" t="s">
        <v>392</v>
      </c>
      <c r="BR1137" s="1" t="s">
        <v>1110</v>
      </c>
      <c r="BS1137" s="12" t="s">
        <v>1615</v>
      </c>
      <c r="BY1137" s="2"/>
    </row>
    <row r="1138" spans="69:77" x14ac:dyDescent="0.15">
      <c r="BQ1138" s="1" t="s">
        <v>392</v>
      </c>
      <c r="BR1138" s="1" t="s">
        <v>1112</v>
      </c>
      <c r="BS1138" s="12" t="s">
        <v>1219</v>
      </c>
      <c r="BY1138" s="2"/>
    </row>
    <row r="1139" spans="69:77" x14ac:dyDescent="0.15">
      <c r="BQ1139" s="1" t="s">
        <v>392</v>
      </c>
      <c r="BR1139" s="1" t="s">
        <v>1114</v>
      </c>
      <c r="BS1139" s="12" t="s">
        <v>1726</v>
      </c>
      <c r="BY1139" s="2"/>
    </row>
    <row r="1140" spans="69:77" x14ac:dyDescent="0.15">
      <c r="BQ1140" s="1" t="s">
        <v>392</v>
      </c>
      <c r="BR1140" s="1" t="s">
        <v>1116</v>
      </c>
      <c r="BS1140" s="12" t="s">
        <v>1220</v>
      </c>
      <c r="BY1140" s="2"/>
    </row>
    <row r="1141" spans="69:77" x14ac:dyDescent="0.15">
      <c r="BQ1141" s="1" t="s">
        <v>392</v>
      </c>
      <c r="BR1141" s="1" t="s">
        <v>1118</v>
      </c>
      <c r="BS1141" s="12" t="s">
        <v>1213</v>
      </c>
      <c r="BY1141" s="2"/>
    </row>
    <row r="1142" spans="69:77" x14ac:dyDescent="0.15">
      <c r="BQ1142" s="1" t="s">
        <v>392</v>
      </c>
      <c r="BR1142" s="1" t="s">
        <v>1120</v>
      </c>
      <c r="BS1142" s="12" t="s">
        <v>1345</v>
      </c>
      <c r="BY1142" s="2"/>
    </row>
    <row r="1143" spans="69:77" x14ac:dyDescent="0.15">
      <c r="BQ1143" s="1" t="s">
        <v>392</v>
      </c>
      <c r="BR1143" s="1" t="s">
        <v>1122</v>
      </c>
      <c r="BS1143" s="12" t="s">
        <v>1727</v>
      </c>
      <c r="BY1143" s="2"/>
    </row>
    <row r="1144" spans="69:77" x14ac:dyDescent="0.15">
      <c r="BQ1144" s="1" t="s">
        <v>393</v>
      </c>
      <c r="BR1144" s="1" t="s">
        <v>1108</v>
      </c>
      <c r="BS1144" s="12" t="s">
        <v>1728</v>
      </c>
      <c r="BY1144" s="2"/>
    </row>
    <row r="1145" spans="69:77" x14ac:dyDescent="0.15">
      <c r="BQ1145" s="1" t="s">
        <v>393</v>
      </c>
      <c r="BR1145" s="1" t="s">
        <v>1110</v>
      </c>
      <c r="BS1145" s="12" t="s">
        <v>1729</v>
      </c>
      <c r="BY1145" s="2"/>
    </row>
    <row r="1146" spans="69:77" x14ac:dyDescent="0.15">
      <c r="BQ1146" s="1" t="s">
        <v>393</v>
      </c>
      <c r="BR1146" s="1" t="s">
        <v>1112</v>
      </c>
      <c r="BS1146" s="12" t="s">
        <v>1730</v>
      </c>
      <c r="BY1146" s="2"/>
    </row>
    <row r="1147" spans="69:77" x14ac:dyDescent="0.15">
      <c r="BQ1147" s="1" t="s">
        <v>393</v>
      </c>
      <c r="BR1147" s="1" t="s">
        <v>1114</v>
      </c>
      <c r="BS1147" s="12" t="s">
        <v>1731</v>
      </c>
      <c r="BY1147" s="2"/>
    </row>
    <row r="1148" spans="69:77" x14ac:dyDescent="0.15">
      <c r="BQ1148" s="1" t="s">
        <v>393</v>
      </c>
      <c r="BR1148" s="1" t="s">
        <v>1116</v>
      </c>
      <c r="BS1148" s="12" t="s">
        <v>1732</v>
      </c>
      <c r="BY1148" s="2"/>
    </row>
    <row r="1149" spans="69:77" x14ac:dyDescent="0.15">
      <c r="BQ1149" s="1" t="s">
        <v>393</v>
      </c>
      <c r="BR1149" s="1" t="s">
        <v>1118</v>
      </c>
      <c r="BS1149" s="12" t="s">
        <v>1733</v>
      </c>
      <c r="BY1149" s="2"/>
    </row>
    <row r="1150" spans="69:77" x14ac:dyDescent="0.15">
      <c r="BQ1150" s="1" t="s">
        <v>393</v>
      </c>
      <c r="BR1150" s="1" t="s">
        <v>1120</v>
      </c>
      <c r="BS1150" s="12" t="s">
        <v>1734</v>
      </c>
      <c r="BY1150" s="2"/>
    </row>
    <row r="1151" spans="69:77" x14ac:dyDescent="0.15">
      <c r="BQ1151" s="1" t="s">
        <v>393</v>
      </c>
      <c r="BR1151" s="1" t="s">
        <v>1122</v>
      </c>
      <c r="BS1151" s="12" t="s">
        <v>1735</v>
      </c>
      <c r="BY1151" s="2"/>
    </row>
    <row r="1152" spans="69:77" x14ac:dyDescent="0.15">
      <c r="BQ1152" s="1" t="s">
        <v>393</v>
      </c>
      <c r="BR1152" s="1" t="s">
        <v>1124</v>
      </c>
      <c r="BS1152" s="12" t="s">
        <v>1736</v>
      </c>
      <c r="BY1152" s="2"/>
    </row>
    <row r="1153" spans="69:77" x14ac:dyDescent="0.15">
      <c r="BQ1153" s="1" t="s">
        <v>393</v>
      </c>
      <c r="BR1153" s="1" t="s">
        <v>1126</v>
      </c>
      <c r="BS1153" s="12" t="s">
        <v>1737</v>
      </c>
      <c r="BY1153" s="2"/>
    </row>
    <row r="1154" spans="69:77" x14ac:dyDescent="0.15">
      <c r="BQ1154" s="1" t="s">
        <v>393</v>
      </c>
      <c r="BR1154" s="1" t="s">
        <v>1128</v>
      </c>
      <c r="BS1154" s="12" t="s">
        <v>1738</v>
      </c>
      <c r="BY1154" s="2"/>
    </row>
    <row r="1155" spans="69:77" x14ac:dyDescent="0.15">
      <c r="BQ1155" s="1" t="s">
        <v>393</v>
      </c>
      <c r="BR1155" s="1" t="s">
        <v>1130</v>
      </c>
      <c r="BS1155" s="12" t="s">
        <v>1739</v>
      </c>
      <c r="BY1155" s="2"/>
    </row>
    <row r="1156" spans="69:77" x14ac:dyDescent="0.15">
      <c r="BQ1156" s="1" t="s">
        <v>393</v>
      </c>
      <c r="BR1156" s="1" t="s">
        <v>1132</v>
      </c>
      <c r="BS1156" s="12" t="s">
        <v>1740</v>
      </c>
      <c r="BY1156" s="2"/>
    </row>
    <row r="1157" spans="69:77" x14ac:dyDescent="0.15">
      <c r="BQ1157" s="1" t="s">
        <v>393</v>
      </c>
      <c r="BR1157" s="1" t="s">
        <v>1134</v>
      </c>
      <c r="BS1157" s="12" t="s">
        <v>1741</v>
      </c>
      <c r="BY1157" s="2"/>
    </row>
    <row r="1158" spans="69:77" x14ac:dyDescent="0.15">
      <c r="BQ1158" s="1" t="s">
        <v>393</v>
      </c>
      <c r="BR1158" s="1" t="s">
        <v>1136</v>
      </c>
      <c r="BS1158" s="12" t="s">
        <v>1742</v>
      </c>
      <c r="BY1158" s="2"/>
    </row>
    <row r="1159" spans="69:77" x14ac:dyDescent="0.15">
      <c r="BQ1159" s="1" t="s">
        <v>393</v>
      </c>
      <c r="BR1159" s="1" t="s">
        <v>1138</v>
      </c>
      <c r="BS1159" s="12" t="s">
        <v>1743</v>
      </c>
      <c r="BY1159" s="2"/>
    </row>
    <row r="1160" spans="69:77" x14ac:dyDescent="0.15">
      <c r="BQ1160" s="1" t="s">
        <v>393</v>
      </c>
      <c r="BR1160" s="1" t="s">
        <v>1171</v>
      </c>
      <c r="BS1160" s="12" t="s">
        <v>1744</v>
      </c>
      <c r="BY1160" s="2"/>
    </row>
    <row r="1161" spans="69:77" x14ac:dyDescent="0.15">
      <c r="BQ1161" s="1" t="s">
        <v>393</v>
      </c>
      <c r="BR1161" s="1" t="s">
        <v>1173</v>
      </c>
      <c r="BS1161" s="12" t="s">
        <v>1745</v>
      </c>
      <c r="BY1161" s="2"/>
    </row>
    <row r="1162" spans="69:77" x14ac:dyDescent="0.15">
      <c r="BQ1162" s="1" t="s">
        <v>393</v>
      </c>
      <c r="BR1162" s="1" t="s">
        <v>1175</v>
      </c>
      <c r="BS1162" s="12" t="s">
        <v>1746</v>
      </c>
      <c r="BY1162" s="2"/>
    </row>
    <row r="1163" spans="69:77" x14ac:dyDescent="0.15">
      <c r="BQ1163" s="1" t="s">
        <v>393</v>
      </c>
      <c r="BR1163" s="1" t="s">
        <v>1177</v>
      </c>
      <c r="BS1163" s="12" t="s">
        <v>1747</v>
      </c>
      <c r="BY1163" s="2"/>
    </row>
    <row r="1164" spans="69:77" x14ac:dyDescent="0.15">
      <c r="BQ1164" s="1" t="s">
        <v>393</v>
      </c>
      <c r="BR1164" s="1" t="s">
        <v>1179</v>
      </c>
      <c r="BS1164" s="12" t="s">
        <v>1748</v>
      </c>
      <c r="BY1164" s="2"/>
    </row>
    <row r="1165" spans="69:77" x14ac:dyDescent="0.15">
      <c r="BQ1165" s="1" t="s">
        <v>393</v>
      </c>
      <c r="BR1165" s="1" t="s">
        <v>1181</v>
      </c>
      <c r="BS1165" s="12" t="s">
        <v>1749</v>
      </c>
      <c r="BY1165" s="2"/>
    </row>
    <row r="1166" spans="69:77" x14ac:dyDescent="0.15">
      <c r="BQ1166" s="1" t="s">
        <v>393</v>
      </c>
      <c r="BR1166" s="1" t="s">
        <v>1183</v>
      </c>
      <c r="BS1166" s="12" t="s">
        <v>1750</v>
      </c>
      <c r="BY1166" s="2"/>
    </row>
    <row r="1167" spans="69:77" x14ac:dyDescent="0.15">
      <c r="BQ1167" s="1" t="s">
        <v>393</v>
      </c>
      <c r="BR1167" s="1" t="s">
        <v>1185</v>
      </c>
      <c r="BS1167" s="12" t="s">
        <v>1751</v>
      </c>
      <c r="BY1167" s="2"/>
    </row>
    <row r="1168" spans="69:77" x14ac:dyDescent="0.15">
      <c r="BQ1168" s="1" t="s">
        <v>393</v>
      </c>
      <c r="BR1168" s="1" t="s">
        <v>1187</v>
      </c>
      <c r="BS1168" s="12" t="s">
        <v>1752</v>
      </c>
      <c r="BY1168" s="2"/>
    </row>
    <row r="1169" spans="69:77" x14ac:dyDescent="0.15">
      <c r="BQ1169" s="1" t="s">
        <v>394</v>
      </c>
      <c r="BR1169" s="1" t="s">
        <v>1108</v>
      </c>
      <c r="BS1169" s="12" t="s">
        <v>1697</v>
      </c>
      <c r="BY1169" s="2"/>
    </row>
    <row r="1170" spans="69:77" x14ac:dyDescent="0.15">
      <c r="BQ1170" s="1" t="s">
        <v>394</v>
      </c>
      <c r="BR1170" s="1" t="s">
        <v>1110</v>
      </c>
      <c r="BS1170" s="12" t="s">
        <v>1698</v>
      </c>
      <c r="BY1170" s="2"/>
    </row>
    <row r="1171" spans="69:77" x14ac:dyDescent="0.15">
      <c r="BQ1171" s="1" t="s">
        <v>394</v>
      </c>
      <c r="BR1171" s="1" t="s">
        <v>1112</v>
      </c>
      <c r="BS1171" s="12" t="s">
        <v>1699</v>
      </c>
      <c r="BY1171" s="2"/>
    </row>
    <row r="1172" spans="69:77" x14ac:dyDescent="0.15">
      <c r="BQ1172" s="1" t="s">
        <v>394</v>
      </c>
      <c r="BR1172" s="1" t="s">
        <v>1114</v>
      </c>
      <c r="BS1172" s="12" t="s">
        <v>1700</v>
      </c>
      <c r="BY1172" s="2"/>
    </row>
    <row r="1173" spans="69:77" x14ac:dyDescent="0.15">
      <c r="BQ1173" s="1" t="s">
        <v>394</v>
      </c>
      <c r="BR1173" s="1" t="s">
        <v>1116</v>
      </c>
      <c r="BS1173" s="12" t="s">
        <v>1701</v>
      </c>
      <c r="BY1173" s="2"/>
    </row>
    <row r="1174" spans="69:77" x14ac:dyDescent="0.15">
      <c r="BQ1174" s="1" t="s">
        <v>394</v>
      </c>
      <c r="BR1174" s="1" t="s">
        <v>1118</v>
      </c>
      <c r="BS1174" s="12" t="s">
        <v>1205</v>
      </c>
      <c r="BY1174" s="2"/>
    </row>
    <row r="1175" spans="69:77" x14ac:dyDescent="0.15">
      <c r="BQ1175" s="1" t="s">
        <v>394</v>
      </c>
      <c r="BR1175" s="1" t="s">
        <v>1120</v>
      </c>
      <c r="BS1175" s="12" t="s">
        <v>1206</v>
      </c>
      <c r="BY1175" s="2"/>
    </row>
    <row r="1176" spans="69:77" x14ac:dyDescent="0.15">
      <c r="BQ1176" s="1" t="s">
        <v>394</v>
      </c>
      <c r="BR1176" s="1" t="s">
        <v>1122</v>
      </c>
      <c r="BS1176" s="12" t="s">
        <v>1207</v>
      </c>
      <c r="BY1176" s="2"/>
    </row>
    <row r="1177" spans="69:77" x14ac:dyDescent="0.15">
      <c r="BQ1177" s="1" t="s">
        <v>395</v>
      </c>
      <c r="BR1177" s="1" t="s">
        <v>1108</v>
      </c>
      <c r="BS1177" s="12" t="s">
        <v>1289</v>
      </c>
      <c r="BY1177" s="2"/>
    </row>
    <row r="1178" spans="69:77" x14ac:dyDescent="0.15">
      <c r="BQ1178" s="1" t="s">
        <v>395</v>
      </c>
      <c r="BR1178" s="1" t="s">
        <v>1110</v>
      </c>
      <c r="BS1178" s="12" t="s">
        <v>1290</v>
      </c>
      <c r="BY1178" s="2"/>
    </row>
    <row r="1179" spans="69:77" x14ac:dyDescent="0.15">
      <c r="BQ1179" s="1" t="s">
        <v>395</v>
      </c>
      <c r="BR1179" s="1" t="s">
        <v>1112</v>
      </c>
      <c r="BS1179" s="12" t="s">
        <v>1291</v>
      </c>
      <c r="BY1179" s="2"/>
    </row>
    <row r="1180" spans="69:77" x14ac:dyDescent="0.15">
      <c r="BQ1180" s="1" t="s">
        <v>395</v>
      </c>
      <c r="BR1180" s="1" t="s">
        <v>1114</v>
      </c>
      <c r="BS1180" s="12" t="s">
        <v>1292</v>
      </c>
      <c r="BY1180" s="2"/>
    </row>
    <row r="1181" spans="69:77" x14ac:dyDescent="0.15">
      <c r="BQ1181" s="1" t="s">
        <v>395</v>
      </c>
      <c r="BR1181" s="1" t="s">
        <v>1116</v>
      </c>
      <c r="BS1181" s="12" t="s">
        <v>1293</v>
      </c>
      <c r="BY1181" s="2"/>
    </row>
    <row r="1182" spans="69:77" x14ac:dyDescent="0.15">
      <c r="BQ1182" s="1" t="s">
        <v>395</v>
      </c>
      <c r="BR1182" s="1" t="s">
        <v>1118</v>
      </c>
      <c r="BS1182" s="12" t="s">
        <v>1294</v>
      </c>
      <c r="BY1182" s="2"/>
    </row>
    <row r="1183" spans="69:77" x14ac:dyDescent="0.15">
      <c r="BQ1183" s="1" t="s">
        <v>395</v>
      </c>
      <c r="BR1183" s="1" t="s">
        <v>1120</v>
      </c>
      <c r="BS1183" s="12" t="s">
        <v>1295</v>
      </c>
      <c r="BY1183" s="2"/>
    </row>
    <row r="1184" spans="69:77" x14ac:dyDescent="0.15">
      <c r="BQ1184" s="1" t="s">
        <v>395</v>
      </c>
      <c r="BR1184" s="1" t="s">
        <v>1122</v>
      </c>
      <c r="BS1184" s="12" t="s">
        <v>1296</v>
      </c>
      <c r="BY1184" s="2"/>
    </row>
    <row r="1185" spans="69:77" x14ac:dyDescent="0.15">
      <c r="BQ1185" s="1" t="s">
        <v>395</v>
      </c>
      <c r="BR1185" s="1" t="s">
        <v>1124</v>
      </c>
      <c r="BS1185" s="12" t="s">
        <v>1297</v>
      </c>
      <c r="BY1185" s="2"/>
    </row>
    <row r="1186" spans="69:77" x14ac:dyDescent="0.15">
      <c r="BQ1186" s="1" t="s">
        <v>395</v>
      </c>
      <c r="BR1186" s="1" t="s">
        <v>1126</v>
      </c>
      <c r="BS1186" s="12" t="s">
        <v>1298</v>
      </c>
      <c r="BY1186" s="2"/>
    </row>
    <row r="1187" spans="69:77" x14ac:dyDescent="0.15">
      <c r="BQ1187" s="1" t="s">
        <v>395</v>
      </c>
      <c r="BR1187" s="1" t="s">
        <v>1128</v>
      </c>
      <c r="BS1187" s="12" t="s">
        <v>1299</v>
      </c>
      <c r="BY1187" s="2"/>
    </row>
    <row r="1188" spans="69:77" x14ac:dyDescent="0.15">
      <c r="BQ1188" s="1" t="s">
        <v>396</v>
      </c>
      <c r="BR1188" s="1" t="s">
        <v>1108</v>
      </c>
      <c r="BS1188" s="12" t="s">
        <v>1753</v>
      </c>
      <c r="BY1188" s="2"/>
    </row>
    <row r="1189" spans="69:77" x14ac:dyDescent="0.15">
      <c r="BQ1189" s="1" t="s">
        <v>396</v>
      </c>
      <c r="BR1189" s="1" t="s">
        <v>1110</v>
      </c>
      <c r="BS1189" s="12" t="s">
        <v>1754</v>
      </c>
      <c r="BY1189" s="2"/>
    </row>
    <row r="1190" spans="69:77" x14ac:dyDescent="0.15">
      <c r="BQ1190" s="1" t="s">
        <v>396</v>
      </c>
      <c r="BR1190" s="1" t="s">
        <v>1112</v>
      </c>
      <c r="BS1190" s="12" t="s">
        <v>1755</v>
      </c>
      <c r="BY1190" s="2"/>
    </row>
    <row r="1191" spans="69:77" x14ac:dyDescent="0.15">
      <c r="BQ1191" s="1" t="s">
        <v>396</v>
      </c>
      <c r="BR1191" s="1" t="s">
        <v>1114</v>
      </c>
      <c r="BS1191" s="12" t="s">
        <v>1756</v>
      </c>
      <c r="BY1191" s="2"/>
    </row>
    <row r="1192" spans="69:77" x14ac:dyDescent="0.15">
      <c r="BQ1192" s="1" t="s">
        <v>396</v>
      </c>
      <c r="BR1192" s="1" t="s">
        <v>1116</v>
      </c>
      <c r="BS1192" s="12" t="s">
        <v>1757</v>
      </c>
      <c r="BY1192" s="2"/>
    </row>
    <row r="1193" spans="69:77" x14ac:dyDescent="0.15">
      <c r="BQ1193" s="1" t="s">
        <v>396</v>
      </c>
      <c r="BR1193" s="1" t="s">
        <v>1118</v>
      </c>
      <c r="BS1193" s="12" t="s">
        <v>1758</v>
      </c>
      <c r="BY1193" s="2"/>
    </row>
    <row r="1194" spans="69:77" x14ac:dyDescent="0.15">
      <c r="BQ1194" s="1" t="s">
        <v>396</v>
      </c>
      <c r="BR1194" s="1" t="s">
        <v>1120</v>
      </c>
      <c r="BS1194" s="12" t="s">
        <v>1759</v>
      </c>
      <c r="BY1194" s="2"/>
    </row>
    <row r="1195" spans="69:77" x14ac:dyDescent="0.15">
      <c r="BQ1195" s="1" t="s">
        <v>396</v>
      </c>
      <c r="BR1195" s="1" t="s">
        <v>1122</v>
      </c>
      <c r="BS1195" s="12" t="s">
        <v>1760</v>
      </c>
      <c r="BY1195" s="2"/>
    </row>
    <row r="1196" spans="69:77" x14ac:dyDescent="0.15">
      <c r="BQ1196" s="1" t="s">
        <v>396</v>
      </c>
      <c r="BR1196" s="1" t="s">
        <v>1124</v>
      </c>
      <c r="BS1196" s="12" t="s">
        <v>1761</v>
      </c>
      <c r="BY1196" s="2"/>
    </row>
    <row r="1197" spans="69:77" x14ac:dyDescent="0.15">
      <c r="BQ1197" s="1" t="s">
        <v>396</v>
      </c>
      <c r="BR1197" s="1" t="s">
        <v>1126</v>
      </c>
      <c r="BS1197" s="12" t="s">
        <v>1762</v>
      </c>
      <c r="BY1197" s="2"/>
    </row>
    <row r="1198" spans="69:77" x14ac:dyDescent="0.15">
      <c r="BQ1198" s="1" t="s">
        <v>396</v>
      </c>
      <c r="BR1198" s="1" t="s">
        <v>1128</v>
      </c>
      <c r="BS1198" s="12" t="s">
        <v>1763</v>
      </c>
      <c r="BY1198" s="2"/>
    </row>
    <row r="1199" spans="69:77" x14ac:dyDescent="0.15">
      <c r="BQ1199" s="1" t="s">
        <v>396</v>
      </c>
      <c r="BR1199" s="1" t="s">
        <v>1130</v>
      </c>
      <c r="BS1199" s="12" t="s">
        <v>1764</v>
      </c>
      <c r="BY1199" s="2"/>
    </row>
    <row r="1200" spans="69:77" x14ac:dyDescent="0.15">
      <c r="BQ1200" s="1" t="s">
        <v>396</v>
      </c>
      <c r="BR1200" s="1" t="s">
        <v>1132</v>
      </c>
      <c r="BS1200" s="12" t="s">
        <v>1765</v>
      </c>
      <c r="BY1200" s="2"/>
    </row>
    <row r="1201" spans="69:77" x14ac:dyDescent="0.15">
      <c r="BQ1201" s="1" t="s">
        <v>396</v>
      </c>
      <c r="BR1201" s="1" t="s">
        <v>1134</v>
      </c>
      <c r="BS1201" s="12" t="s">
        <v>1766</v>
      </c>
      <c r="BY1201" s="2"/>
    </row>
    <row r="1202" spans="69:77" x14ac:dyDescent="0.15">
      <c r="BQ1202" s="1" t="s">
        <v>396</v>
      </c>
      <c r="BR1202" s="1" t="s">
        <v>1136</v>
      </c>
      <c r="BS1202" s="12" t="s">
        <v>1767</v>
      </c>
      <c r="BY1202" s="2"/>
    </row>
    <row r="1203" spans="69:77" x14ac:dyDescent="0.15">
      <c r="BQ1203" s="1" t="s">
        <v>396</v>
      </c>
      <c r="BR1203" s="1" t="s">
        <v>1138</v>
      </c>
      <c r="BS1203" s="12" t="s">
        <v>1768</v>
      </c>
      <c r="BY1203" s="2"/>
    </row>
    <row r="1204" spans="69:77" x14ac:dyDescent="0.15">
      <c r="BQ1204" s="1" t="s">
        <v>396</v>
      </c>
      <c r="BR1204" s="1" t="s">
        <v>1171</v>
      </c>
      <c r="BS1204" s="12" t="s">
        <v>1769</v>
      </c>
      <c r="BY1204" s="2"/>
    </row>
    <row r="1205" spans="69:77" x14ac:dyDescent="0.15">
      <c r="BQ1205" s="1" t="s">
        <v>396</v>
      </c>
      <c r="BR1205" s="1" t="s">
        <v>1173</v>
      </c>
      <c r="BS1205" s="12" t="s">
        <v>1770</v>
      </c>
      <c r="BY1205" s="2"/>
    </row>
    <row r="1206" spans="69:77" x14ac:dyDescent="0.15">
      <c r="BQ1206" s="1" t="s">
        <v>396</v>
      </c>
      <c r="BR1206" s="1" t="s">
        <v>1175</v>
      </c>
      <c r="BS1206" s="12" t="s">
        <v>1771</v>
      </c>
      <c r="BY1206" s="2"/>
    </row>
    <row r="1207" spans="69:77" x14ac:dyDescent="0.15">
      <c r="BQ1207" s="1" t="s">
        <v>396</v>
      </c>
      <c r="BR1207" s="1" t="s">
        <v>1177</v>
      </c>
      <c r="BS1207" s="12" t="s">
        <v>1772</v>
      </c>
      <c r="BY1207" s="2"/>
    </row>
    <row r="1208" spans="69:77" x14ac:dyDescent="0.15">
      <c r="BQ1208" s="1" t="s">
        <v>396</v>
      </c>
      <c r="BR1208" s="1" t="s">
        <v>1179</v>
      </c>
      <c r="BS1208" s="12" t="s">
        <v>1773</v>
      </c>
      <c r="BY1208" s="2"/>
    </row>
    <row r="1209" spans="69:77" x14ac:dyDescent="0.15">
      <c r="BQ1209" s="1" t="s">
        <v>396</v>
      </c>
      <c r="BR1209" s="1" t="s">
        <v>1181</v>
      </c>
      <c r="BS1209" s="12" t="s">
        <v>1774</v>
      </c>
      <c r="BY1209" s="2"/>
    </row>
    <row r="1210" spans="69:77" x14ac:dyDescent="0.15">
      <c r="BQ1210" s="1" t="s">
        <v>397</v>
      </c>
      <c r="BR1210" s="1" t="s">
        <v>1108</v>
      </c>
      <c r="BS1210" s="12" t="s">
        <v>1775</v>
      </c>
      <c r="BY1210" s="2"/>
    </row>
    <row r="1211" spans="69:77" x14ac:dyDescent="0.15">
      <c r="BQ1211" s="1" t="s">
        <v>397</v>
      </c>
      <c r="BR1211" s="1" t="s">
        <v>1110</v>
      </c>
      <c r="BS1211" s="12" t="s">
        <v>1776</v>
      </c>
      <c r="BY1211" s="2"/>
    </row>
    <row r="1212" spans="69:77" x14ac:dyDescent="0.15">
      <c r="BQ1212" s="1" t="s">
        <v>397</v>
      </c>
      <c r="BR1212" s="1" t="s">
        <v>1112</v>
      </c>
      <c r="BS1212" s="12" t="s">
        <v>1777</v>
      </c>
      <c r="BY1212" s="2"/>
    </row>
    <row r="1213" spans="69:77" x14ac:dyDescent="0.15">
      <c r="BQ1213" s="1" t="s">
        <v>397</v>
      </c>
      <c r="BR1213" s="1" t="s">
        <v>1114</v>
      </c>
      <c r="BS1213" s="12" t="s">
        <v>1778</v>
      </c>
      <c r="BY1213" s="2"/>
    </row>
    <row r="1214" spans="69:77" x14ac:dyDescent="0.15">
      <c r="BQ1214" s="1" t="s">
        <v>397</v>
      </c>
      <c r="BR1214" s="1" t="s">
        <v>1116</v>
      </c>
      <c r="BS1214" s="12" t="s">
        <v>1779</v>
      </c>
      <c r="BY1214" s="2"/>
    </row>
    <row r="1215" spans="69:77" x14ac:dyDescent="0.15">
      <c r="BQ1215" s="1" t="s">
        <v>397</v>
      </c>
      <c r="BR1215" s="1" t="s">
        <v>1118</v>
      </c>
      <c r="BS1215" s="12" t="s">
        <v>1780</v>
      </c>
      <c r="BY1215" s="2"/>
    </row>
    <row r="1216" spans="69:77" x14ac:dyDescent="0.15">
      <c r="BQ1216" s="1" t="s">
        <v>397</v>
      </c>
      <c r="BR1216" s="1" t="s">
        <v>1120</v>
      </c>
      <c r="BS1216" s="12" t="s">
        <v>1781</v>
      </c>
      <c r="BY1216" s="2"/>
    </row>
    <row r="1217" spans="69:77" x14ac:dyDescent="0.15">
      <c r="BQ1217" s="1" t="s">
        <v>397</v>
      </c>
      <c r="BR1217" s="1" t="s">
        <v>1122</v>
      </c>
      <c r="BS1217" s="12" t="s">
        <v>1782</v>
      </c>
      <c r="BY1217" s="2"/>
    </row>
    <row r="1218" spans="69:77" x14ac:dyDescent="0.15">
      <c r="BQ1218" s="1" t="s">
        <v>397</v>
      </c>
      <c r="BR1218" s="1" t="s">
        <v>1124</v>
      </c>
      <c r="BS1218" s="12" t="s">
        <v>1783</v>
      </c>
      <c r="BY1218" s="2"/>
    </row>
    <row r="1219" spans="69:77" x14ac:dyDescent="0.15">
      <c r="BQ1219" s="1" t="s">
        <v>397</v>
      </c>
      <c r="BR1219" s="1" t="s">
        <v>1126</v>
      </c>
      <c r="BS1219" s="12" t="s">
        <v>1784</v>
      </c>
      <c r="BY1219" s="2"/>
    </row>
    <row r="1220" spans="69:77" x14ac:dyDescent="0.15">
      <c r="BQ1220" s="1" t="s">
        <v>397</v>
      </c>
      <c r="BR1220" s="1" t="s">
        <v>1128</v>
      </c>
      <c r="BS1220" s="12" t="s">
        <v>1785</v>
      </c>
      <c r="BY1220" s="2"/>
    </row>
    <row r="1221" spans="69:77" x14ac:dyDescent="0.15">
      <c r="BQ1221" s="1" t="s">
        <v>397</v>
      </c>
      <c r="BR1221" s="1" t="s">
        <v>1130</v>
      </c>
      <c r="BS1221" s="12" t="s">
        <v>1786</v>
      </c>
      <c r="BY1221" s="2"/>
    </row>
    <row r="1222" spans="69:77" x14ac:dyDescent="0.15">
      <c r="BQ1222" s="1" t="s">
        <v>398</v>
      </c>
      <c r="BR1222" s="1" t="s">
        <v>1108</v>
      </c>
      <c r="BS1222" s="12" t="s">
        <v>1787</v>
      </c>
      <c r="BY1222" s="2"/>
    </row>
    <row r="1223" spans="69:77" x14ac:dyDescent="0.15">
      <c r="BQ1223" s="1" t="s">
        <v>398</v>
      </c>
      <c r="BR1223" s="1" t="s">
        <v>1110</v>
      </c>
      <c r="BS1223" s="12" t="s">
        <v>1788</v>
      </c>
      <c r="BY1223" s="2"/>
    </row>
    <row r="1224" spans="69:77" x14ac:dyDescent="0.15">
      <c r="BQ1224" s="1" t="s">
        <v>398</v>
      </c>
      <c r="BR1224" s="1" t="s">
        <v>1112</v>
      </c>
      <c r="BS1224" s="12" t="s">
        <v>1789</v>
      </c>
      <c r="BY1224" s="2"/>
    </row>
    <row r="1225" spans="69:77" x14ac:dyDescent="0.15">
      <c r="BQ1225" s="1" t="s">
        <v>398</v>
      </c>
      <c r="BR1225" s="1" t="s">
        <v>1114</v>
      </c>
      <c r="BS1225" s="12" t="s">
        <v>1790</v>
      </c>
      <c r="BY1225" s="2"/>
    </row>
    <row r="1226" spans="69:77" x14ac:dyDescent="0.15">
      <c r="BQ1226" s="1" t="s">
        <v>398</v>
      </c>
      <c r="BR1226" s="1" t="s">
        <v>1116</v>
      </c>
      <c r="BS1226" s="12" t="s">
        <v>1791</v>
      </c>
      <c r="BY1226" s="2"/>
    </row>
    <row r="1227" spans="69:77" x14ac:dyDescent="0.15">
      <c r="BQ1227" s="1" t="s">
        <v>398</v>
      </c>
      <c r="BR1227" s="1" t="s">
        <v>1118</v>
      </c>
      <c r="BS1227" s="12" t="s">
        <v>1792</v>
      </c>
      <c r="BY1227" s="2"/>
    </row>
    <row r="1228" spans="69:77" x14ac:dyDescent="0.15">
      <c r="BQ1228" s="1" t="s">
        <v>398</v>
      </c>
      <c r="BR1228" s="1" t="s">
        <v>1120</v>
      </c>
      <c r="BS1228" s="12" t="s">
        <v>1793</v>
      </c>
      <c r="BY1228" s="2"/>
    </row>
    <row r="1229" spans="69:77" x14ac:dyDescent="0.15">
      <c r="BQ1229" s="1" t="s">
        <v>398</v>
      </c>
      <c r="BR1229" s="1" t="s">
        <v>1122</v>
      </c>
      <c r="BS1229" s="12" t="s">
        <v>1794</v>
      </c>
      <c r="BY1229" s="2"/>
    </row>
    <row r="1230" spans="69:77" x14ac:dyDescent="0.15">
      <c r="BQ1230" s="1" t="s">
        <v>398</v>
      </c>
      <c r="BR1230" s="1" t="s">
        <v>1124</v>
      </c>
      <c r="BS1230" s="12" t="s">
        <v>1795</v>
      </c>
      <c r="BY1230" s="2"/>
    </row>
    <row r="1231" spans="69:77" x14ac:dyDescent="0.15">
      <c r="BQ1231" s="1" t="s">
        <v>398</v>
      </c>
      <c r="BR1231" s="1" t="s">
        <v>1126</v>
      </c>
      <c r="BS1231" s="12" t="s">
        <v>1796</v>
      </c>
      <c r="BY1231" s="2"/>
    </row>
    <row r="1232" spans="69:77" x14ac:dyDescent="0.15">
      <c r="BQ1232" s="1" t="s">
        <v>399</v>
      </c>
      <c r="BR1232" s="1" t="s">
        <v>1108</v>
      </c>
      <c r="BS1232" s="12" t="s">
        <v>254</v>
      </c>
      <c r="BY1232" s="2"/>
    </row>
    <row r="1233" spans="69:77" x14ac:dyDescent="0.15">
      <c r="BQ1233" s="1" t="s">
        <v>399</v>
      </c>
      <c r="BR1233" s="1" t="s">
        <v>1110</v>
      </c>
      <c r="BS1233" s="12" t="s">
        <v>1189</v>
      </c>
      <c r="BY1233" s="2"/>
    </row>
    <row r="1234" spans="69:77" x14ac:dyDescent="0.15">
      <c r="BQ1234" s="1" t="s">
        <v>399</v>
      </c>
      <c r="BR1234" s="1" t="s">
        <v>1112</v>
      </c>
      <c r="BS1234" s="12" t="s">
        <v>1190</v>
      </c>
      <c r="BY1234" s="2"/>
    </row>
    <row r="1235" spans="69:77" x14ac:dyDescent="0.15">
      <c r="BQ1235" s="1" t="s">
        <v>399</v>
      </c>
      <c r="BR1235" s="1" t="s">
        <v>1114</v>
      </c>
      <c r="BS1235" s="12" t="s">
        <v>1191</v>
      </c>
      <c r="BY1235" s="2"/>
    </row>
    <row r="1236" spans="69:77" x14ac:dyDescent="0.15">
      <c r="BQ1236" s="1" t="s">
        <v>399</v>
      </c>
      <c r="BR1236" s="1" t="s">
        <v>1116</v>
      </c>
      <c r="BS1236" s="12" t="s">
        <v>1192</v>
      </c>
      <c r="BY1236" s="2"/>
    </row>
    <row r="1237" spans="69:77" x14ac:dyDescent="0.15">
      <c r="BQ1237" s="1" t="s">
        <v>399</v>
      </c>
      <c r="BR1237" s="1" t="s">
        <v>1118</v>
      </c>
      <c r="BS1237" s="12" t="s">
        <v>1193</v>
      </c>
      <c r="BY1237" s="2"/>
    </row>
    <row r="1238" spans="69:77" x14ac:dyDescent="0.15">
      <c r="BQ1238" s="1" t="s">
        <v>399</v>
      </c>
      <c r="BR1238" s="1" t="s">
        <v>1120</v>
      </c>
      <c r="BS1238" s="12" t="s">
        <v>1194</v>
      </c>
      <c r="BY1238" s="2"/>
    </row>
    <row r="1239" spans="69:77" x14ac:dyDescent="0.15">
      <c r="BQ1239" s="1" t="s">
        <v>399</v>
      </c>
      <c r="BR1239" s="1" t="s">
        <v>1122</v>
      </c>
      <c r="BS1239" s="12" t="s">
        <v>1195</v>
      </c>
      <c r="BY1239" s="2"/>
    </row>
    <row r="1240" spans="69:77" x14ac:dyDescent="0.15">
      <c r="BQ1240" s="1" t="s">
        <v>399</v>
      </c>
      <c r="BR1240" s="1" t="s">
        <v>1124</v>
      </c>
      <c r="BS1240" s="12" t="s">
        <v>1196</v>
      </c>
      <c r="BY1240" s="2"/>
    </row>
    <row r="1241" spans="69:77" x14ac:dyDescent="0.15">
      <c r="BQ1241" s="1" t="s">
        <v>399</v>
      </c>
      <c r="BR1241" s="1" t="s">
        <v>1126</v>
      </c>
      <c r="BS1241" s="12" t="s">
        <v>1197</v>
      </c>
      <c r="BY1241" s="2"/>
    </row>
    <row r="1242" spans="69:77" x14ac:dyDescent="0.15">
      <c r="BQ1242" s="1" t="s">
        <v>399</v>
      </c>
      <c r="BR1242" s="1" t="s">
        <v>1128</v>
      </c>
      <c r="BS1242" s="12" t="s">
        <v>1198</v>
      </c>
      <c r="BY1242" s="2"/>
    </row>
    <row r="1243" spans="69:77" x14ac:dyDescent="0.15">
      <c r="BQ1243" s="1" t="s">
        <v>399</v>
      </c>
      <c r="BR1243" s="1" t="s">
        <v>1130</v>
      </c>
      <c r="BS1243" s="12" t="s">
        <v>1199</v>
      </c>
      <c r="BY1243" s="2"/>
    </row>
    <row r="1244" spans="69:77" x14ac:dyDescent="0.15">
      <c r="BQ1244" s="1" t="s">
        <v>400</v>
      </c>
      <c r="BR1244" s="1" t="s">
        <v>1108</v>
      </c>
      <c r="BS1244" s="12" t="s">
        <v>254</v>
      </c>
      <c r="BY1244" s="2"/>
    </row>
    <row r="1245" spans="69:77" x14ac:dyDescent="0.15">
      <c r="BQ1245" s="1" t="s">
        <v>400</v>
      </c>
      <c r="BR1245" s="1" t="s">
        <v>1110</v>
      </c>
      <c r="BS1245" s="12" t="s">
        <v>1189</v>
      </c>
      <c r="BY1245" s="2"/>
    </row>
    <row r="1246" spans="69:77" x14ac:dyDescent="0.15">
      <c r="BQ1246" s="1" t="s">
        <v>400</v>
      </c>
      <c r="BR1246" s="1" t="s">
        <v>1112</v>
      </c>
      <c r="BS1246" s="12" t="s">
        <v>1190</v>
      </c>
      <c r="BY1246" s="2"/>
    </row>
    <row r="1247" spans="69:77" x14ac:dyDescent="0.15">
      <c r="BQ1247" s="1" t="s">
        <v>400</v>
      </c>
      <c r="BR1247" s="1" t="s">
        <v>1114</v>
      </c>
      <c r="BS1247" s="12" t="s">
        <v>1191</v>
      </c>
      <c r="BY1247" s="2"/>
    </row>
    <row r="1248" spans="69:77" x14ac:dyDescent="0.15">
      <c r="BQ1248" s="1" t="s">
        <v>400</v>
      </c>
      <c r="BR1248" s="1" t="s">
        <v>1116</v>
      </c>
      <c r="BS1248" s="12" t="s">
        <v>1192</v>
      </c>
      <c r="BY1248" s="2"/>
    </row>
    <row r="1249" spans="69:77" x14ac:dyDescent="0.15">
      <c r="BQ1249" s="1" t="s">
        <v>400</v>
      </c>
      <c r="BR1249" s="1" t="s">
        <v>1118</v>
      </c>
      <c r="BS1249" s="12" t="s">
        <v>1193</v>
      </c>
      <c r="BY1249" s="2"/>
    </row>
    <row r="1250" spans="69:77" x14ac:dyDescent="0.15">
      <c r="BQ1250" s="1" t="s">
        <v>400</v>
      </c>
      <c r="BR1250" s="1" t="s">
        <v>1120</v>
      </c>
      <c r="BS1250" s="12" t="s">
        <v>1194</v>
      </c>
      <c r="BY1250" s="2"/>
    </row>
    <row r="1251" spans="69:77" x14ac:dyDescent="0.15">
      <c r="BQ1251" s="1" t="s">
        <v>400</v>
      </c>
      <c r="BR1251" s="1" t="s">
        <v>1122</v>
      </c>
      <c r="BS1251" s="12" t="s">
        <v>1195</v>
      </c>
      <c r="BY1251" s="2"/>
    </row>
    <row r="1252" spans="69:77" x14ac:dyDescent="0.15">
      <c r="BQ1252" s="1" t="s">
        <v>400</v>
      </c>
      <c r="BR1252" s="1" t="s">
        <v>1124</v>
      </c>
      <c r="BS1252" s="12" t="s">
        <v>1196</v>
      </c>
      <c r="BY1252" s="2"/>
    </row>
    <row r="1253" spans="69:77" x14ac:dyDescent="0.15">
      <c r="BQ1253" s="1" t="s">
        <v>400</v>
      </c>
      <c r="BR1253" s="1" t="s">
        <v>1126</v>
      </c>
      <c r="BS1253" s="12" t="s">
        <v>1197</v>
      </c>
      <c r="BY1253" s="2"/>
    </row>
    <row r="1254" spans="69:77" x14ac:dyDescent="0.15">
      <c r="BQ1254" s="1" t="s">
        <v>400</v>
      </c>
      <c r="BR1254" s="1" t="s">
        <v>1128</v>
      </c>
      <c r="BS1254" s="12" t="s">
        <v>1198</v>
      </c>
      <c r="BY1254" s="2"/>
    </row>
    <row r="1255" spans="69:77" x14ac:dyDescent="0.15">
      <c r="BQ1255" s="1" t="s">
        <v>400</v>
      </c>
      <c r="BR1255" s="1" t="s">
        <v>1130</v>
      </c>
      <c r="BS1255" s="12" t="s">
        <v>1199</v>
      </c>
      <c r="BY1255" s="2"/>
    </row>
    <row r="1256" spans="69:77" x14ac:dyDescent="0.15">
      <c r="BQ1256" s="1" t="s">
        <v>401</v>
      </c>
      <c r="BR1256" s="1" t="s">
        <v>1108</v>
      </c>
      <c r="BS1256" s="12" t="s">
        <v>254</v>
      </c>
      <c r="BY1256" s="2"/>
    </row>
    <row r="1257" spans="69:77" x14ac:dyDescent="0.15">
      <c r="BQ1257" s="1" t="s">
        <v>401</v>
      </c>
      <c r="BR1257" s="1" t="s">
        <v>1110</v>
      </c>
      <c r="BS1257" s="12" t="s">
        <v>1189</v>
      </c>
      <c r="BY1257" s="2"/>
    </row>
    <row r="1258" spans="69:77" x14ac:dyDescent="0.15">
      <c r="BQ1258" s="1" t="s">
        <v>401</v>
      </c>
      <c r="BR1258" s="1" t="s">
        <v>1112</v>
      </c>
      <c r="BS1258" s="12" t="s">
        <v>1190</v>
      </c>
      <c r="BY1258" s="2"/>
    </row>
    <row r="1259" spans="69:77" x14ac:dyDescent="0.15">
      <c r="BQ1259" s="1" t="s">
        <v>401</v>
      </c>
      <c r="BR1259" s="1" t="s">
        <v>1114</v>
      </c>
      <c r="BS1259" s="12" t="s">
        <v>1191</v>
      </c>
      <c r="BY1259" s="2"/>
    </row>
    <row r="1260" spans="69:77" x14ac:dyDescent="0.15">
      <c r="BQ1260" s="1" t="s">
        <v>401</v>
      </c>
      <c r="BR1260" s="1" t="s">
        <v>1116</v>
      </c>
      <c r="BS1260" s="12" t="s">
        <v>1192</v>
      </c>
      <c r="BY1260" s="2"/>
    </row>
    <row r="1261" spans="69:77" x14ac:dyDescent="0.15">
      <c r="BQ1261" s="1" t="s">
        <v>401</v>
      </c>
      <c r="BR1261" s="1" t="s">
        <v>1118</v>
      </c>
      <c r="BS1261" s="12" t="s">
        <v>1193</v>
      </c>
      <c r="BY1261" s="2"/>
    </row>
    <row r="1262" spans="69:77" x14ac:dyDescent="0.15">
      <c r="BQ1262" s="1" t="s">
        <v>401</v>
      </c>
      <c r="BR1262" s="1" t="s">
        <v>1120</v>
      </c>
      <c r="BS1262" s="12" t="s">
        <v>1194</v>
      </c>
      <c r="BY1262" s="2"/>
    </row>
    <row r="1263" spans="69:77" x14ac:dyDescent="0.15">
      <c r="BQ1263" s="1" t="s">
        <v>401</v>
      </c>
      <c r="BR1263" s="1" t="s">
        <v>1122</v>
      </c>
      <c r="BS1263" s="12" t="s">
        <v>1195</v>
      </c>
      <c r="BY1263" s="2"/>
    </row>
    <row r="1264" spans="69:77" x14ac:dyDescent="0.15">
      <c r="BQ1264" s="1" t="s">
        <v>401</v>
      </c>
      <c r="BR1264" s="1" t="s">
        <v>1124</v>
      </c>
      <c r="BS1264" s="12" t="s">
        <v>1196</v>
      </c>
      <c r="BY1264" s="2"/>
    </row>
    <row r="1265" spans="69:77" x14ac:dyDescent="0.15">
      <c r="BQ1265" s="1" t="s">
        <v>401</v>
      </c>
      <c r="BR1265" s="1" t="s">
        <v>1126</v>
      </c>
      <c r="BS1265" s="12" t="s">
        <v>1197</v>
      </c>
      <c r="BY1265" s="2"/>
    </row>
    <row r="1266" spans="69:77" x14ac:dyDescent="0.15">
      <c r="BQ1266" s="1" t="s">
        <v>401</v>
      </c>
      <c r="BR1266" s="1" t="s">
        <v>1128</v>
      </c>
      <c r="BS1266" s="12" t="s">
        <v>1198</v>
      </c>
      <c r="BY1266" s="2"/>
    </row>
    <row r="1267" spans="69:77" x14ac:dyDescent="0.15">
      <c r="BQ1267" s="1" t="s">
        <v>401</v>
      </c>
      <c r="BR1267" s="1" t="s">
        <v>1130</v>
      </c>
      <c r="BS1267" s="12" t="s">
        <v>1199</v>
      </c>
      <c r="BY1267" s="2"/>
    </row>
    <row r="1268" spans="69:77" x14ac:dyDescent="0.15">
      <c r="BQ1268" s="1" t="s">
        <v>402</v>
      </c>
      <c r="BR1268" s="1" t="s">
        <v>1108</v>
      </c>
      <c r="BS1268" s="12" t="s">
        <v>254</v>
      </c>
      <c r="BY1268" s="2"/>
    </row>
    <row r="1269" spans="69:77" x14ac:dyDescent="0.15">
      <c r="BQ1269" s="1" t="s">
        <v>402</v>
      </c>
      <c r="BR1269" s="1" t="s">
        <v>1110</v>
      </c>
      <c r="BS1269" s="12" t="s">
        <v>1189</v>
      </c>
      <c r="BY1269" s="2"/>
    </row>
    <row r="1270" spans="69:77" x14ac:dyDescent="0.15">
      <c r="BQ1270" s="1" t="s">
        <v>402</v>
      </c>
      <c r="BR1270" s="1" t="s">
        <v>1112</v>
      </c>
      <c r="BS1270" s="12" t="s">
        <v>1190</v>
      </c>
      <c r="BY1270" s="2"/>
    </row>
    <row r="1271" spans="69:77" x14ac:dyDescent="0.15">
      <c r="BQ1271" s="1" t="s">
        <v>402</v>
      </c>
      <c r="BR1271" s="1" t="s">
        <v>1114</v>
      </c>
      <c r="BS1271" s="12" t="s">
        <v>1191</v>
      </c>
      <c r="BY1271" s="2"/>
    </row>
    <row r="1272" spans="69:77" x14ac:dyDescent="0.15">
      <c r="BQ1272" s="1" t="s">
        <v>402</v>
      </c>
      <c r="BR1272" s="1" t="s">
        <v>1116</v>
      </c>
      <c r="BS1272" s="12" t="s">
        <v>1192</v>
      </c>
      <c r="BY1272" s="2"/>
    </row>
    <row r="1273" spans="69:77" x14ac:dyDescent="0.15">
      <c r="BQ1273" s="1" t="s">
        <v>402</v>
      </c>
      <c r="BR1273" s="1" t="s">
        <v>1118</v>
      </c>
      <c r="BS1273" s="12" t="s">
        <v>1193</v>
      </c>
      <c r="BY1273" s="2"/>
    </row>
    <row r="1274" spans="69:77" x14ac:dyDescent="0.15">
      <c r="BQ1274" s="1" t="s">
        <v>402</v>
      </c>
      <c r="BR1274" s="1" t="s">
        <v>1120</v>
      </c>
      <c r="BS1274" s="12" t="s">
        <v>1194</v>
      </c>
      <c r="BY1274" s="2"/>
    </row>
    <row r="1275" spans="69:77" x14ac:dyDescent="0.15">
      <c r="BQ1275" s="1" t="s">
        <v>402</v>
      </c>
      <c r="BR1275" s="1" t="s">
        <v>1122</v>
      </c>
      <c r="BS1275" s="12" t="s">
        <v>1195</v>
      </c>
      <c r="BY1275" s="2"/>
    </row>
    <row r="1276" spans="69:77" x14ac:dyDescent="0.15">
      <c r="BQ1276" s="1" t="s">
        <v>402</v>
      </c>
      <c r="BR1276" s="1" t="s">
        <v>1124</v>
      </c>
      <c r="BS1276" s="12" t="s">
        <v>1196</v>
      </c>
      <c r="BY1276" s="2"/>
    </row>
    <row r="1277" spans="69:77" x14ac:dyDescent="0.15">
      <c r="BQ1277" s="1" t="s">
        <v>402</v>
      </c>
      <c r="BR1277" s="1" t="s">
        <v>1126</v>
      </c>
      <c r="BS1277" s="12" t="s">
        <v>1197</v>
      </c>
      <c r="BY1277" s="2"/>
    </row>
    <row r="1278" spans="69:77" x14ac:dyDescent="0.15">
      <c r="BQ1278" s="1" t="s">
        <v>402</v>
      </c>
      <c r="BR1278" s="1" t="s">
        <v>1128</v>
      </c>
      <c r="BS1278" s="12" t="s">
        <v>1198</v>
      </c>
      <c r="BY1278" s="2"/>
    </row>
    <row r="1279" spans="69:77" x14ac:dyDescent="0.15">
      <c r="BQ1279" s="1" t="s">
        <v>402</v>
      </c>
      <c r="BR1279" s="1" t="s">
        <v>1130</v>
      </c>
      <c r="BS1279" s="12" t="s">
        <v>1199</v>
      </c>
      <c r="BY1279" s="2"/>
    </row>
    <row r="1280" spans="69:77" x14ac:dyDescent="0.15">
      <c r="BQ1280" s="1" t="s">
        <v>403</v>
      </c>
      <c r="BR1280" s="1" t="s">
        <v>1108</v>
      </c>
      <c r="BS1280" s="12" t="s">
        <v>1797</v>
      </c>
      <c r="BY1280" s="2"/>
    </row>
    <row r="1281" spans="69:77" x14ac:dyDescent="0.15">
      <c r="BQ1281" s="1" t="s">
        <v>403</v>
      </c>
      <c r="BR1281" s="1" t="s">
        <v>1110</v>
      </c>
      <c r="BS1281" s="12" t="s">
        <v>1798</v>
      </c>
      <c r="BY1281" s="2"/>
    </row>
    <row r="1282" spans="69:77" x14ac:dyDescent="0.15">
      <c r="BQ1282" s="1" t="s">
        <v>403</v>
      </c>
      <c r="BR1282" s="1" t="s">
        <v>1112</v>
      </c>
      <c r="BS1282" s="12" t="s">
        <v>1799</v>
      </c>
      <c r="BY1282" s="2"/>
    </row>
    <row r="1283" spans="69:77" x14ac:dyDescent="0.15">
      <c r="BQ1283" s="1" t="s">
        <v>403</v>
      </c>
      <c r="BR1283" s="1" t="s">
        <v>1114</v>
      </c>
      <c r="BS1283" s="12" t="s">
        <v>1800</v>
      </c>
      <c r="BY1283" s="2"/>
    </row>
    <row r="1284" spans="69:77" x14ac:dyDescent="0.15">
      <c r="BQ1284" s="1" t="s">
        <v>403</v>
      </c>
      <c r="BR1284" s="1" t="s">
        <v>1116</v>
      </c>
      <c r="BS1284" s="12" t="s">
        <v>1801</v>
      </c>
      <c r="BY1284" s="2"/>
    </row>
    <row r="1285" spans="69:77" x14ac:dyDescent="0.15">
      <c r="BQ1285" s="1" t="s">
        <v>403</v>
      </c>
      <c r="BR1285" s="1" t="s">
        <v>1118</v>
      </c>
      <c r="BS1285" s="12" t="s">
        <v>1802</v>
      </c>
      <c r="BY1285" s="2"/>
    </row>
    <row r="1286" spans="69:77" x14ac:dyDescent="0.15">
      <c r="BQ1286" s="1" t="s">
        <v>403</v>
      </c>
      <c r="BR1286" s="1" t="s">
        <v>1120</v>
      </c>
      <c r="BS1286" s="12" t="s">
        <v>1803</v>
      </c>
      <c r="BY1286" s="2"/>
    </row>
    <row r="1287" spans="69:77" x14ac:dyDescent="0.15">
      <c r="BQ1287" s="1" t="s">
        <v>403</v>
      </c>
      <c r="BR1287" s="1" t="s">
        <v>1122</v>
      </c>
      <c r="BS1287" s="12" t="s">
        <v>1804</v>
      </c>
      <c r="BY1287" s="2"/>
    </row>
    <row r="1288" spans="69:77" x14ac:dyDescent="0.15">
      <c r="BQ1288" s="1" t="s">
        <v>403</v>
      </c>
      <c r="BR1288" s="1" t="s">
        <v>1124</v>
      </c>
      <c r="BS1288" s="12" t="s">
        <v>1805</v>
      </c>
      <c r="BY1288" s="2"/>
    </row>
    <row r="1289" spans="69:77" x14ac:dyDescent="0.15">
      <c r="BQ1289" s="1" t="s">
        <v>403</v>
      </c>
      <c r="BR1289" s="1" t="s">
        <v>1126</v>
      </c>
      <c r="BS1289" s="12" t="s">
        <v>1806</v>
      </c>
      <c r="BY1289" s="2"/>
    </row>
    <row r="1290" spans="69:77" x14ac:dyDescent="0.15">
      <c r="BQ1290" s="1" t="s">
        <v>403</v>
      </c>
      <c r="BR1290" s="1" t="s">
        <v>1128</v>
      </c>
      <c r="BS1290" s="12" t="s">
        <v>1807</v>
      </c>
      <c r="BY1290" s="2"/>
    </row>
    <row r="1291" spans="69:77" x14ac:dyDescent="0.15">
      <c r="BQ1291" s="1" t="s">
        <v>403</v>
      </c>
      <c r="BR1291" s="1" t="s">
        <v>1130</v>
      </c>
      <c r="BS1291" s="12" t="s">
        <v>1808</v>
      </c>
      <c r="BY1291" s="2"/>
    </row>
    <row r="1292" spans="69:77" x14ac:dyDescent="0.15">
      <c r="BQ1292" s="1" t="s">
        <v>403</v>
      </c>
      <c r="BR1292" s="1" t="s">
        <v>1132</v>
      </c>
      <c r="BS1292" s="12" t="s">
        <v>1809</v>
      </c>
      <c r="BY1292" s="2"/>
    </row>
    <row r="1293" spans="69:77" x14ac:dyDescent="0.15">
      <c r="BQ1293" s="1" t="s">
        <v>403</v>
      </c>
      <c r="BR1293" s="1" t="s">
        <v>1134</v>
      </c>
      <c r="BS1293" s="12" t="s">
        <v>1810</v>
      </c>
      <c r="BY1293" s="2"/>
    </row>
    <row r="1294" spans="69:77" x14ac:dyDescent="0.15">
      <c r="BQ1294" s="1" t="s">
        <v>403</v>
      </c>
      <c r="BR1294" s="1" t="s">
        <v>1136</v>
      </c>
      <c r="BS1294" s="12" t="s">
        <v>1811</v>
      </c>
      <c r="BY1294" s="2"/>
    </row>
    <row r="1295" spans="69:77" x14ac:dyDescent="0.15">
      <c r="BQ1295" s="1" t="s">
        <v>403</v>
      </c>
      <c r="BR1295" s="1" t="s">
        <v>1138</v>
      </c>
      <c r="BS1295" s="12" t="s">
        <v>1812</v>
      </c>
      <c r="BY1295" s="2"/>
    </row>
    <row r="1296" spans="69:77" x14ac:dyDescent="0.15">
      <c r="BQ1296" s="1" t="s">
        <v>403</v>
      </c>
      <c r="BR1296" s="1" t="s">
        <v>1171</v>
      </c>
      <c r="BS1296" s="12" t="s">
        <v>1813</v>
      </c>
      <c r="BY1296" s="2"/>
    </row>
    <row r="1297" spans="69:77" x14ac:dyDescent="0.15">
      <c r="BQ1297" s="1" t="s">
        <v>404</v>
      </c>
      <c r="BR1297" s="1" t="s">
        <v>1108</v>
      </c>
      <c r="BS1297" s="12" t="s">
        <v>254</v>
      </c>
      <c r="BY1297" s="2"/>
    </row>
    <row r="1298" spans="69:77" x14ac:dyDescent="0.15">
      <c r="BQ1298" s="1" t="s">
        <v>404</v>
      </c>
      <c r="BR1298" s="1" t="s">
        <v>1110</v>
      </c>
      <c r="BS1298" s="12" t="s">
        <v>1189</v>
      </c>
      <c r="BY1298" s="2"/>
    </row>
    <row r="1299" spans="69:77" x14ac:dyDescent="0.15">
      <c r="BQ1299" s="1" t="s">
        <v>404</v>
      </c>
      <c r="BR1299" s="1" t="s">
        <v>1112</v>
      </c>
      <c r="BS1299" s="12" t="s">
        <v>1190</v>
      </c>
      <c r="BY1299" s="2"/>
    </row>
    <row r="1300" spans="69:77" x14ac:dyDescent="0.15">
      <c r="BQ1300" s="1" t="s">
        <v>404</v>
      </c>
      <c r="BR1300" s="1" t="s">
        <v>1114</v>
      </c>
      <c r="BS1300" s="12" t="s">
        <v>1191</v>
      </c>
      <c r="BY1300" s="2"/>
    </row>
    <row r="1301" spans="69:77" x14ac:dyDescent="0.15">
      <c r="BQ1301" s="1" t="s">
        <v>404</v>
      </c>
      <c r="BR1301" s="1" t="s">
        <v>1116</v>
      </c>
      <c r="BS1301" s="12" t="s">
        <v>1192</v>
      </c>
      <c r="BY1301" s="2"/>
    </row>
    <row r="1302" spans="69:77" x14ac:dyDescent="0.15">
      <c r="BQ1302" s="1" t="s">
        <v>404</v>
      </c>
      <c r="BR1302" s="1" t="s">
        <v>1118</v>
      </c>
      <c r="BS1302" s="12" t="s">
        <v>1193</v>
      </c>
      <c r="BY1302" s="2"/>
    </row>
    <row r="1303" spans="69:77" x14ac:dyDescent="0.15">
      <c r="BQ1303" s="1" t="s">
        <v>404</v>
      </c>
      <c r="BR1303" s="1" t="s">
        <v>1120</v>
      </c>
      <c r="BS1303" s="12" t="s">
        <v>1194</v>
      </c>
      <c r="BY1303" s="2"/>
    </row>
    <row r="1304" spans="69:77" x14ac:dyDescent="0.15">
      <c r="BQ1304" s="1" t="s">
        <v>404</v>
      </c>
      <c r="BR1304" s="1" t="s">
        <v>1122</v>
      </c>
      <c r="BS1304" s="12" t="s">
        <v>1195</v>
      </c>
      <c r="BY1304" s="2"/>
    </row>
    <row r="1305" spans="69:77" x14ac:dyDescent="0.15">
      <c r="BQ1305" s="1" t="s">
        <v>404</v>
      </c>
      <c r="BR1305" s="1" t="s">
        <v>1124</v>
      </c>
      <c r="BS1305" s="12" t="s">
        <v>1196</v>
      </c>
      <c r="BY1305" s="2"/>
    </row>
    <row r="1306" spans="69:77" x14ac:dyDescent="0.15">
      <c r="BQ1306" s="1" t="s">
        <v>404</v>
      </c>
      <c r="BR1306" s="1" t="s">
        <v>1126</v>
      </c>
      <c r="BS1306" s="12" t="s">
        <v>1197</v>
      </c>
      <c r="BY1306" s="2"/>
    </row>
    <row r="1307" spans="69:77" x14ac:dyDescent="0.15">
      <c r="BQ1307" s="1" t="s">
        <v>404</v>
      </c>
      <c r="BR1307" s="1" t="s">
        <v>1128</v>
      </c>
      <c r="BS1307" s="12" t="s">
        <v>1198</v>
      </c>
      <c r="BY1307" s="2"/>
    </row>
    <row r="1308" spans="69:77" x14ac:dyDescent="0.15">
      <c r="BQ1308" s="1" t="s">
        <v>404</v>
      </c>
      <c r="BR1308" s="1" t="s">
        <v>1130</v>
      </c>
      <c r="BS1308" s="12" t="s">
        <v>1199</v>
      </c>
      <c r="BY1308" s="2"/>
    </row>
    <row r="1309" spans="69:77" x14ac:dyDescent="0.15">
      <c r="BQ1309" s="1" t="s">
        <v>538</v>
      </c>
      <c r="BR1309" s="1" t="s">
        <v>1108</v>
      </c>
      <c r="BS1309" s="12" t="s">
        <v>1814</v>
      </c>
      <c r="BY1309" s="2"/>
    </row>
    <row r="1310" spans="69:77" x14ac:dyDescent="0.15">
      <c r="BQ1310" s="1" t="s">
        <v>538</v>
      </c>
      <c r="BR1310" s="1" t="s">
        <v>1110</v>
      </c>
      <c r="BS1310" s="12" t="s">
        <v>1815</v>
      </c>
      <c r="BY1310" s="2"/>
    </row>
    <row r="1311" spans="69:77" x14ac:dyDescent="0.15">
      <c r="BQ1311" s="1" t="s">
        <v>538</v>
      </c>
      <c r="BR1311" s="1" t="s">
        <v>1112</v>
      </c>
      <c r="BS1311" s="12" t="s">
        <v>1816</v>
      </c>
      <c r="BY1311" s="2"/>
    </row>
    <row r="1312" spans="69:77" x14ac:dyDescent="0.15">
      <c r="BQ1312" s="1" t="s">
        <v>538</v>
      </c>
      <c r="BR1312" s="1" t="s">
        <v>1114</v>
      </c>
      <c r="BS1312" s="12" t="s">
        <v>1817</v>
      </c>
      <c r="BY1312" s="2"/>
    </row>
    <row r="1313" spans="69:77" x14ac:dyDescent="0.15">
      <c r="BQ1313" s="1" t="s">
        <v>538</v>
      </c>
      <c r="BR1313" s="1" t="s">
        <v>1116</v>
      </c>
      <c r="BS1313" s="12" t="s">
        <v>1818</v>
      </c>
      <c r="BY1313" s="2"/>
    </row>
    <row r="1314" spans="69:77" x14ac:dyDescent="0.15">
      <c r="BQ1314" s="1" t="s">
        <v>538</v>
      </c>
      <c r="BR1314" s="1" t="s">
        <v>1118</v>
      </c>
      <c r="BS1314" s="12" t="s">
        <v>1819</v>
      </c>
      <c r="BY1314" s="2"/>
    </row>
    <row r="1315" spans="69:77" x14ac:dyDescent="0.15">
      <c r="BQ1315" s="1" t="s">
        <v>538</v>
      </c>
      <c r="BR1315" s="1" t="s">
        <v>1120</v>
      </c>
      <c r="BS1315" s="12" t="s">
        <v>1820</v>
      </c>
      <c r="BY1315" s="2"/>
    </row>
    <row r="1316" spans="69:77" x14ac:dyDescent="0.15">
      <c r="BQ1316" s="1" t="s">
        <v>538</v>
      </c>
      <c r="BR1316" s="1" t="s">
        <v>1122</v>
      </c>
      <c r="BS1316" s="12" t="s">
        <v>1821</v>
      </c>
      <c r="BY1316" s="2"/>
    </row>
    <row r="1317" spans="69:77" x14ac:dyDescent="0.15">
      <c r="BQ1317" s="1" t="s">
        <v>538</v>
      </c>
      <c r="BR1317" s="1" t="s">
        <v>1124</v>
      </c>
      <c r="BS1317" s="12" t="s">
        <v>1822</v>
      </c>
      <c r="BY1317" s="2"/>
    </row>
    <row r="1318" spans="69:77" x14ac:dyDescent="0.15">
      <c r="BQ1318" s="1" t="s">
        <v>538</v>
      </c>
      <c r="BR1318" s="1" t="s">
        <v>1126</v>
      </c>
      <c r="BS1318" s="12" t="s">
        <v>1823</v>
      </c>
      <c r="BY1318" s="2"/>
    </row>
    <row r="1319" spans="69:77" x14ac:dyDescent="0.15">
      <c r="BQ1319" s="1" t="s">
        <v>538</v>
      </c>
      <c r="BR1319" s="1" t="s">
        <v>1128</v>
      </c>
      <c r="BS1319" s="12" t="s">
        <v>1824</v>
      </c>
      <c r="BY1319" s="2"/>
    </row>
    <row r="1320" spans="69:77" x14ac:dyDescent="0.15">
      <c r="BQ1320" s="1" t="s">
        <v>538</v>
      </c>
      <c r="BR1320" s="1" t="s">
        <v>1130</v>
      </c>
      <c r="BS1320" s="12" t="s">
        <v>1825</v>
      </c>
      <c r="BY1320" s="2"/>
    </row>
    <row r="1321" spans="69:77" x14ac:dyDescent="0.15">
      <c r="BQ1321" s="1" t="s">
        <v>538</v>
      </c>
      <c r="BR1321" s="1" t="s">
        <v>1132</v>
      </c>
      <c r="BS1321" s="12" t="s">
        <v>1826</v>
      </c>
      <c r="BY1321" s="2"/>
    </row>
    <row r="1322" spans="69:77" x14ac:dyDescent="0.15">
      <c r="BQ1322" s="1" t="s">
        <v>538</v>
      </c>
      <c r="BR1322" s="1" t="s">
        <v>1134</v>
      </c>
      <c r="BS1322" s="12" t="s">
        <v>1827</v>
      </c>
      <c r="BY1322" s="2"/>
    </row>
    <row r="1323" spans="69:77" x14ac:dyDescent="0.15">
      <c r="BQ1323" s="1" t="s">
        <v>538</v>
      </c>
      <c r="BR1323" s="1" t="s">
        <v>1136</v>
      </c>
      <c r="BS1323" s="12" t="s">
        <v>1828</v>
      </c>
      <c r="BY1323" s="2"/>
    </row>
    <row r="1324" spans="69:77" x14ac:dyDescent="0.15">
      <c r="BQ1324" s="1" t="s">
        <v>538</v>
      </c>
      <c r="BR1324" s="1" t="s">
        <v>1138</v>
      </c>
      <c r="BS1324" s="12" t="s">
        <v>1829</v>
      </c>
      <c r="BY1324" s="2"/>
    </row>
    <row r="1325" spans="69:77" x14ac:dyDescent="0.15">
      <c r="BQ1325" s="1" t="s">
        <v>538</v>
      </c>
      <c r="BR1325" s="1" t="s">
        <v>1171</v>
      </c>
      <c r="BS1325" s="12" t="s">
        <v>1830</v>
      </c>
      <c r="BY1325" s="2"/>
    </row>
    <row r="1326" spans="69:77" x14ac:dyDescent="0.15">
      <c r="BQ1326" s="1" t="s">
        <v>538</v>
      </c>
      <c r="BR1326" s="1" t="s">
        <v>1173</v>
      </c>
      <c r="BS1326" s="12" t="s">
        <v>1831</v>
      </c>
      <c r="BY1326" s="2"/>
    </row>
    <row r="1327" spans="69:77" x14ac:dyDescent="0.15">
      <c r="BQ1327" s="1" t="s">
        <v>538</v>
      </c>
      <c r="BR1327" s="1" t="s">
        <v>1175</v>
      </c>
      <c r="BS1327" s="12" t="s">
        <v>1832</v>
      </c>
      <c r="BY1327" s="2"/>
    </row>
    <row r="1328" spans="69:77" x14ac:dyDescent="0.15">
      <c r="BQ1328" s="1" t="s">
        <v>538</v>
      </c>
      <c r="BR1328" s="1" t="s">
        <v>1177</v>
      </c>
      <c r="BS1328" s="12" t="s">
        <v>1833</v>
      </c>
      <c r="BY1328" s="2"/>
    </row>
    <row r="1329" spans="69:77" x14ac:dyDescent="0.15">
      <c r="BQ1329" s="1" t="s">
        <v>538</v>
      </c>
      <c r="BR1329" s="1" t="s">
        <v>1179</v>
      </c>
      <c r="BS1329" s="12" t="s">
        <v>1834</v>
      </c>
      <c r="BY1329" s="2"/>
    </row>
    <row r="1330" spans="69:77" x14ac:dyDescent="0.15">
      <c r="BQ1330" s="1" t="s">
        <v>538</v>
      </c>
      <c r="BR1330" s="1" t="s">
        <v>1181</v>
      </c>
      <c r="BS1330" s="12" t="s">
        <v>1835</v>
      </c>
      <c r="BY1330" s="2"/>
    </row>
    <row r="1331" spans="69:77" x14ac:dyDescent="0.15">
      <c r="BQ1331" s="1" t="s">
        <v>538</v>
      </c>
      <c r="BR1331" s="1" t="s">
        <v>1183</v>
      </c>
      <c r="BS1331" s="12" t="s">
        <v>1836</v>
      </c>
      <c r="BY1331" s="2"/>
    </row>
    <row r="1332" spans="69:77" x14ac:dyDescent="0.15">
      <c r="BQ1332" s="1" t="s">
        <v>538</v>
      </c>
      <c r="BR1332" s="1" t="s">
        <v>1185</v>
      </c>
      <c r="BS1332" s="12" t="s">
        <v>1837</v>
      </c>
      <c r="BY1332" s="2"/>
    </row>
    <row r="1333" spans="69:77" x14ac:dyDescent="0.15">
      <c r="BQ1333" s="1" t="s">
        <v>538</v>
      </c>
      <c r="BR1333" s="1" t="s">
        <v>1187</v>
      </c>
      <c r="BS1333" s="12" t="s">
        <v>1838</v>
      </c>
      <c r="BY1333" s="2"/>
    </row>
    <row r="1334" spans="69:77" x14ac:dyDescent="0.15">
      <c r="BQ1334" s="1" t="s">
        <v>538</v>
      </c>
      <c r="BR1334" s="1" t="s">
        <v>1839</v>
      </c>
      <c r="BS1334" s="12" t="s">
        <v>1840</v>
      </c>
      <c r="BY1334" s="2"/>
    </row>
    <row r="1335" spans="69:77" x14ac:dyDescent="0.15">
      <c r="BQ1335" s="1" t="s">
        <v>405</v>
      </c>
      <c r="BR1335" s="1" t="s">
        <v>1108</v>
      </c>
      <c r="BS1335" s="12" t="s">
        <v>1217</v>
      </c>
      <c r="BY1335" s="2"/>
    </row>
    <row r="1336" spans="69:77" x14ac:dyDescent="0.15">
      <c r="BQ1336" s="1" t="s">
        <v>405</v>
      </c>
      <c r="BR1336" s="1" t="s">
        <v>1110</v>
      </c>
      <c r="BS1336" s="12" t="s">
        <v>1218</v>
      </c>
      <c r="BY1336" s="2"/>
    </row>
    <row r="1337" spans="69:77" x14ac:dyDescent="0.15">
      <c r="BQ1337" s="1" t="s">
        <v>405</v>
      </c>
      <c r="BR1337" s="1" t="s">
        <v>1112</v>
      </c>
      <c r="BS1337" s="12" t="s">
        <v>1219</v>
      </c>
      <c r="BY1337" s="2"/>
    </row>
    <row r="1338" spans="69:77" x14ac:dyDescent="0.15">
      <c r="BQ1338" s="1" t="s">
        <v>405</v>
      </c>
      <c r="BR1338" s="1" t="s">
        <v>1114</v>
      </c>
      <c r="BS1338" s="12" t="s">
        <v>1220</v>
      </c>
      <c r="BY1338" s="2"/>
    </row>
    <row r="1339" spans="69:77" x14ac:dyDescent="0.15">
      <c r="BQ1339" s="1" t="s">
        <v>405</v>
      </c>
      <c r="BR1339" s="1" t="s">
        <v>1116</v>
      </c>
      <c r="BS1339" s="12" t="s">
        <v>1221</v>
      </c>
      <c r="BY1339" s="2"/>
    </row>
    <row r="1340" spans="69:77" x14ac:dyDescent="0.15">
      <c r="BQ1340" s="1" t="s">
        <v>405</v>
      </c>
      <c r="BR1340" s="1" t="s">
        <v>1118</v>
      </c>
      <c r="BS1340" s="12" t="s">
        <v>1222</v>
      </c>
      <c r="BY1340" s="2"/>
    </row>
    <row r="1341" spans="69:77" x14ac:dyDescent="0.15">
      <c r="BQ1341" s="1" t="s">
        <v>405</v>
      </c>
      <c r="BR1341" s="1" t="s">
        <v>1120</v>
      </c>
      <c r="BS1341" s="12" t="s">
        <v>1215</v>
      </c>
      <c r="BY1341" s="2"/>
    </row>
    <row r="1342" spans="69:77" x14ac:dyDescent="0.15">
      <c r="BQ1342" s="1" t="s">
        <v>289</v>
      </c>
      <c r="BR1342" s="1" t="s">
        <v>1108</v>
      </c>
      <c r="BS1342" s="12" t="s">
        <v>1377</v>
      </c>
      <c r="BY1342" s="2"/>
    </row>
    <row r="1343" spans="69:77" x14ac:dyDescent="0.15">
      <c r="BQ1343" s="1" t="s">
        <v>289</v>
      </c>
      <c r="BR1343" s="1" t="s">
        <v>1110</v>
      </c>
      <c r="BS1343" s="12" t="s">
        <v>1369</v>
      </c>
      <c r="BY1343" s="2"/>
    </row>
    <row r="1344" spans="69:77" x14ac:dyDescent="0.15">
      <c r="BQ1344" s="1" t="s">
        <v>289</v>
      </c>
      <c r="BR1344" s="1" t="s">
        <v>1112</v>
      </c>
      <c r="BS1344" s="12" t="s">
        <v>1378</v>
      </c>
      <c r="BY1344" s="2"/>
    </row>
    <row r="1345" spans="69:77" x14ac:dyDescent="0.15">
      <c r="BQ1345" s="1" t="s">
        <v>289</v>
      </c>
      <c r="BR1345" s="1" t="s">
        <v>1114</v>
      </c>
      <c r="BS1345" s="12" t="s">
        <v>1379</v>
      </c>
      <c r="BY1345" s="2"/>
    </row>
    <row r="1346" spans="69:77" x14ac:dyDescent="0.15">
      <c r="BQ1346" s="1" t="s">
        <v>289</v>
      </c>
      <c r="BR1346" s="1" t="s">
        <v>1116</v>
      </c>
      <c r="BS1346" s="12" t="s">
        <v>1380</v>
      </c>
      <c r="BY1346" s="2"/>
    </row>
    <row r="1347" spans="69:77" x14ac:dyDescent="0.15">
      <c r="BQ1347" s="1" t="s">
        <v>289</v>
      </c>
      <c r="BR1347" s="1" t="s">
        <v>1118</v>
      </c>
      <c r="BS1347" s="12" t="s">
        <v>2885</v>
      </c>
      <c r="BY1347" s="2"/>
    </row>
    <row r="1348" spans="69:77" x14ac:dyDescent="0.15">
      <c r="BQ1348" s="1" t="s">
        <v>289</v>
      </c>
      <c r="BR1348" s="1" t="s">
        <v>1120</v>
      </c>
      <c r="BS1348" s="12" t="s">
        <v>1721</v>
      </c>
      <c r="BY1348" s="2"/>
    </row>
    <row r="1349" spans="69:77" x14ac:dyDescent="0.15">
      <c r="BQ1349" s="1" t="s">
        <v>289</v>
      </c>
      <c r="BR1349" s="1" t="s">
        <v>1122</v>
      </c>
      <c r="BS1349" s="12" t="s">
        <v>1841</v>
      </c>
      <c r="BY1349" s="2"/>
    </row>
    <row r="1350" spans="69:77" x14ac:dyDescent="0.15">
      <c r="BQ1350" s="1" t="s">
        <v>289</v>
      </c>
      <c r="BR1350" s="1" t="s">
        <v>1124</v>
      </c>
      <c r="BS1350" s="12" t="s">
        <v>1590</v>
      </c>
      <c r="BY1350" s="2"/>
    </row>
    <row r="1351" spans="69:77" x14ac:dyDescent="0.15">
      <c r="BQ1351" s="1" t="s">
        <v>289</v>
      </c>
      <c r="BR1351" s="1" t="s">
        <v>1126</v>
      </c>
      <c r="BS1351" s="12" t="s">
        <v>1716</v>
      </c>
      <c r="BY1351" s="2"/>
    </row>
    <row r="1352" spans="69:77" x14ac:dyDescent="0.15">
      <c r="BQ1352" s="1" t="s">
        <v>289</v>
      </c>
      <c r="BR1352" s="1" t="s">
        <v>1128</v>
      </c>
      <c r="BS1352" s="12" t="s">
        <v>1842</v>
      </c>
      <c r="BY1352" s="2"/>
    </row>
    <row r="1353" spans="69:77" x14ac:dyDescent="0.15">
      <c r="BQ1353" s="1" t="s">
        <v>289</v>
      </c>
      <c r="BR1353" s="1" t="s">
        <v>1130</v>
      </c>
      <c r="BS1353" s="12" t="s">
        <v>2886</v>
      </c>
      <c r="BY1353" s="2"/>
    </row>
    <row r="1354" spans="69:77" x14ac:dyDescent="0.15">
      <c r="BQ1354" s="1" t="s">
        <v>289</v>
      </c>
      <c r="BR1354" s="1" t="s">
        <v>1132</v>
      </c>
      <c r="BS1354" s="12" t="s">
        <v>2887</v>
      </c>
      <c r="BY1354" s="2"/>
    </row>
    <row r="1355" spans="69:77" x14ac:dyDescent="0.15">
      <c r="BQ1355" s="1" t="s">
        <v>406</v>
      </c>
      <c r="BR1355" s="1" t="s">
        <v>1108</v>
      </c>
      <c r="BS1355" s="12" t="s">
        <v>1843</v>
      </c>
      <c r="BY1355" s="2"/>
    </row>
    <row r="1356" spans="69:77" x14ac:dyDescent="0.15">
      <c r="BQ1356" s="1" t="s">
        <v>406</v>
      </c>
      <c r="BR1356" s="1" t="s">
        <v>1110</v>
      </c>
      <c r="BS1356" s="12" t="s">
        <v>1844</v>
      </c>
      <c r="BY1356" s="2"/>
    </row>
    <row r="1357" spans="69:77" x14ac:dyDescent="0.15">
      <c r="BQ1357" s="1" t="s">
        <v>406</v>
      </c>
      <c r="BR1357" s="1" t="s">
        <v>1112</v>
      </c>
      <c r="BS1357" s="12" t="s">
        <v>1845</v>
      </c>
      <c r="BY1357" s="2"/>
    </row>
    <row r="1358" spans="69:77" x14ac:dyDescent="0.15">
      <c r="BQ1358" s="1" t="s">
        <v>406</v>
      </c>
      <c r="BR1358" s="1" t="s">
        <v>1114</v>
      </c>
      <c r="BS1358" s="12" t="s">
        <v>1846</v>
      </c>
      <c r="BY1358" s="2"/>
    </row>
    <row r="1359" spans="69:77" x14ac:dyDescent="0.15">
      <c r="BQ1359" s="1" t="s">
        <v>406</v>
      </c>
      <c r="BR1359" s="1" t="s">
        <v>1116</v>
      </c>
      <c r="BS1359" s="12" t="s">
        <v>1847</v>
      </c>
      <c r="BY1359" s="2"/>
    </row>
    <row r="1360" spans="69:77" x14ac:dyDescent="0.15">
      <c r="BQ1360" s="1" t="s">
        <v>406</v>
      </c>
      <c r="BR1360" s="1" t="s">
        <v>1118</v>
      </c>
      <c r="BS1360" s="12" t="s">
        <v>1848</v>
      </c>
      <c r="BY1360" s="2"/>
    </row>
    <row r="1361" spans="69:77" x14ac:dyDescent="0.15">
      <c r="BQ1361" s="1" t="s">
        <v>406</v>
      </c>
      <c r="BR1361" s="1" t="s">
        <v>1120</v>
      </c>
      <c r="BS1361" s="12" t="s">
        <v>1849</v>
      </c>
      <c r="BY1361" s="2"/>
    </row>
    <row r="1362" spans="69:77" x14ac:dyDescent="0.15">
      <c r="BQ1362" s="1" t="s">
        <v>406</v>
      </c>
      <c r="BR1362" s="1" t="s">
        <v>1122</v>
      </c>
      <c r="BS1362" s="12" t="s">
        <v>1850</v>
      </c>
      <c r="BY1362" s="2"/>
    </row>
    <row r="1363" spans="69:77" x14ac:dyDescent="0.15">
      <c r="BQ1363" s="1" t="s">
        <v>406</v>
      </c>
      <c r="BR1363" s="1" t="s">
        <v>1124</v>
      </c>
      <c r="BS1363" s="12" t="s">
        <v>1851</v>
      </c>
      <c r="BY1363" s="2"/>
    </row>
    <row r="1364" spans="69:77" x14ac:dyDescent="0.15">
      <c r="BQ1364" s="1" t="s">
        <v>406</v>
      </c>
      <c r="BR1364" s="1" t="s">
        <v>1126</v>
      </c>
      <c r="BS1364" s="12" t="s">
        <v>1852</v>
      </c>
      <c r="BY1364" s="2"/>
    </row>
    <row r="1365" spans="69:77" x14ac:dyDescent="0.15">
      <c r="BQ1365" s="1" t="s">
        <v>406</v>
      </c>
      <c r="BR1365" s="1" t="s">
        <v>1128</v>
      </c>
      <c r="BS1365" s="12" t="s">
        <v>1853</v>
      </c>
      <c r="BY1365" s="2"/>
    </row>
    <row r="1366" spans="69:77" x14ac:dyDescent="0.15">
      <c r="BQ1366" s="1" t="s">
        <v>406</v>
      </c>
      <c r="BR1366" s="1" t="s">
        <v>1130</v>
      </c>
      <c r="BS1366" s="12" t="s">
        <v>1854</v>
      </c>
      <c r="BY1366" s="2"/>
    </row>
    <row r="1367" spans="69:77" x14ac:dyDescent="0.15">
      <c r="BQ1367" s="1" t="s">
        <v>406</v>
      </c>
      <c r="BR1367" s="1" t="s">
        <v>1132</v>
      </c>
      <c r="BS1367" s="12" t="s">
        <v>1855</v>
      </c>
      <c r="BY1367" s="2"/>
    </row>
    <row r="1368" spans="69:77" x14ac:dyDescent="0.15">
      <c r="BQ1368" s="1" t="s">
        <v>406</v>
      </c>
      <c r="BR1368" s="1" t="s">
        <v>1134</v>
      </c>
      <c r="BS1368" s="12" t="s">
        <v>1856</v>
      </c>
      <c r="BY1368" s="2"/>
    </row>
    <row r="1369" spans="69:77" x14ac:dyDescent="0.15">
      <c r="BQ1369" s="1" t="s">
        <v>406</v>
      </c>
      <c r="BR1369" s="1" t="s">
        <v>1136</v>
      </c>
      <c r="BS1369" s="12" t="s">
        <v>1857</v>
      </c>
      <c r="BY1369" s="2"/>
    </row>
    <row r="1370" spans="69:77" x14ac:dyDescent="0.15">
      <c r="BQ1370" s="1" t="s">
        <v>406</v>
      </c>
      <c r="BR1370" s="1" t="s">
        <v>1138</v>
      </c>
      <c r="BS1370" s="12" t="s">
        <v>1858</v>
      </c>
      <c r="BY1370" s="2"/>
    </row>
    <row r="1371" spans="69:77" x14ac:dyDescent="0.15">
      <c r="BQ1371" s="1" t="s">
        <v>406</v>
      </c>
      <c r="BR1371" s="1" t="s">
        <v>1171</v>
      </c>
      <c r="BS1371" s="12" t="s">
        <v>1859</v>
      </c>
      <c r="BY1371" s="2"/>
    </row>
    <row r="1372" spans="69:77" x14ac:dyDescent="0.15">
      <c r="BQ1372" s="1" t="s">
        <v>406</v>
      </c>
      <c r="BR1372" s="1" t="s">
        <v>1173</v>
      </c>
      <c r="BS1372" s="12" t="s">
        <v>1860</v>
      </c>
      <c r="BY1372" s="2"/>
    </row>
    <row r="1373" spans="69:77" x14ac:dyDescent="0.15">
      <c r="BQ1373" s="1" t="s">
        <v>2888</v>
      </c>
      <c r="BR1373" s="1" t="s">
        <v>1108</v>
      </c>
      <c r="BS1373" s="12" t="s">
        <v>1710</v>
      </c>
      <c r="BY1373" s="2"/>
    </row>
    <row r="1374" spans="69:77" x14ac:dyDescent="0.15">
      <c r="BQ1374" s="1" t="s">
        <v>407</v>
      </c>
      <c r="BR1374" s="1" t="s">
        <v>1108</v>
      </c>
      <c r="BS1374" s="12" t="s">
        <v>1239</v>
      </c>
      <c r="BY1374" s="2"/>
    </row>
    <row r="1375" spans="69:77" x14ac:dyDescent="0.15">
      <c r="BQ1375" s="1" t="s">
        <v>407</v>
      </c>
      <c r="BR1375" s="1" t="s">
        <v>1110</v>
      </c>
      <c r="BS1375" s="12" t="s">
        <v>1240</v>
      </c>
      <c r="BY1375" s="2"/>
    </row>
    <row r="1376" spans="69:77" x14ac:dyDescent="0.15">
      <c r="BQ1376" s="1" t="s">
        <v>407</v>
      </c>
      <c r="BR1376" s="1" t="s">
        <v>1112</v>
      </c>
      <c r="BS1376" s="12" t="s">
        <v>1241</v>
      </c>
      <c r="BY1376" s="2"/>
    </row>
    <row r="1377" spans="69:77" x14ac:dyDescent="0.15">
      <c r="BQ1377" s="1" t="s">
        <v>407</v>
      </c>
      <c r="BR1377" s="1" t="s">
        <v>1114</v>
      </c>
      <c r="BS1377" s="12" t="s">
        <v>1242</v>
      </c>
      <c r="BY1377" s="2"/>
    </row>
    <row r="1378" spans="69:77" x14ac:dyDescent="0.15">
      <c r="BQ1378" s="1" t="s">
        <v>407</v>
      </c>
      <c r="BR1378" s="1" t="s">
        <v>1116</v>
      </c>
      <c r="BS1378" s="12" t="s">
        <v>1243</v>
      </c>
      <c r="BY1378" s="2"/>
    </row>
    <row r="1379" spans="69:77" x14ac:dyDescent="0.15">
      <c r="BQ1379" s="1" t="s">
        <v>407</v>
      </c>
      <c r="BR1379" s="1" t="s">
        <v>1118</v>
      </c>
      <c r="BS1379" s="12" t="s">
        <v>1244</v>
      </c>
      <c r="BY1379" s="2"/>
    </row>
    <row r="1380" spans="69:77" x14ac:dyDescent="0.15">
      <c r="BQ1380" s="1" t="s">
        <v>407</v>
      </c>
      <c r="BR1380" s="1" t="s">
        <v>1120</v>
      </c>
      <c r="BS1380" s="12" t="s">
        <v>1245</v>
      </c>
      <c r="BY1380" s="2"/>
    </row>
    <row r="1381" spans="69:77" x14ac:dyDescent="0.15">
      <c r="BQ1381" s="1" t="s">
        <v>407</v>
      </c>
      <c r="BR1381" s="1" t="s">
        <v>1122</v>
      </c>
      <c r="BS1381" s="12" t="s">
        <v>1246</v>
      </c>
      <c r="BY1381" s="2"/>
    </row>
    <row r="1382" spans="69:77" x14ac:dyDescent="0.15">
      <c r="BQ1382" s="1" t="s">
        <v>407</v>
      </c>
      <c r="BR1382" s="1" t="s">
        <v>1124</v>
      </c>
      <c r="BS1382" s="12" t="s">
        <v>1247</v>
      </c>
      <c r="BY1382" s="2"/>
    </row>
    <row r="1383" spans="69:77" x14ac:dyDescent="0.15">
      <c r="BQ1383" s="1" t="s">
        <v>407</v>
      </c>
      <c r="BR1383" s="1" t="s">
        <v>1126</v>
      </c>
      <c r="BS1383" s="12" t="s">
        <v>1248</v>
      </c>
      <c r="BY1383" s="2"/>
    </row>
    <row r="1384" spans="69:77" x14ac:dyDescent="0.15">
      <c r="BQ1384" s="1" t="s">
        <v>407</v>
      </c>
      <c r="BR1384" s="1" t="s">
        <v>1128</v>
      </c>
      <c r="BS1384" s="12" t="s">
        <v>1249</v>
      </c>
      <c r="BY1384" s="2"/>
    </row>
    <row r="1385" spans="69:77" x14ac:dyDescent="0.15">
      <c r="BQ1385" s="1" t="s">
        <v>407</v>
      </c>
      <c r="BR1385" s="1" t="s">
        <v>1130</v>
      </c>
      <c r="BS1385" s="12" t="s">
        <v>1250</v>
      </c>
      <c r="BY1385" s="2"/>
    </row>
    <row r="1386" spans="69:77" x14ac:dyDescent="0.15">
      <c r="BQ1386" s="1" t="s">
        <v>407</v>
      </c>
      <c r="BR1386" s="1" t="s">
        <v>1132</v>
      </c>
      <c r="BS1386" s="12" t="s">
        <v>1251</v>
      </c>
      <c r="BY1386" s="2"/>
    </row>
    <row r="1387" spans="69:77" x14ac:dyDescent="0.15">
      <c r="BQ1387" s="1" t="s">
        <v>408</v>
      </c>
      <c r="BR1387" s="1" t="s">
        <v>1108</v>
      </c>
      <c r="BS1387" s="12" t="s">
        <v>1861</v>
      </c>
      <c r="BY1387" s="2"/>
    </row>
    <row r="1388" spans="69:77" x14ac:dyDescent="0.15">
      <c r="BQ1388" s="1" t="s">
        <v>408</v>
      </c>
      <c r="BR1388" s="1" t="s">
        <v>1110</v>
      </c>
      <c r="BS1388" s="12" t="s">
        <v>1862</v>
      </c>
      <c r="BY1388" s="2"/>
    </row>
    <row r="1389" spans="69:77" x14ac:dyDescent="0.15">
      <c r="BQ1389" s="1" t="s">
        <v>408</v>
      </c>
      <c r="BR1389" s="1" t="s">
        <v>1112</v>
      </c>
      <c r="BS1389" s="12" t="s">
        <v>1863</v>
      </c>
      <c r="BY1389" s="2"/>
    </row>
    <row r="1390" spans="69:77" x14ac:dyDescent="0.15">
      <c r="BQ1390" s="1" t="s">
        <v>408</v>
      </c>
      <c r="BR1390" s="1" t="s">
        <v>1114</v>
      </c>
      <c r="BS1390" s="12" t="s">
        <v>1864</v>
      </c>
      <c r="BY1390" s="2"/>
    </row>
    <row r="1391" spans="69:77" x14ac:dyDescent="0.15">
      <c r="BQ1391" s="1" t="s">
        <v>408</v>
      </c>
      <c r="BR1391" s="1" t="s">
        <v>1116</v>
      </c>
      <c r="BS1391" s="12" t="s">
        <v>1865</v>
      </c>
      <c r="BY1391" s="2"/>
    </row>
    <row r="1392" spans="69:77" x14ac:dyDescent="0.15">
      <c r="BQ1392" s="1" t="s">
        <v>408</v>
      </c>
      <c r="BR1392" s="1" t="s">
        <v>1118</v>
      </c>
      <c r="BS1392" s="12" t="s">
        <v>1866</v>
      </c>
      <c r="BY1392" s="2"/>
    </row>
    <row r="1393" spans="69:77" x14ac:dyDescent="0.15">
      <c r="BQ1393" s="1" t="s">
        <v>408</v>
      </c>
      <c r="BR1393" s="1" t="s">
        <v>1120</v>
      </c>
      <c r="BS1393" s="12" t="s">
        <v>1867</v>
      </c>
      <c r="BY1393" s="2"/>
    </row>
    <row r="1394" spans="69:77" x14ac:dyDescent="0.15">
      <c r="BQ1394" s="1" t="s">
        <v>408</v>
      </c>
      <c r="BR1394" s="1" t="s">
        <v>1122</v>
      </c>
      <c r="BS1394" s="12" t="s">
        <v>1868</v>
      </c>
      <c r="BY1394" s="2"/>
    </row>
    <row r="1395" spans="69:77" x14ac:dyDescent="0.15">
      <c r="BQ1395" s="1" t="s">
        <v>408</v>
      </c>
      <c r="BR1395" s="1" t="s">
        <v>1124</v>
      </c>
      <c r="BS1395" s="12" t="s">
        <v>1869</v>
      </c>
      <c r="BY1395" s="2"/>
    </row>
    <row r="1396" spans="69:77" x14ac:dyDescent="0.15">
      <c r="BQ1396" s="1" t="s">
        <v>408</v>
      </c>
      <c r="BR1396" s="1" t="s">
        <v>1126</v>
      </c>
      <c r="BS1396" s="12" t="s">
        <v>1870</v>
      </c>
      <c r="BY1396" s="2"/>
    </row>
    <row r="1397" spans="69:77" x14ac:dyDescent="0.15">
      <c r="BQ1397" s="1" t="s">
        <v>408</v>
      </c>
      <c r="BR1397" s="1" t="s">
        <v>1128</v>
      </c>
      <c r="BS1397" s="12" t="s">
        <v>1871</v>
      </c>
      <c r="BY1397" s="2"/>
    </row>
    <row r="1398" spans="69:77" x14ac:dyDescent="0.15">
      <c r="BQ1398" s="1" t="s">
        <v>408</v>
      </c>
      <c r="BR1398" s="1" t="s">
        <v>1130</v>
      </c>
      <c r="BS1398" s="12" t="s">
        <v>1872</v>
      </c>
      <c r="BY1398" s="2"/>
    </row>
    <row r="1399" spans="69:77" x14ac:dyDescent="0.15">
      <c r="BQ1399" s="1" t="s">
        <v>408</v>
      </c>
      <c r="BR1399" s="1" t="s">
        <v>1132</v>
      </c>
      <c r="BS1399" s="12" t="s">
        <v>1873</v>
      </c>
      <c r="BY1399" s="2"/>
    </row>
    <row r="1400" spans="69:77" x14ac:dyDescent="0.15">
      <c r="BQ1400" s="1" t="s">
        <v>408</v>
      </c>
      <c r="BR1400" s="1" t="s">
        <v>1134</v>
      </c>
      <c r="BS1400" s="12" t="s">
        <v>1874</v>
      </c>
      <c r="BY1400" s="2"/>
    </row>
    <row r="1401" spans="69:77" x14ac:dyDescent="0.15">
      <c r="BQ1401" s="1" t="s">
        <v>537</v>
      </c>
      <c r="BR1401" s="1" t="s">
        <v>1108</v>
      </c>
      <c r="BS1401" s="12" t="s">
        <v>2889</v>
      </c>
      <c r="BY1401" s="2"/>
    </row>
    <row r="1402" spans="69:77" x14ac:dyDescent="0.15">
      <c r="BQ1402" s="1" t="s">
        <v>537</v>
      </c>
      <c r="BR1402" s="1" t="s">
        <v>1110</v>
      </c>
      <c r="BS1402" s="12" t="s">
        <v>2890</v>
      </c>
      <c r="BY1402" s="2"/>
    </row>
    <row r="1403" spans="69:77" x14ac:dyDescent="0.15">
      <c r="BQ1403" s="1" t="s">
        <v>537</v>
      </c>
      <c r="BR1403" s="1" t="s">
        <v>1112</v>
      </c>
      <c r="BS1403" s="12" t="s">
        <v>1875</v>
      </c>
      <c r="BY1403" s="2"/>
    </row>
    <row r="1404" spans="69:77" x14ac:dyDescent="0.15">
      <c r="BQ1404" s="1" t="s">
        <v>537</v>
      </c>
      <c r="BR1404" s="1" t="s">
        <v>1114</v>
      </c>
      <c r="BS1404" s="12" t="s">
        <v>1876</v>
      </c>
      <c r="BY1404" s="2"/>
    </row>
    <row r="1405" spans="69:77" x14ac:dyDescent="0.15">
      <c r="BQ1405" s="1" t="s">
        <v>537</v>
      </c>
      <c r="BR1405" s="1" t="s">
        <v>1116</v>
      </c>
      <c r="BS1405" s="12" t="s">
        <v>1877</v>
      </c>
      <c r="BY1405" s="2"/>
    </row>
    <row r="1406" spans="69:77" x14ac:dyDescent="0.15">
      <c r="BQ1406" s="1" t="s">
        <v>537</v>
      </c>
      <c r="BR1406" s="1" t="s">
        <v>1118</v>
      </c>
      <c r="BS1406" s="12" t="s">
        <v>1878</v>
      </c>
      <c r="BY1406" s="2"/>
    </row>
    <row r="1407" spans="69:77" x14ac:dyDescent="0.15">
      <c r="BQ1407" s="1" t="s">
        <v>537</v>
      </c>
      <c r="BR1407" s="1" t="s">
        <v>1120</v>
      </c>
      <c r="BS1407" s="12" t="s">
        <v>1879</v>
      </c>
      <c r="BY1407" s="2"/>
    </row>
    <row r="1408" spans="69:77" x14ac:dyDescent="0.15">
      <c r="BQ1408" s="1" t="s">
        <v>537</v>
      </c>
      <c r="BR1408" s="1" t="s">
        <v>1122</v>
      </c>
      <c r="BS1408" s="12" t="s">
        <v>1880</v>
      </c>
      <c r="BY1408" s="2"/>
    </row>
    <row r="1409" spans="69:77" x14ac:dyDescent="0.15">
      <c r="BQ1409" s="1" t="s">
        <v>537</v>
      </c>
      <c r="BR1409" s="1" t="s">
        <v>1124</v>
      </c>
      <c r="BS1409" s="12" t="s">
        <v>1881</v>
      </c>
      <c r="BY1409" s="2"/>
    </row>
    <row r="1410" spans="69:77" x14ac:dyDescent="0.15">
      <c r="BQ1410" s="1" t="s">
        <v>537</v>
      </c>
      <c r="BR1410" s="1" t="s">
        <v>1126</v>
      </c>
      <c r="BS1410" s="12" t="s">
        <v>1882</v>
      </c>
      <c r="BY1410" s="2"/>
    </row>
    <row r="1411" spans="69:77" x14ac:dyDescent="0.15">
      <c r="BQ1411" s="1" t="s">
        <v>537</v>
      </c>
      <c r="BR1411" s="1" t="s">
        <v>1128</v>
      </c>
      <c r="BS1411" s="12" t="s">
        <v>1883</v>
      </c>
      <c r="BY1411" s="2"/>
    </row>
    <row r="1412" spans="69:77" x14ac:dyDescent="0.15">
      <c r="BQ1412" s="1" t="s">
        <v>537</v>
      </c>
      <c r="BR1412" s="1" t="s">
        <v>1130</v>
      </c>
      <c r="BS1412" s="12" t="s">
        <v>1884</v>
      </c>
      <c r="BY1412" s="2"/>
    </row>
    <row r="1413" spans="69:77" x14ac:dyDescent="0.15">
      <c r="BQ1413" s="1" t="s">
        <v>537</v>
      </c>
      <c r="BR1413" s="1" t="s">
        <v>1132</v>
      </c>
      <c r="BS1413" s="12" t="s">
        <v>1885</v>
      </c>
      <c r="BY1413" s="2"/>
    </row>
    <row r="1414" spans="69:77" x14ac:dyDescent="0.15">
      <c r="BQ1414" s="1" t="s">
        <v>537</v>
      </c>
      <c r="BR1414" s="1" t="s">
        <v>1134</v>
      </c>
      <c r="BS1414" s="12" t="s">
        <v>1886</v>
      </c>
      <c r="BY1414" s="2"/>
    </row>
    <row r="1415" spans="69:77" x14ac:dyDescent="0.15">
      <c r="BQ1415" s="1" t="s">
        <v>537</v>
      </c>
      <c r="BR1415" s="1" t="s">
        <v>1136</v>
      </c>
      <c r="BS1415" s="12" t="s">
        <v>1887</v>
      </c>
      <c r="BY1415" s="2"/>
    </row>
    <row r="1416" spans="69:77" x14ac:dyDescent="0.15">
      <c r="BQ1416" s="1" t="s">
        <v>537</v>
      </c>
      <c r="BR1416" s="1" t="s">
        <v>1138</v>
      </c>
      <c r="BS1416" s="12" t="s">
        <v>1888</v>
      </c>
      <c r="BY1416" s="2"/>
    </row>
    <row r="1417" spans="69:77" x14ac:dyDescent="0.15">
      <c r="BQ1417" s="1" t="s">
        <v>537</v>
      </c>
      <c r="BR1417" s="1" t="s">
        <v>1171</v>
      </c>
      <c r="BS1417" s="12" t="s">
        <v>1889</v>
      </c>
      <c r="BY1417" s="2"/>
    </row>
    <row r="1418" spans="69:77" x14ac:dyDescent="0.15">
      <c r="BQ1418" s="1" t="s">
        <v>537</v>
      </c>
      <c r="BR1418" s="1" t="s">
        <v>1173</v>
      </c>
      <c r="BS1418" s="12" t="s">
        <v>1890</v>
      </c>
      <c r="BY1418" s="2"/>
    </row>
    <row r="1419" spans="69:77" x14ac:dyDescent="0.15">
      <c r="BQ1419" s="1" t="s">
        <v>537</v>
      </c>
      <c r="BR1419" s="1" t="s">
        <v>1175</v>
      </c>
      <c r="BS1419" s="12" t="s">
        <v>1891</v>
      </c>
      <c r="BY1419" s="2"/>
    </row>
    <row r="1420" spans="69:77" x14ac:dyDescent="0.15">
      <c r="BQ1420" s="1" t="s">
        <v>537</v>
      </c>
      <c r="BR1420" s="1" t="s">
        <v>1177</v>
      </c>
      <c r="BS1420" s="12" t="s">
        <v>1892</v>
      </c>
      <c r="BY1420" s="2"/>
    </row>
    <row r="1421" spans="69:77" x14ac:dyDescent="0.15">
      <c r="BQ1421" s="1" t="s">
        <v>537</v>
      </c>
      <c r="BR1421" s="1" t="s">
        <v>1179</v>
      </c>
      <c r="BS1421" s="12" t="s">
        <v>1893</v>
      </c>
      <c r="BY1421" s="2"/>
    </row>
    <row r="1422" spans="69:77" x14ac:dyDescent="0.15">
      <c r="BQ1422" s="1" t="s">
        <v>537</v>
      </c>
      <c r="BR1422" s="1" t="s">
        <v>1181</v>
      </c>
      <c r="BS1422" s="12" t="s">
        <v>1894</v>
      </c>
      <c r="BY1422" s="2"/>
    </row>
    <row r="1423" spans="69:77" x14ac:dyDescent="0.15">
      <c r="BQ1423" s="1" t="s">
        <v>537</v>
      </c>
      <c r="BR1423" s="1" t="s">
        <v>1183</v>
      </c>
      <c r="BS1423" s="12" t="s">
        <v>1895</v>
      </c>
      <c r="BY1423" s="2"/>
    </row>
    <row r="1424" spans="69:77" x14ac:dyDescent="0.15">
      <c r="BQ1424" s="1" t="s">
        <v>537</v>
      </c>
      <c r="BR1424" s="1" t="s">
        <v>1185</v>
      </c>
      <c r="BS1424" s="12" t="s">
        <v>1896</v>
      </c>
      <c r="BY1424" s="2"/>
    </row>
    <row r="1425" spans="69:77" x14ac:dyDescent="0.15">
      <c r="BQ1425" s="1" t="s">
        <v>537</v>
      </c>
      <c r="BR1425" s="1" t="s">
        <v>1187</v>
      </c>
      <c r="BS1425" s="12" t="s">
        <v>1897</v>
      </c>
      <c r="BY1425" s="2"/>
    </row>
    <row r="1426" spans="69:77" x14ac:dyDescent="0.15">
      <c r="BQ1426" s="1" t="s">
        <v>537</v>
      </c>
      <c r="BR1426" s="1" t="s">
        <v>1839</v>
      </c>
      <c r="BS1426" s="12" t="s">
        <v>1898</v>
      </c>
      <c r="BY1426" s="2"/>
    </row>
    <row r="1427" spans="69:77" x14ac:dyDescent="0.15">
      <c r="BQ1427" s="1" t="s">
        <v>537</v>
      </c>
      <c r="BR1427" s="1" t="s">
        <v>1899</v>
      </c>
      <c r="BS1427" s="12" t="s">
        <v>1900</v>
      </c>
      <c r="BY1427" s="2"/>
    </row>
    <row r="1428" spans="69:77" x14ac:dyDescent="0.15">
      <c r="BQ1428" s="1" t="s">
        <v>537</v>
      </c>
      <c r="BR1428" s="1" t="s">
        <v>1901</v>
      </c>
      <c r="BS1428" s="12" t="s">
        <v>1902</v>
      </c>
      <c r="BY1428" s="2"/>
    </row>
    <row r="1429" spans="69:77" x14ac:dyDescent="0.15">
      <c r="BQ1429" s="1" t="s">
        <v>537</v>
      </c>
      <c r="BR1429" s="1" t="s">
        <v>1903</v>
      </c>
      <c r="BS1429" s="12" t="s">
        <v>1904</v>
      </c>
      <c r="BY1429" s="2"/>
    </row>
    <row r="1430" spans="69:77" x14ac:dyDescent="0.15">
      <c r="BQ1430" s="1" t="s">
        <v>537</v>
      </c>
      <c r="BR1430" s="1" t="s">
        <v>1905</v>
      </c>
      <c r="BS1430" s="12" t="s">
        <v>1906</v>
      </c>
      <c r="BY1430" s="2"/>
    </row>
    <row r="1431" spans="69:77" x14ac:dyDescent="0.15">
      <c r="BQ1431" s="1" t="s">
        <v>537</v>
      </c>
      <c r="BR1431" s="1" t="s">
        <v>1907</v>
      </c>
      <c r="BS1431" s="12" t="s">
        <v>1908</v>
      </c>
      <c r="BY1431" s="2"/>
    </row>
    <row r="1432" spans="69:77" x14ac:dyDescent="0.15">
      <c r="BQ1432" s="1" t="s">
        <v>537</v>
      </c>
      <c r="BR1432" s="1" t="s">
        <v>1909</v>
      </c>
      <c r="BS1432" s="12" t="s">
        <v>1910</v>
      </c>
      <c r="BY1432" s="2"/>
    </row>
    <row r="1433" spans="69:77" x14ac:dyDescent="0.15">
      <c r="BQ1433" s="1" t="s">
        <v>537</v>
      </c>
      <c r="BR1433" s="1" t="s">
        <v>1911</v>
      </c>
      <c r="BS1433" s="12" t="s">
        <v>1912</v>
      </c>
      <c r="BY1433" s="2"/>
    </row>
    <row r="1434" spans="69:77" x14ac:dyDescent="0.15">
      <c r="BQ1434" s="1" t="s">
        <v>537</v>
      </c>
      <c r="BR1434" s="1" t="s">
        <v>1913</v>
      </c>
      <c r="BS1434" s="12" t="s">
        <v>1914</v>
      </c>
      <c r="BY1434" s="2"/>
    </row>
    <row r="1435" spans="69:77" x14ac:dyDescent="0.15">
      <c r="BQ1435" s="1" t="s">
        <v>537</v>
      </c>
      <c r="BR1435" s="1" t="s">
        <v>1915</v>
      </c>
      <c r="BS1435" s="12" t="s">
        <v>1916</v>
      </c>
      <c r="BY1435" s="2"/>
    </row>
    <row r="1436" spans="69:77" x14ac:dyDescent="0.15">
      <c r="BQ1436" s="1" t="s">
        <v>537</v>
      </c>
      <c r="BR1436" s="1" t="s">
        <v>1917</v>
      </c>
      <c r="BS1436" s="12" t="s">
        <v>1918</v>
      </c>
      <c r="BY1436" s="2"/>
    </row>
    <row r="1437" spans="69:77" x14ac:dyDescent="0.15">
      <c r="BQ1437" s="1" t="s">
        <v>537</v>
      </c>
      <c r="BR1437" s="1" t="s">
        <v>1919</v>
      </c>
      <c r="BS1437" s="12" t="s">
        <v>1920</v>
      </c>
      <c r="BY1437" s="2"/>
    </row>
    <row r="1438" spans="69:77" x14ac:dyDescent="0.15">
      <c r="BQ1438" s="1" t="s">
        <v>537</v>
      </c>
      <c r="BR1438" s="1" t="s">
        <v>1921</v>
      </c>
      <c r="BS1438" s="12" t="s">
        <v>1922</v>
      </c>
      <c r="BY1438" s="2"/>
    </row>
    <row r="1439" spans="69:77" x14ac:dyDescent="0.15">
      <c r="BQ1439" s="1" t="s">
        <v>537</v>
      </c>
      <c r="BR1439" s="1" t="s">
        <v>1923</v>
      </c>
      <c r="BS1439" s="12" t="s">
        <v>1924</v>
      </c>
      <c r="BY1439" s="2"/>
    </row>
    <row r="1440" spans="69:77" x14ac:dyDescent="0.15">
      <c r="BQ1440" s="1" t="s">
        <v>537</v>
      </c>
      <c r="BR1440" s="1" t="s">
        <v>1925</v>
      </c>
      <c r="BS1440" s="12" t="s">
        <v>1926</v>
      </c>
      <c r="BY1440" s="2"/>
    </row>
    <row r="1441" spans="69:77" x14ac:dyDescent="0.15">
      <c r="BQ1441" s="1" t="s">
        <v>537</v>
      </c>
      <c r="BR1441" s="1" t="s">
        <v>1927</v>
      </c>
      <c r="BS1441" s="12" t="s">
        <v>1928</v>
      </c>
      <c r="BY1441" s="2"/>
    </row>
    <row r="1442" spans="69:77" x14ac:dyDescent="0.15">
      <c r="BQ1442" s="1" t="s">
        <v>537</v>
      </c>
      <c r="BR1442" s="1" t="s">
        <v>1929</v>
      </c>
      <c r="BS1442" s="12" t="s">
        <v>1930</v>
      </c>
      <c r="BY1442" s="2"/>
    </row>
    <row r="1443" spans="69:77" x14ac:dyDescent="0.15">
      <c r="BQ1443" s="1" t="s">
        <v>537</v>
      </c>
      <c r="BR1443" s="1" t="s">
        <v>1931</v>
      </c>
      <c r="BS1443" s="12" t="s">
        <v>1932</v>
      </c>
      <c r="BY1443" s="2"/>
    </row>
    <row r="1444" spans="69:77" x14ac:dyDescent="0.15">
      <c r="BQ1444" s="1" t="s">
        <v>409</v>
      </c>
      <c r="BR1444" s="1" t="s">
        <v>1108</v>
      </c>
      <c r="BS1444" s="12" t="s">
        <v>1289</v>
      </c>
      <c r="BY1444" s="2"/>
    </row>
    <row r="1445" spans="69:77" x14ac:dyDescent="0.15">
      <c r="BQ1445" s="1" t="s">
        <v>409</v>
      </c>
      <c r="BR1445" s="1" t="s">
        <v>1110</v>
      </c>
      <c r="BS1445" s="12" t="s">
        <v>1290</v>
      </c>
      <c r="BY1445" s="2"/>
    </row>
    <row r="1446" spans="69:77" x14ac:dyDescent="0.15">
      <c r="BQ1446" s="1" t="s">
        <v>409</v>
      </c>
      <c r="BR1446" s="1" t="s">
        <v>1112</v>
      </c>
      <c r="BS1446" s="12" t="s">
        <v>1291</v>
      </c>
      <c r="BY1446" s="2"/>
    </row>
    <row r="1447" spans="69:77" x14ac:dyDescent="0.15">
      <c r="BQ1447" s="1" t="s">
        <v>409</v>
      </c>
      <c r="BR1447" s="1" t="s">
        <v>1114</v>
      </c>
      <c r="BS1447" s="12" t="s">
        <v>1292</v>
      </c>
      <c r="BY1447" s="2"/>
    </row>
    <row r="1448" spans="69:77" x14ac:dyDescent="0.15">
      <c r="BQ1448" s="1" t="s">
        <v>409</v>
      </c>
      <c r="BR1448" s="1" t="s">
        <v>1116</v>
      </c>
      <c r="BS1448" s="12" t="s">
        <v>1293</v>
      </c>
      <c r="BY1448" s="2"/>
    </row>
    <row r="1449" spans="69:77" x14ac:dyDescent="0.15">
      <c r="BQ1449" s="1" t="s">
        <v>409</v>
      </c>
      <c r="BR1449" s="1" t="s">
        <v>1118</v>
      </c>
      <c r="BS1449" s="12" t="s">
        <v>1294</v>
      </c>
      <c r="BY1449" s="2"/>
    </row>
    <row r="1450" spans="69:77" x14ac:dyDescent="0.15">
      <c r="BQ1450" s="1" t="s">
        <v>409</v>
      </c>
      <c r="BR1450" s="1" t="s">
        <v>1120</v>
      </c>
      <c r="BS1450" s="12" t="s">
        <v>1295</v>
      </c>
      <c r="BY1450" s="2"/>
    </row>
    <row r="1451" spans="69:77" x14ac:dyDescent="0.15">
      <c r="BQ1451" s="1" t="s">
        <v>409</v>
      </c>
      <c r="BR1451" s="1" t="s">
        <v>1122</v>
      </c>
      <c r="BS1451" s="12" t="s">
        <v>1296</v>
      </c>
      <c r="BY1451" s="2"/>
    </row>
    <row r="1452" spans="69:77" x14ac:dyDescent="0.15">
      <c r="BQ1452" s="1" t="s">
        <v>409</v>
      </c>
      <c r="BR1452" s="1" t="s">
        <v>1124</v>
      </c>
      <c r="BS1452" s="12" t="s">
        <v>1297</v>
      </c>
      <c r="BY1452" s="2"/>
    </row>
    <row r="1453" spans="69:77" x14ac:dyDescent="0.15">
      <c r="BQ1453" s="1" t="s">
        <v>409</v>
      </c>
      <c r="BR1453" s="1" t="s">
        <v>1126</v>
      </c>
      <c r="BS1453" s="12" t="s">
        <v>1298</v>
      </c>
      <c r="BY1453" s="2"/>
    </row>
    <row r="1454" spans="69:77" x14ac:dyDescent="0.15">
      <c r="BQ1454" s="1" t="s">
        <v>409</v>
      </c>
      <c r="BR1454" s="1" t="s">
        <v>1128</v>
      </c>
      <c r="BS1454" s="12" t="s">
        <v>1299</v>
      </c>
      <c r="BY1454" s="2"/>
    </row>
    <row r="1455" spans="69:77" x14ac:dyDescent="0.15">
      <c r="BQ1455" s="1" t="s">
        <v>410</v>
      </c>
      <c r="BR1455" s="1" t="s">
        <v>1108</v>
      </c>
      <c r="BS1455" s="12" t="s">
        <v>1933</v>
      </c>
      <c r="BY1455" s="2"/>
    </row>
    <row r="1456" spans="69:77" x14ac:dyDescent="0.15">
      <c r="BQ1456" s="1" t="s">
        <v>410</v>
      </c>
      <c r="BR1456" s="1" t="s">
        <v>1110</v>
      </c>
      <c r="BS1456" s="12" t="s">
        <v>1934</v>
      </c>
      <c r="BY1456" s="2"/>
    </row>
    <row r="1457" spans="69:77" x14ac:dyDescent="0.15">
      <c r="BQ1457" s="1" t="s">
        <v>410</v>
      </c>
      <c r="BR1457" s="1" t="s">
        <v>1112</v>
      </c>
      <c r="BS1457" s="12" t="s">
        <v>1935</v>
      </c>
      <c r="BY1457" s="2"/>
    </row>
    <row r="1458" spans="69:77" x14ac:dyDescent="0.15">
      <c r="BQ1458" s="1" t="s">
        <v>410</v>
      </c>
      <c r="BR1458" s="1" t="s">
        <v>1114</v>
      </c>
      <c r="BS1458" s="12" t="s">
        <v>1936</v>
      </c>
      <c r="BY1458" s="2"/>
    </row>
    <row r="1459" spans="69:77" x14ac:dyDescent="0.15">
      <c r="BQ1459" s="1" t="s">
        <v>410</v>
      </c>
      <c r="BR1459" s="1" t="s">
        <v>1116</v>
      </c>
      <c r="BS1459" s="12" t="s">
        <v>1937</v>
      </c>
      <c r="BY1459" s="2"/>
    </row>
    <row r="1460" spans="69:77" x14ac:dyDescent="0.15">
      <c r="BQ1460" s="1" t="s">
        <v>410</v>
      </c>
      <c r="BR1460" s="1" t="s">
        <v>1118</v>
      </c>
      <c r="BS1460" s="12" t="s">
        <v>1938</v>
      </c>
      <c r="BY1460" s="2"/>
    </row>
    <row r="1461" spans="69:77" x14ac:dyDescent="0.15">
      <c r="BQ1461" s="1" t="s">
        <v>410</v>
      </c>
      <c r="BR1461" s="1" t="s">
        <v>1120</v>
      </c>
      <c r="BS1461" s="12" t="s">
        <v>1939</v>
      </c>
      <c r="BY1461" s="2"/>
    </row>
    <row r="1462" spans="69:77" x14ac:dyDescent="0.15">
      <c r="BQ1462" s="1" t="s">
        <v>410</v>
      </c>
      <c r="BR1462" s="1" t="s">
        <v>1122</v>
      </c>
      <c r="BS1462" s="12" t="s">
        <v>1940</v>
      </c>
      <c r="BY1462" s="2"/>
    </row>
    <row r="1463" spans="69:77" x14ac:dyDescent="0.15">
      <c r="BQ1463" s="1" t="s">
        <v>410</v>
      </c>
      <c r="BR1463" s="1" t="s">
        <v>1124</v>
      </c>
      <c r="BS1463" s="12" t="s">
        <v>1941</v>
      </c>
      <c r="BY1463" s="2"/>
    </row>
    <row r="1464" spans="69:77" x14ac:dyDescent="0.15">
      <c r="BQ1464" s="1" t="s">
        <v>410</v>
      </c>
      <c r="BR1464" s="1" t="s">
        <v>1126</v>
      </c>
      <c r="BS1464" s="12" t="s">
        <v>1942</v>
      </c>
      <c r="BY1464" s="2"/>
    </row>
    <row r="1465" spans="69:77" x14ac:dyDescent="0.15">
      <c r="BQ1465" s="1" t="s">
        <v>410</v>
      </c>
      <c r="BR1465" s="1" t="s">
        <v>1128</v>
      </c>
      <c r="BS1465" s="12" t="s">
        <v>1943</v>
      </c>
      <c r="BY1465" s="2"/>
    </row>
    <row r="1466" spans="69:77" x14ac:dyDescent="0.15">
      <c r="BQ1466" s="1" t="s">
        <v>410</v>
      </c>
      <c r="BR1466" s="1" t="s">
        <v>1130</v>
      </c>
      <c r="BS1466" s="12" t="s">
        <v>1944</v>
      </c>
      <c r="BY1466" s="2"/>
    </row>
    <row r="1467" spans="69:77" x14ac:dyDescent="0.15">
      <c r="BQ1467" s="1" t="s">
        <v>410</v>
      </c>
      <c r="BR1467" s="1" t="s">
        <v>1132</v>
      </c>
      <c r="BS1467" s="12" t="s">
        <v>1945</v>
      </c>
      <c r="BY1467" s="2"/>
    </row>
    <row r="1468" spans="69:77" x14ac:dyDescent="0.15">
      <c r="BQ1468" s="1" t="s">
        <v>410</v>
      </c>
      <c r="BR1468" s="1" t="s">
        <v>1134</v>
      </c>
      <c r="BS1468" s="12" t="s">
        <v>1946</v>
      </c>
      <c r="BY1468" s="2"/>
    </row>
    <row r="1469" spans="69:77" x14ac:dyDescent="0.15">
      <c r="BQ1469" s="1" t="s">
        <v>410</v>
      </c>
      <c r="BR1469" s="1" t="s">
        <v>1136</v>
      </c>
      <c r="BS1469" s="12" t="s">
        <v>1947</v>
      </c>
      <c r="BY1469" s="2"/>
    </row>
    <row r="1470" spans="69:77" x14ac:dyDescent="0.15">
      <c r="BQ1470" s="1" t="s">
        <v>410</v>
      </c>
      <c r="BR1470" s="1" t="s">
        <v>1138</v>
      </c>
      <c r="BS1470" s="12" t="s">
        <v>1948</v>
      </c>
      <c r="BY1470" s="2"/>
    </row>
    <row r="1471" spans="69:77" x14ac:dyDescent="0.15">
      <c r="BQ1471" s="1" t="s">
        <v>410</v>
      </c>
      <c r="BR1471" s="1" t="s">
        <v>1171</v>
      </c>
      <c r="BS1471" s="12" t="s">
        <v>1949</v>
      </c>
      <c r="BY1471" s="2"/>
    </row>
    <row r="1472" spans="69:77" x14ac:dyDescent="0.15">
      <c r="BQ1472" s="1" t="s">
        <v>411</v>
      </c>
      <c r="BR1472" s="1" t="s">
        <v>1108</v>
      </c>
      <c r="BS1472" s="12" t="s">
        <v>254</v>
      </c>
      <c r="BY1472" s="2"/>
    </row>
    <row r="1473" spans="69:77" x14ac:dyDescent="0.15">
      <c r="BQ1473" s="1" t="s">
        <v>411</v>
      </c>
      <c r="BR1473" s="1" t="s">
        <v>1110</v>
      </c>
      <c r="BS1473" s="12" t="s">
        <v>1189</v>
      </c>
      <c r="BY1473" s="2"/>
    </row>
    <row r="1474" spans="69:77" x14ac:dyDescent="0.15">
      <c r="BQ1474" s="1" t="s">
        <v>411</v>
      </c>
      <c r="BR1474" s="1" t="s">
        <v>1112</v>
      </c>
      <c r="BS1474" s="12" t="s">
        <v>1190</v>
      </c>
      <c r="BY1474" s="2"/>
    </row>
    <row r="1475" spans="69:77" x14ac:dyDescent="0.15">
      <c r="BQ1475" s="1" t="s">
        <v>411</v>
      </c>
      <c r="BR1475" s="1" t="s">
        <v>1114</v>
      </c>
      <c r="BS1475" s="12" t="s">
        <v>1191</v>
      </c>
      <c r="BY1475" s="2"/>
    </row>
    <row r="1476" spans="69:77" x14ac:dyDescent="0.15">
      <c r="BQ1476" s="1" t="s">
        <v>411</v>
      </c>
      <c r="BR1476" s="1" t="s">
        <v>1116</v>
      </c>
      <c r="BS1476" s="12" t="s">
        <v>1192</v>
      </c>
      <c r="BY1476" s="2"/>
    </row>
    <row r="1477" spans="69:77" x14ac:dyDescent="0.15">
      <c r="BQ1477" s="1" t="s">
        <v>411</v>
      </c>
      <c r="BR1477" s="1" t="s">
        <v>1118</v>
      </c>
      <c r="BS1477" s="12" t="s">
        <v>1193</v>
      </c>
      <c r="BY1477" s="2"/>
    </row>
    <row r="1478" spans="69:77" x14ac:dyDescent="0.15">
      <c r="BQ1478" s="1" t="s">
        <v>411</v>
      </c>
      <c r="BR1478" s="1" t="s">
        <v>1120</v>
      </c>
      <c r="BS1478" s="12" t="s">
        <v>1194</v>
      </c>
      <c r="BY1478" s="2"/>
    </row>
    <row r="1479" spans="69:77" x14ac:dyDescent="0.15">
      <c r="BQ1479" s="1" t="s">
        <v>411</v>
      </c>
      <c r="BR1479" s="1" t="s">
        <v>1122</v>
      </c>
      <c r="BS1479" s="12" t="s">
        <v>1195</v>
      </c>
      <c r="BY1479" s="2"/>
    </row>
    <row r="1480" spans="69:77" x14ac:dyDescent="0.15">
      <c r="BQ1480" s="1" t="s">
        <v>411</v>
      </c>
      <c r="BR1480" s="1" t="s">
        <v>1124</v>
      </c>
      <c r="BS1480" s="12" t="s">
        <v>1196</v>
      </c>
      <c r="BY1480" s="2"/>
    </row>
    <row r="1481" spans="69:77" x14ac:dyDescent="0.15">
      <c r="BQ1481" s="1" t="s">
        <v>411</v>
      </c>
      <c r="BR1481" s="1" t="s">
        <v>1126</v>
      </c>
      <c r="BS1481" s="12" t="s">
        <v>1197</v>
      </c>
      <c r="BY1481" s="2"/>
    </row>
    <row r="1482" spans="69:77" x14ac:dyDescent="0.15">
      <c r="BQ1482" s="1" t="s">
        <v>411</v>
      </c>
      <c r="BR1482" s="1" t="s">
        <v>1128</v>
      </c>
      <c r="BS1482" s="12" t="s">
        <v>1198</v>
      </c>
      <c r="BY1482" s="2"/>
    </row>
    <row r="1483" spans="69:77" x14ac:dyDescent="0.15">
      <c r="BQ1483" s="1" t="s">
        <v>411</v>
      </c>
      <c r="BR1483" s="1" t="s">
        <v>1130</v>
      </c>
      <c r="BS1483" s="12" t="s">
        <v>1199</v>
      </c>
      <c r="BY1483" s="2"/>
    </row>
    <row r="1484" spans="69:77" x14ac:dyDescent="0.15">
      <c r="BQ1484" s="1" t="s">
        <v>412</v>
      </c>
      <c r="BR1484" s="1" t="s">
        <v>1108</v>
      </c>
      <c r="BS1484" s="12" t="s">
        <v>254</v>
      </c>
      <c r="BY1484" s="2"/>
    </row>
    <row r="1485" spans="69:77" x14ac:dyDescent="0.15">
      <c r="BQ1485" s="1" t="s">
        <v>412</v>
      </c>
      <c r="BR1485" s="1" t="s">
        <v>1110</v>
      </c>
      <c r="BS1485" s="12" t="s">
        <v>1189</v>
      </c>
      <c r="BY1485" s="2"/>
    </row>
    <row r="1486" spans="69:77" x14ac:dyDescent="0.15">
      <c r="BQ1486" s="1" t="s">
        <v>412</v>
      </c>
      <c r="BR1486" s="1" t="s">
        <v>1112</v>
      </c>
      <c r="BS1486" s="12" t="s">
        <v>1190</v>
      </c>
      <c r="BY1486" s="2"/>
    </row>
    <row r="1487" spans="69:77" x14ac:dyDescent="0.15">
      <c r="BQ1487" s="1" t="s">
        <v>412</v>
      </c>
      <c r="BR1487" s="1" t="s">
        <v>1114</v>
      </c>
      <c r="BS1487" s="12" t="s">
        <v>1191</v>
      </c>
      <c r="BY1487" s="2"/>
    </row>
    <row r="1488" spans="69:77" x14ac:dyDescent="0.15">
      <c r="BQ1488" s="1" t="s">
        <v>412</v>
      </c>
      <c r="BR1488" s="1" t="s">
        <v>1116</v>
      </c>
      <c r="BS1488" s="12" t="s">
        <v>1192</v>
      </c>
      <c r="BY1488" s="2"/>
    </row>
    <row r="1489" spans="69:77" x14ac:dyDescent="0.15">
      <c r="BQ1489" s="1" t="s">
        <v>412</v>
      </c>
      <c r="BR1489" s="1" t="s">
        <v>1118</v>
      </c>
      <c r="BS1489" s="12" t="s">
        <v>1193</v>
      </c>
      <c r="BY1489" s="2"/>
    </row>
    <row r="1490" spans="69:77" x14ac:dyDescent="0.15">
      <c r="BQ1490" s="1" t="s">
        <v>412</v>
      </c>
      <c r="BR1490" s="1" t="s">
        <v>1120</v>
      </c>
      <c r="BS1490" s="12" t="s">
        <v>1194</v>
      </c>
      <c r="BY1490" s="2"/>
    </row>
    <row r="1491" spans="69:77" x14ac:dyDescent="0.15">
      <c r="BQ1491" s="1" t="s">
        <v>412</v>
      </c>
      <c r="BR1491" s="1" t="s">
        <v>1122</v>
      </c>
      <c r="BS1491" s="12" t="s">
        <v>1195</v>
      </c>
      <c r="BY1491" s="2"/>
    </row>
    <row r="1492" spans="69:77" x14ac:dyDescent="0.15">
      <c r="BQ1492" s="1" t="s">
        <v>412</v>
      </c>
      <c r="BR1492" s="1" t="s">
        <v>1124</v>
      </c>
      <c r="BS1492" s="12" t="s">
        <v>1196</v>
      </c>
      <c r="BY1492" s="2"/>
    </row>
    <row r="1493" spans="69:77" x14ac:dyDescent="0.15">
      <c r="BQ1493" s="1" t="s">
        <v>412</v>
      </c>
      <c r="BR1493" s="1" t="s">
        <v>1126</v>
      </c>
      <c r="BS1493" s="12" t="s">
        <v>1197</v>
      </c>
      <c r="BY1493" s="2"/>
    </row>
    <row r="1494" spans="69:77" x14ac:dyDescent="0.15">
      <c r="BQ1494" s="1" t="s">
        <v>412</v>
      </c>
      <c r="BR1494" s="1" t="s">
        <v>1128</v>
      </c>
      <c r="BS1494" s="12" t="s">
        <v>1198</v>
      </c>
      <c r="BY1494" s="2"/>
    </row>
    <row r="1495" spans="69:77" x14ac:dyDescent="0.15">
      <c r="BQ1495" s="1" t="s">
        <v>412</v>
      </c>
      <c r="BR1495" s="1" t="s">
        <v>1130</v>
      </c>
      <c r="BS1495" s="12" t="s">
        <v>1199</v>
      </c>
      <c r="BY1495" s="2"/>
    </row>
    <row r="1496" spans="69:77" x14ac:dyDescent="0.15">
      <c r="BQ1496" s="1" t="s">
        <v>413</v>
      </c>
      <c r="BR1496" s="1" t="s">
        <v>1108</v>
      </c>
      <c r="BS1496" s="12" t="s">
        <v>1950</v>
      </c>
      <c r="BY1496" s="2"/>
    </row>
    <row r="1497" spans="69:77" x14ac:dyDescent="0.15">
      <c r="BQ1497" s="1" t="s">
        <v>413</v>
      </c>
      <c r="BR1497" s="1" t="s">
        <v>1110</v>
      </c>
      <c r="BS1497" s="12" t="s">
        <v>1951</v>
      </c>
      <c r="BY1497" s="2"/>
    </row>
    <row r="1498" spans="69:77" x14ac:dyDescent="0.15">
      <c r="BQ1498" s="1" t="s">
        <v>413</v>
      </c>
      <c r="BR1498" s="1" t="s">
        <v>1112</v>
      </c>
      <c r="BS1498" s="12" t="s">
        <v>1952</v>
      </c>
      <c r="BY1498" s="2"/>
    </row>
    <row r="1499" spans="69:77" x14ac:dyDescent="0.15">
      <c r="BQ1499" s="1" t="s">
        <v>413</v>
      </c>
      <c r="BR1499" s="1" t="s">
        <v>1114</v>
      </c>
      <c r="BS1499" s="12" t="s">
        <v>1953</v>
      </c>
      <c r="BY1499" s="2"/>
    </row>
    <row r="1500" spans="69:77" x14ac:dyDescent="0.15">
      <c r="BQ1500" s="1" t="s">
        <v>413</v>
      </c>
      <c r="BR1500" s="1" t="s">
        <v>1116</v>
      </c>
      <c r="BS1500" s="12" t="s">
        <v>1954</v>
      </c>
      <c r="BY1500" s="2"/>
    </row>
    <row r="1501" spans="69:77" x14ac:dyDescent="0.15">
      <c r="BQ1501" s="1" t="s">
        <v>413</v>
      </c>
      <c r="BR1501" s="1" t="s">
        <v>1118</v>
      </c>
      <c r="BS1501" s="12" t="s">
        <v>1955</v>
      </c>
      <c r="BY1501" s="2"/>
    </row>
    <row r="1502" spans="69:77" x14ac:dyDescent="0.15">
      <c r="BQ1502" s="1" t="s">
        <v>413</v>
      </c>
      <c r="BR1502" s="1" t="s">
        <v>1120</v>
      </c>
      <c r="BS1502" s="12" t="s">
        <v>1956</v>
      </c>
      <c r="BY1502" s="2"/>
    </row>
    <row r="1503" spans="69:77" x14ac:dyDescent="0.15">
      <c r="BQ1503" s="1" t="s">
        <v>413</v>
      </c>
      <c r="BR1503" s="1" t="s">
        <v>1122</v>
      </c>
      <c r="BS1503" s="12" t="s">
        <v>1957</v>
      </c>
      <c r="BY1503" s="2"/>
    </row>
    <row r="1504" spans="69:77" x14ac:dyDescent="0.15">
      <c r="BQ1504" s="1" t="s">
        <v>413</v>
      </c>
      <c r="BR1504" s="1" t="s">
        <v>1124</v>
      </c>
      <c r="BS1504" s="12" t="s">
        <v>1958</v>
      </c>
      <c r="BY1504" s="2"/>
    </row>
    <row r="1505" spans="69:77" x14ac:dyDescent="0.15">
      <c r="BQ1505" s="1" t="s">
        <v>413</v>
      </c>
      <c r="BR1505" s="1" t="s">
        <v>1126</v>
      </c>
      <c r="BS1505" s="12" t="s">
        <v>1959</v>
      </c>
      <c r="BY1505" s="2"/>
    </row>
    <row r="1506" spans="69:77" x14ac:dyDescent="0.15">
      <c r="BQ1506" s="1" t="s">
        <v>413</v>
      </c>
      <c r="BR1506" s="1" t="s">
        <v>1128</v>
      </c>
      <c r="BS1506" s="12" t="s">
        <v>1960</v>
      </c>
      <c r="BY1506" s="2"/>
    </row>
    <row r="1507" spans="69:77" x14ac:dyDescent="0.15">
      <c r="BQ1507" s="1" t="s">
        <v>413</v>
      </c>
      <c r="BR1507" s="1" t="s">
        <v>1130</v>
      </c>
      <c r="BS1507" s="12" t="s">
        <v>1961</v>
      </c>
      <c r="BY1507" s="2"/>
    </row>
    <row r="1508" spans="69:77" x14ac:dyDescent="0.15">
      <c r="BQ1508" s="1" t="s">
        <v>413</v>
      </c>
      <c r="BR1508" s="1" t="s">
        <v>1132</v>
      </c>
      <c r="BS1508" s="12" t="s">
        <v>1962</v>
      </c>
      <c r="BY1508" s="2"/>
    </row>
    <row r="1509" spans="69:77" x14ac:dyDescent="0.15">
      <c r="BQ1509" s="1" t="s">
        <v>413</v>
      </c>
      <c r="BR1509" s="1" t="s">
        <v>1134</v>
      </c>
      <c r="BS1509" s="12" t="s">
        <v>1963</v>
      </c>
      <c r="BY1509" s="2"/>
    </row>
    <row r="1510" spans="69:77" x14ac:dyDescent="0.15">
      <c r="BQ1510" s="1" t="s">
        <v>413</v>
      </c>
      <c r="BR1510" s="1" t="s">
        <v>1136</v>
      </c>
      <c r="BS1510" s="12" t="s">
        <v>1964</v>
      </c>
      <c r="BY1510" s="2"/>
    </row>
    <row r="1511" spans="69:77" x14ac:dyDescent="0.15">
      <c r="BQ1511" s="1" t="s">
        <v>413</v>
      </c>
      <c r="BR1511" s="1" t="s">
        <v>1138</v>
      </c>
      <c r="BS1511" s="12" t="s">
        <v>1965</v>
      </c>
      <c r="BY1511" s="2"/>
    </row>
    <row r="1512" spans="69:77" x14ac:dyDescent="0.15">
      <c r="BQ1512" s="1" t="s">
        <v>413</v>
      </c>
      <c r="BR1512" s="1" t="s">
        <v>1171</v>
      </c>
      <c r="BS1512" s="12" t="s">
        <v>1966</v>
      </c>
      <c r="BY1512" s="2"/>
    </row>
    <row r="1513" spans="69:77" x14ac:dyDescent="0.15">
      <c r="BQ1513" s="1" t="s">
        <v>413</v>
      </c>
      <c r="BR1513" s="1" t="s">
        <v>1173</v>
      </c>
      <c r="BS1513" s="12" t="s">
        <v>1967</v>
      </c>
      <c r="BY1513" s="2"/>
    </row>
    <row r="1514" spans="69:77" x14ac:dyDescent="0.15">
      <c r="BQ1514" s="1" t="s">
        <v>413</v>
      </c>
      <c r="BR1514" s="1" t="s">
        <v>1175</v>
      </c>
      <c r="BS1514" s="12" t="s">
        <v>1968</v>
      </c>
      <c r="BY1514" s="2"/>
    </row>
    <row r="1515" spans="69:77" x14ac:dyDescent="0.15">
      <c r="BQ1515" s="1" t="s">
        <v>413</v>
      </c>
      <c r="BR1515" s="1" t="s">
        <v>1177</v>
      </c>
      <c r="BS1515" s="12" t="s">
        <v>1969</v>
      </c>
      <c r="BY1515" s="2"/>
    </row>
    <row r="1516" spans="69:77" x14ac:dyDescent="0.15">
      <c r="BQ1516" s="1" t="s">
        <v>413</v>
      </c>
      <c r="BR1516" s="1" t="s">
        <v>1179</v>
      </c>
      <c r="BS1516" s="12" t="s">
        <v>1970</v>
      </c>
      <c r="BY1516" s="2"/>
    </row>
    <row r="1517" spans="69:77" x14ac:dyDescent="0.15">
      <c r="BQ1517" s="1" t="s">
        <v>413</v>
      </c>
      <c r="BR1517" s="1" t="s">
        <v>1181</v>
      </c>
      <c r="BS1517" s="12" t="s">
        <v>1971</v>
      </c>
      <c r="BY1517" s="2"/>
    </row>
    <row r="1518" spans="69:77" x14ac:dyDescent="0.15">
      <c r="BQ1518" s="1" t="s">
        <v>413</v>
      </c>
      <c r="BR1518" s="1" t="s">
        <v>1183</v>
      </c>
      <c r="BS1518" s="12" t="s">
        <v>1972</v>
      </c>
      <c r="BY1518" s="2"/>
    </row>
    <row r="1519" spans="69:77" x14ac:dyDescent="0.15">
      <c r="BQ1519" s="1" t="s">
        <v>413</v>
      </c>
      <c r="BR1519" s="1" t="s">
        <v>1185</v>
      </c>
      <c r="BS1519" s="12" t="s">
        <v>1973</v>
      </c>
      <c r="BY1519" s="2"/>
    </row>
    <row r="1520" spans="69:77" x14ac:dyDescent="0.15">
      <c r="BQ1520" s="1" t="s">
        <v>413</v>
      </c>
      <c r="BR1520" s="1" t="s">
        <v>1187</v>
      </c>
      <c r="BS1520" s="12" t="s">
        <v>1974</v>
      </c>
      <c r="BY1520" s="2"/>
    </row>
    <row r="1521" spans="69:77" x14ac:dyDescent="0.15">
      <c r="BQ1521" s="1" t="s">
        <v>413</v>
      </c>
      <c r="BR1521" s="1" t="s">
        <v>1839</v>
      </c>
      <c r="BS1521" s="12" t="s">
        <v>1975</v>
      </c>
      <c r="BY1521" s="2"/>
    </row>
    <row r="1522" spans="69:77" x14ac:dyDescent="0.15">
      <c r="BQ1522" s="1" t="s">
        <v>413</v>
      </c>
      <c r="BR1522" s="1" t="s">
        <v>1899</v>
      </c>
      <c r="BS1522" s="12" t="s">
        <v>1976</v>
      </c>
      <c r="BY1522" s="2"/>
    </row>
    <row r="1523" spans="69:77" x14ac:dyDescent="0.15">
      <c r="BQ1523" s="1" t="s">
        <v>413</v>
      </c>
      <c r="BR1523" s="1" t="s">
        <v>1901</v>
      </c>
      <c r="BS1523" s="12" t="s">
        <v>1977</v>
      </c>
      <c r="BY1523" s="2"/>
    </row>
    <row r="1524" spans="69:77" x14ac:dyDescent="0.15">
      <c r="BQ1524" s="1" t="s">
        <v>413</v>
      </c>
      <c r="BR1524" s="1" t="s">
        <v>1903</v>
      </c>
      <c r="BS1524" s="12" t="s">
        <v>1978</v>
      </c>
      <c r="BY1524" s="2"/>
    </row>
    <row r="1525" spans="69:77" x14ac:dyDescent="0.15">
      <c r="BQ1525" s="1" t="s">
        <v>413</v>
      </c>
      <c r="BR1525" s="1" t="s">
        <v>1905</v>
      </c>
      <c r="BS1525" s="12" t="s">
        <v>1979</v>
      </c>
      <c r="BY1525" s="2"/>
    </row>
    <row r="1526" spans="69:77" x14ac:dyDescent="0.15">
      <c r="BQ1526" s="1" t="s">
        <v>413</v>
      </c>
      <c r="BR1526" s="1" t="s">
        <v>1907</v>
      </c>
      <c r="BS1526" s="12" t="s">
        <v>1980</v>
      </c>
      <c r="BY1526" s="2"/>
    </row>
    <row r="1527" spans="69:77" x14ac:dyDescent="0.15">
      <c r="BQ1527" s="1" t="s">
        <v>413</v>
      </c>
      <c r="BR1527" s="1" t="s">
        <v>1909</v>
      </c>
      <c r="BS1527" s="12" t="s">
        <v>1981</v>
      </c>
      <c r="BY1527" s="2"/>
    </row>
    <row r="1528" spans="69:77" x14ac:dyDescent="0.15">
      <c r="BQ1528" s="1" t="s">
        <v>413</v>
      </c>
      <c r="BR1528" s="1" t="s">
        <v>1911</v>
      </c>
      <c r="BS1528" s="12" t="s">
        <v>1982</v>
      </c>
      <c r="BY1528" s="2"/>
    </row>
    <row r="1529" spans="69:77" x14ac:dyDescent="0.15">
      <c r="BQ1529" s="1" t="s">
        <v>413</v>
      </c>
      <c r="BR1529" s="1" t="s">
        <v>1913</v>
      </c>
      <c r="BS1529" s="12" t="s">
        <v>1983</v>
      </c>
      <c r="BY1529" s="2"/>
    </row>
    <row r="1530" spans="69:77" x14ac:dyDescent="0.15">
      <c r="BQ1530" s="1" t="s">
        <v>413</v>
      </c>
      <c r="BR1530" s="1" t="s">
        <v>1915</v>
      </c>
      <c r="BS1530" s="12" t="s">
        <v>1984</v>
      </c>
      <c r="BY1530" s="2"/>
    </row>
    <row r="1531" spans="69:77" x14ac:dyDescent="0.15">
      <c r="BQ1531" s="1" t="s">
        <v>414</v>
      </c>
      <c r="BR1531" s="1" t="s">
        <v>1108</v>
      </c>
      <c r="BS1531" s="12" t="s">
        <v>1377</v>
      </c>
      <c r="BY1531" s="2"/>
    </row>
    <row r="1532" spans="69:77" x14ac:dyDescent="0.15">
      <c r="BQ1532" s="1" t="s">
        <v>414</v>
      </c>
      <c r="BR1532" s="1" t="s">
        <v>1110</v>
      </c>
      <c r="BS1532" s="12" t="s">
        <v>1369</v>
      </c>
      <c r="BY1532" s="2"/>
    </row>
    <row r="1533" spans="69:77" x14ac:dyDescent="0.15">
      <c r="BQ1533" s="1" t="s">
        <v>414</v>
      </c>
      <c r="BR1533" s="1" t="s">
        <v>1112</v>
      </c>
      <c r="BS1533" s="12" t="s">
        <v>1378</v>
      </c>
      <c r="BY1533" s="2"/>
    </row>
    <row r="1534" spans="69:77" x14ac:dyDescent="0.15">
      <c r="BQ1534" s="1" t="s">
        <v>414</v>
      </c>
      <c r="BR1534" s="1" t="s">
        <v>1114</v>
      </c>
      <c r="BS1534" s="12" t="s">
        <v>1379</v>
      </c>
      <c r="BY1534" s="2"/>
    </row>
    <row r="1535" spans="69:77" x14ac:dyDescent="0.15">
      <c r="BQ1535" s="1" t="s">
        <v>414</v>
      </c>
      <c r="BR1535" s="1" t="s">
        <v>1116</v>
      </c>
      <c r="BS1535" s="12" t="s">
        <v>1588</v>
      </c>
      <c r="BY1535" s="2"/>
    </row>
    <row r="1536" spans="69:77" x14ac:dyDescent="0.15">
      <c r="BQ1536" s="1" t="s">
        <v>414</v>
      </c>
      <c r="BR1536" s="1" t="s">
        <v>1118</v>
      </c>
      <c r="BS1536" s="12" t="s">
        <v>1714</v>
      </c>
      <c r="BY1536" s="2"/>
    </row>
    <row r="1537" spans="69:77" x14ac:dyDescent="0.15">
      <c r="BQ1537" s="1" t="s">
        <v>414</v>
      </c>
      <c r="BR1537" s="1" t="s">
        <v>1120</v>
      </c>
      <c r="BS1537" s="12" t="s">
        <v>1382</v>
      </c>
      <c r="BY1537" s="2"/>
    </row>
    <row r="1538" spans="69:77" x14ac:dyDescent="0.15">
      <c r="BQ1538" s="1" t="s">
        <v>414</v>
      </c>
      <c r="BR1538" s="1" t="s">
        <v>1122</v>
      </c>
      <c r="BS1538" s="12" t="s">
        <v>1383</v>
      </c>
      <c r="BY1538" s="2"/>
    </row>
    <row r="1539" spans="69:77" x14ac:dyDescent="0.15">
      <c r="BQ1539" s="1" t="s">
        <v>414</v>
      </c>
      <c r="BR1539" s="1" t="s">
        <v>1124</v>
      </c>
      <c r="BS1539" s="12" t="s">
        <v>1384</v>
      </c>
      <c r="BY1539" s="2"/>
    </row>
    <row r="1540" spans="69:77" x14ac:dyDescent="0.15">
      <c r="BQ1540" s="1" t="s">
        <v>414</v>
      </c>
      <c r="BR1540" s="1" t="s">
        <v>1126</v>
      </c>
      <c r="BS1540" s="12" t="s">
        <v>1385</v>
      </c>
      <c r="BY1540" s="2"/>
    </row>
    <row r="1541" spans="69:77" x14ac:dyDescent="0.15">
      <c r="BQ1541" s="1" t="s">
        <v>414</v>
      </c>
      <c r="BR1541" s="1" t="s">
        <v>1128</v>
      </c>
      <c r="BS1541" s="12" t="s">
        <v>1842</v>
      </c>
      <c r="BY1541" s="2"/>
    </row>
    <row r="1542" spans="69:77" x14ac:dyDescent="0.15">
      <c r="BQ1542" s="1" t="s">
        <v>414</v>
      </c>
      <c r="BR1542" s="1" t="s">
        <v>1130</v>
      </c>
      <c r="BS1542" s="12" t="s">
        <v>1387</v>
      </c>
      <c r="BY1542" s="2"/>
    </row>
    <row r="1543" spans="69:77" x14ac:dyDescent="0.15">
      <c r="BQ1543" s="1" t="s">
        <v>414</v>
      </c>
      <c r="BR1543" s="1" t="s">
        <v>1132</v>
      </c>
      <c r="BS1543" s="12" t="s">
        <v>1388</v>
      </c>
      <c r="BY1543" s="2"/>
    </row>
    <row r="1544" spans="69:77" x14ac:dyDescent="0.15">
      <c r="BQ1544" s="1" t="s">
        <v>415</v>
      </c>
      <c r="BR1544" s="1" t="s">
        <v>1108</v>
      </c>
      <c r="BS1544" s="12" t="s">
        <v>1289</v>
      </c>
      <c r="BY1544" s="2"/>
    </row>
    <row r="1545" spans="69:77" x14ac:dyDescent="0.15">
      <c r="BQ1545" s="1" t="s">
        <v>415</v>
      </c>
      <c r="BR1545" s="1" t="s">
        <v>1110</v>
      </c>
      <c r="BS1545" s="12" t="s">
        <v>1290</v>
      </c>
      <c r="BY1545" s="2"/>
    </row>
    <row r="1546" spans="69:77" x14ac:dyDescent="0.15">
      <c r="BQ1546" s="1" t="s">
        <v>415</v>
      </c>
      <c r="BR1546" s="1" t="s">
        <v>1112</v>
      </c>
      <c r="BS1546" s="12" t="s">
        <v>1291</v>
      </c>
      <c r="BY1546" s="2"/>
    </row>
    <row r="1547" spans="69:77" x14ac:dyDescent="0.15">
      <c r="BQ1547" s="1" t="s">
        <v>415</v>
      </c>
      <c r="BR1547" s="1" t="s">
        <v>1114</v>
      </c>
      <c r="BS1547" s="12" t="s">
        <v>1292</v>
      </c>
      <c r="BY1547" s="2"/>
    </row>
    <row r="1548" spans="69:77" x14ac:dyDescent="0.15">
      <c r="BQ1548" s="1" t="s">
        <v>415</v>
      </c>
      <c r="BR1548" s="1" t="s">
        <v>1116</v>
      </c>
      <c r="BS1548" s="12" t="s">
        <v>1293</v>
      </c>
      <c r="BY1548" s="2"/>
    </row>
    <row r="1549" spans="69:77" x14ac:dyDescent="0.15">
      <c r="BQ1549" s="1" t="s">
        <v>415</v>
      </c>
      <c r="BR1549" s="1" t="s">
        <v>1118</v>
      </c>
      <c r="BS1549" s="12" t="s">
        <v>1294</v>
      </c>
      <c r="BY1549" s="2"/>
    </row>
    <row r="1550" spans="69:77" x14ac:dyDescent="0.15">
      <c r="BQ1550" s="1" t="s">
        <v>415</v>
      </c>
      <c r="BR1550" s="1" t="s">
        <v>1120</v>
      </c>
      <c r="BS1550" s="12" t="s">
        <v>1295</v>
      </c>
      <c r="BY1550" s="2"/>
    </row>
    <row r="1551" spans="69:77" x14ac:dyDescent="0.15">
      <c r="BQ1551" s="1" t="s">
        <v>415</v>
      </c>
      <c r="BR1551" s="1" t="s">
        <v>1122</v>
      </c>
      <c r="BS1551" s="12" t="s">
        <v>1296</v>
      </c>
      <c r="BY1551" s="2"/>
    </row>
    <row r="1552" spans="69:77" x14ac:dyDescent="0.15">
      <c r="BQ1552" s="1" t="s">
        <v>415</v>
      </c>
      <c r="BR1552" s="1" t="s">
        <v>1124</v>
      </c>
      <c r="BS1552" s="12" t="s">
        <v>1297</v>
      </c>
      <c r="BY1552" s="2"/>
    </row>
    <row r="1553" spans="69:77" x14ac:dyDescent="0.15">
      <c r="BQ1553" s="1" t="s">
        <v>415</v>
      </c>
      <c r="BR1553" s="1" t="s">
        <v>1126</v>
      </c>
      <c r="BS1553" s="12" t="s">
        <v>1298</v>
      </c>
      <c r="BY1553" s="2"/>
    </row>
    <row r="1554" spans="69:77" x14ac:dyDescent="0.15">
      <c r="BQ1554" s="1" t="s">
        <v>415</v>
      </c>
      <c r="BR1554" s="1" t="s">
        <v>1128</v>
      </c>
      <c r="BS1554" s="12" t="s">
        <v>1299</v>
      </c>
      <c r="BY1554" s="2"/>
    </row>
    <row r="1555" spans="69:77" x14ac:dyDescent="0.15">
      <c r="BQ1555" s="1" t="s">
        <v>416</v>
      </c>
      <c r="BR1555" s="1" t="s">
        <v>1108</v>
      </c>
      <c r="BS1555" s="12" t="s">
        <v>1985</v>
      </c>
      <c r="BY1555" s="2"/>
    </row>
    <row r="1556" spans="69:77" x14ac:dyDescent="0.15">
      <c r="BQ1556" s="1" t="s">
        <v>416</v>
      </c>
      <c r="BR1556" s="1" t="s">
        <v>1110</v>
      </c>
      <c r="BS1556" s="12" t="s">
        <v>1986</v>
      </c>
      <c r="BY1556" s="2"/>
    </row>
    <row r="1557" spans="69:77" x14ac:dyDescent="0.15">
      <c r="BQ1557" s="1" t="s">
        <v>416</v>
      </c>
      <c r="BR1557" s="1" t="s">
        <v>1112</v>
      </c>
      <c r="BS1557" s="12" t="s">
        <v>1987</v>
      </c>
      <c r="BY1557" s="2"/>
    </row>
    <row r="1558" spans="69:77" x14ac:dyDescent="0.15">
      <c r="BQ1558" s="1" t="s">
        <v>416</v>
      </c>
      <c r="BR1558" s="1" t="s">
        <v>1114</v>
      </c>
      <c r="BS1558" s="12" t="s">
        <v>1988</v>
      </c>
      <c r="BY1558" s="2"/>
    </row>
    <row r="1559" spans="69:77" x14ac:dyDescent="0.15">
      <c r="BQ1559" s="1" t="s">
        <v>416</v>
      </c>
      <c r="BR1559" s="1" t="s">
        <v>1116</v>
      </c>
      <c r="BS1559" s="12" t="s">
        <v>1989</v>
      </c>
      <c r="BY1559" s="2"/>
    </row>
    <row r="1560" spans="69:77" x14ac:dyDescent="0.15">
      <c r="BQ1560" s="1" t="s">
        <v>417</v>
      </c>
      <c r="BR1560" s="1" t="s">
        <v>1108</v>
      </c>
      <c r="BS1560" s="12" t="s">
        <v>1306</v>
      </c>
      <c r="BY1560" s="2"/>
    </row>
    <row r="1561" spans="69:77" x14ac:dyDescent="0.15">
      <c r="BQ1561" s="1" t="s">
        <v>417</v>
      </c>
      <c r="BR1561" s="1" t="s">
        <v>1110</v>
      </c>
      <c r="BS1561" s="12" t="s">
        <v>1307</v>
      </c>
      <c r="BY1561" s="2"/>
    </row>
    <row r="1562" spans="69:77" x14ac:dyDescent="0.15">
      <c r="BQ1562" s="1" t="s">
        <v>417</v>
      </c>
      <c r="BR1562" s="1" t="s">
        <v>1112</v>
      </c>
      <c r="BS1562" s="12" t="s">
        <v>1217</v>
      </c>
      <c r="BY1562" s="2"/>
    </row>
    <row r="1563" spans="69:77" x14ac:dyDescent="0.15">
      <c r="BQ1563" s="1" t="s">
        <v>417</v>
      </c>
      <c r="BR1563" s="1" t="s">
        <v>1114</v>
      </c>
      <c r="BS1563" s="12" t="s">
        <v>1308</v>
      </c>
      <c r="BY1563" s="2"/>
    </row>
    <row r="1564" spans="69:77" x14ac:dyDescent="0.15">
      <c r="BQ1564" s="1" t="s">
        <v>417</v>
      </c>
      <c r="BR1564" s="1" t="s">
        <v>1116</v>
      </c>
      <c r="BS1564" s="12" t="s">
        <v>1309</v>
      </c>
      <c r="BY1564" s="2"/>
    </row>
    <row r="1565" spans="69:77" x14ac:dyDescent="0.15">
      <c r="BQ1565" s="1" t="s">
        <v>417</v>
      </c>
      <c r="BR1565" s="1" t="s">
        <v>1118</v>
      </c>
      <c r="BS1565" s="12" t="s">
        <v>1310</v>
      </c>
      <c r="BY1565" s="2"/>
    </row>
    <row r="1566" spans="69:77" x14ac:dyDescent="0.15">
      <c r="BQ1566" s="1" t="s">
        <v>417</v>
      </c>
      <c r="BR1566" s="1" t="s">
        <v>1120</v>
      </c>
      <c r="BS1566" s="12" t="s">
        <v>1311</v>
      </c>
      <c r="BY1566" s="2"/>
    </row>
    <row r="1567" spans="69:77" x14ac:dyDescent="0.15">
      <c r="BQ1567" s="1" t="s">
        <v>417</v>
      </c>
      <c r="BR1567" s="1" t="s">
        <v>1122</v>
      </c>
      <c r="BS1567" s="12" t="s">
        <v>1312</v>
      </c>
      <c r="BY1567" s="2"/>
    </row>
    <row r="1568" spans="69:77" x14ac:dyDescent="0.15">
      <c r="BQ1568" s="1" t="s">
        <v>417</v>
      </c>
      <c r="BR1568" s="1" t="s">
        <v>1124</v>
      </c>
      <c r="BS1568" s="12" t="s">
        <v>1313</v>
      </c>
      <c r="BY1568" s="2"/>
    </row>
    <row r="1569" spans="69:77" x14ac:dyDescent="0.15">
      <c r="BQ1569" s="1" t="s">
        <v>418</v>
      </c>
      <c r="BR1569" s="1" t="s">
        <v>1108</v>
      </c>
      <c r="BS1569" s="12" t="s">
        <v>254</v>
      </c>
      <c r="BY1569" s="2"/>
    </row>
    <row r="1570" spans="69:77" x14ac:dyDescent="0.15">
      <c r="BQ1570" s="1" t="s">
        <v>418</v>
      </c>
      <c r="BR1570" s="1" t="s">
        <v>1110</v>
      </c>
      <c r="BS1570" s="12" t="s">
        <v>1189</v>
      </c>
      <c r="BY1570" s="2"/>
    </row>
    <row r="1571" spans="69:77" x14ac:dyDescent="0.15">
      <c r="BQ1571" s="1" t="s">
        <v>418</v>
      </c>
      <c r="BR1571" s="1" t="s">
        <v>1112</v>
      </c>
      <c r="BS1571" s="12" t="s">
        <v>1190</v>
      </c>
      <c r="BY1571" s="2"/>
    </row>
    <row r="1572" spans="69:77" x14ac:dyDescent="0.15">
      <c r="BQ1572" s="1" t="s">
        <v>418</v>
      </c>
      <c r="BR1572" s="1" t="s">
        <v>1114</v>
      </c>
      <c r="BS1572" s="12" t="s">
        <v>1191</v>
      </c>
      <c r="BY1572" s="2"/>
    </row>
    <row r="1573" spans="69:77" x14ac:dyDescent="0.15">
      <c r="BQ1573" s="1" t="s">
        <v>418</v>
      </c>
      <c r="BR1573" s="1" t="s">
        <v>1116</v>
      </c>
      <c r="BS1573" s="12" t="s">
        <v>1192</v>
      </c>
      <c r="BY1573" s="2"/>
    </row>
    <row r="1574" spans="69:77" x14ac:dyDescent="0.15">
      <c r="BQ1574" s="1" t="s">
        <v>418</v>
      </c>
      <c r="BR1574" s="1" t="s">
        <v>1118</v>
      </c>
      <c r="BS1574" s="12" t="s">
        <v>1193</v>
      </c>
      <c r="BY1574" s="2"/>
    </row>
    <row r="1575" spans="69:77" x14ac:dyDescent="0.15">
      <c r="BQ1575" s="1" t="s">
        <v>418</v>
      </c>
      <c r="BR1575" s="1" t="s">
        <v>1120</v>
      </c>
      <c r="BS1575" s="12" t="s">
        <v>1194</v>
      </c>
      <c r="BY1575" s="2"/>
    </row>
    <row r="1576" spans="69:77" x14ac:dyDescent="0.15">
      <c r="BQ1576" s="1" t="s">
        <v>418</v>
      </c>
      <c r="BR1576" s="1" t="s">
        <v>1122</v>
      </c>
      <c r="BS1576" s="12" t="s">
        <v>1195</v>
      </c>
      <c r="BY1576" s="2"/>
    </row>
    <row r="1577" spans="69:77" x14ac:dyDescent="0.15">
      <c r="BQ1577" s="1" t="s">
        <v>418</v>
      </c>
      <c r="BR1577" s="1" t="s">
        <v>1124</v>
      </c>
      <c r="BS1577" s="12" t="s">
        <v>1196</v>
      </c>
      <c r="BY1577" s="2"/>
    </row>
    <row r="1578" spans="69:77" x14ac:dyDescent="0.15">
      <c r="BQ1578" s="1" t="s">
        <v>418</v>
      </c>
      <c r="BR1578" s="1" t="s">
        <v>1126</v>
      </c>
      <c r="BS1578" s="12" t="s">
        <v>1197</v>
      </c>
      <c r="BY1578" s="2"/>
    </row>
    <row r="1579" spans="69:77" x14ac:dyDescent="0.15">
      <c r="BQ1579" s="1" t="s">
        <v>418</v>
      </c>
      <c r="BR1579" s="1" t="s">
        <v>1128</v>
      </c>
      <c r="BS1579" s="12" t="s">
        <v>1198</v>
      </c>
      <c r="BY1579" s="2"/>
    </row>
    <row r="1580" spans="69:77" x14ac:dyDescent="0.15">
      <c r="BQ1580" s="1" t="s">
        <v>418</v>
      </c>
      <c r="BR1580" s="1" t="s">
        <v>1130</v>
      </c>
      <c r="BS1580" s="12" t="s">
        <v>1199</v>
      </c>
      <c r="BY1580" s="2"/>
    </row>
    <row r="1581" spans="69:77" x14ac:dyDescent="0.15">
      <c r="BQ1581" s="1" t="s">
        <v>419</v>
      </c>
      <c r="BR1581" s="1" t="s">
        <v>1108</v>
      </c>
      <c r="BS1581" s="12" t="s">
        <v>1377</v>
      </c>
      <c r="BY1581" s="2"/>
    </row>
    <row r="1582" spans="69:77" x14ac:dyDescent="0.15">
      <c r="BQ1582" s="1" t="s">
        <v>419</v>
      </c>
      <c r="BR1582" s="1" t="s">
        <v>1110</v>
      </c>
      <c r="BS1582" s="12" t="s">
        <v>1369</v>
      </c>
      <c r="BY1582" s="2"/>
    </row>
    <row r="1583" spans="69:77" x14ac:dyDescent="0.15">
      <c r="BQ1583" s="1" t="s">
        <v>419</v>
      </c>
      <c r="BR1583" s="1" t="s">
        <v>1112</v>
      </c>
      <c r="BS1583" s="12" t="s">
        <v>1378</v>
      </c>
      <c r="BY1583" s="2"/>
    </row>
    <row r="1584" spans="69:77" x14ac:dyDescent="0.15">
      <c r="BQ1584" s="1" t="s">
        <v>419</v>
      </c>
      <c r="BR1584" s="1" t="s">
        <v>1114</v>
      </c>
      <c r="BS1584" s="12" t="s">
        <v>1379</v>
      </c>
      <c r="BY1584" s="2"/>
    </row>
    <row r="1585" spans="69:77" x14ac:dyDescent="0.15">
      <c r="BQ1585" s="1" t="s">
        <v>419</v>
      </c>
      <c r="BR1585" s="1" t="s">
        <v>1116</v>
      </c>
      <c r="BS1585" s="12" t="s">
        <v>1588</v>
      </c>
      <c r="BY1585" s="2"/>
    </row>
    <row r="1586" spans="69:77" x14ac:dyDescent="0.15">
      <c r="BQ1586" s="1" t="s">
        <v>419</v>
      </c>
      <c r="BR1586" s="1" t="s">
        <v>1118</v>
      </c>
      <c r="BS1586" s="12" t="s">
        <v>1714</v>
      </c>
      <c r="BY1586" s="2"/>
    </row>
    <row r="1587" spans="69:77" x14ac:dyDescent="0.15">
      <c r="BQ1587" s="1" t="s">
        <v>419</v>
      </c>
      <c r="BR1587" s="1" t="s">
        <v>1120</v>
      </c>
      <c r="BS1587" s="12" t="s">
        <v>1382</v>
      </c>
      <c r="BY1587" s="2"/>
    </row>
    <row r="1588" spans="69:77" x14ac:dyDescent="0.15">
      <c r="BQ1588" s="1" t="s">
        <v>419</v>
      </c>
      <c r="BR1588" s="1" t="s">
        <v>1122</v>
      </c>
      <c r="BS1588" s="12" t="s">
        <v>1383</v>
      </c>
      <c r="BY1588" s="2"/>
    </row>
    <row r="1589" spans="69:77" x14ac:dyDescent="0.15">
      <c r="BQ1589" s="1" t="s">
        <v>419</v>
      </c>
      <c r="BR1589" s="1" t="s">
        <v>1124</v>
      </c>
      <c r="BS1589" s="12" t="s">
        <v>1384</v>
      </c>
      <c r="BY1589" s="2"/>
    </row>
    <row r="1590" spans="69:77" x14ac:dyDescent="0.15">
      <c r="BQ1590" s="1" t="s">
        <v>419</v>
      </c>
      <c r="BR1590" s="1" t="s">
        <v>1126</v>
      </c>
      <c r="BS1590" s="12" t="s">
        <v>1385</v>
      </c>
      <c r="BY1590" s="2"/>
    </row>
    <row r="1591" spans="69:77" x14ac:dyDescent="0.15">
      <c r="BQ1591" s="1" t="s">
        <v>419</v>
      </c>
      <c r="BR1591" s="1" t="s">
        <v>1128</v>
      </c>
      <c r="BS1591" s="12" t="s">
        <v>1386</v>
      </c>
      <c r="BY1591" s="2"/>
    </row>
    <row r="1592" spans="69:77" x14ac:dyDescent="0.15">
      <c r="BQ1592" s="1" t="s">
        <v>419</v>
      </c>
      <c r="BR1592" s="1" t="s">
        <v>1130</v>
      </c>
      <c r="BS1592" s="12" t="s">
        <v>1387</v>
      </c>
      <c r="BY1592" s="2"/>
    </row>
    <row r="1593" spans="69:77" x14ac:dyDescent="0.15">
      <c r="BQ1593" s="1" t="s">
        <v>419</v>
      </c>
      <c r="BR1593" s="1" t="s">
        <v>1132</v>
      </c>
      <c r="BS1593" s="12" t="s">
        <v>1388</v>
      </c>
      <c r="BY1593" s="2"/>
    </row>
    <row r="1594" spans="69:77" x14ac:dyDescent="0.15">
      <c r="BQ1594" s="1" t="s">
        <v>420</v>
      </c>
      <c r="BR1594" s="1" t="s">
        <v>1108</v>
      </c>
      <c r="BS1594" s="12" t="s">
        <v>1377</v>
      </c>
      <c r="BY1594" s="2"/>
    </row>
    <row r="1595" spans="69:77" x14ac:dyDescent="0.15">
      <c r="BQ1595" s="1" t="s">
        <v>420</v>
      </c>
      <c r="BR1595" s="1" t="s">
        <v>1110</v>
      </c>
      <c r="BS1595" s="12" t="s">
        <v>1369</v>
      </c>
      <c r="BY1595" s="2"/>
    </row>
    <row r="1596" spans="69:77" x14ac:dyDescent="0.15">
      <c r="BQ1596" s="1" t="s">
        <v>420</v>
      </c>
      <c r="BR1596" s="1" t="s">
        <v>1112</v>
      </c>
      <c r="BS1596" s="12" t="s">
        <v>1378</v>
      </c>
      <c r="BY1596" s="2"/>
    </row>
    <row r="1597" spans="69:77" x14ac:dyDescent="0.15">
      <c r="BQ1597" s="1" t="s">
        <v>420</v>
      </c>
      <c r="BR1597" s="1" t="s">
        <v>1114</v>
      </c>
      <c r="BS1597" s="12" t="s">
        <v>1379</v>
      </c>
      <c r="BY1597" s="2"/>
    </row>
    <row r="1598" spans="69:77" x14ac:dyDescent="0.15">
      <c r="BQ1598" s="1" t="s">
        <v>420</v>
      </c>
      <c r="BR1598" s="1" t="s">
        <v>1116</v>
      </c>
      <c r="BS1598" s="12" t="s">
        <v>1588</v>
      </c>
      <c r="BY1598" s="2"/>
    </row>
    <row r="1599" spans="69:77" x14ac:dyDescent="0.15">
      <c r="BQ1599" s="1" t="s">
        <v>420</v>
      </c>
      <c r="BR1599" s="1" t="s">
        <v>1118</v>
      </c>
      <c r="BS1599" s="12" t="s">
        <v>1534</v>
      </c>
      <c r="BY1599" s="2"/>
    </row>
    <row r="1600" spans="69:77" x14ac:dyDescent="0.15">
      <c r="BQ1600" s="1" t="s">
        <v>420</v>
      </c>
      <c r="BR1600" s="1" t="s">
        <v>1120</v>
      </c>
      <c r="BS1600" s="12" t="s">
        <v>1382</v>
      </c>
      <c r="BY1600" s="2"/>
    </row>
    <row r="1601" spans="69:77" x14ac:dyDescent="0.15">
      <c r="BQ1601" s="1" t="s">
        <v>420</v>
      </c>
      <c r="BR1601" s="1" t="s">
        <v>1122</v>
      </c>
      <c r="BS1601" s="12" t="s">
        <v>1383</v>
      </c>
      <c r="BY1601" s="2"/>
    </row>
    <row r="1602" spans="69:77" x14ac:dyDescent="0.15">
      <c r="BQ1602" s="1" t="s">
        <v>420</v>
      </c>
      <c r="BR1602" s="1" t="s">
        <v>1124</v>
      </c>
      <c r="BS1602" s="12" t="s">
        <v>1715</v>
      </c>
      <c r="BY1602" s="2"/>
    </row>
    <row r="1603" spans="69:77" x14ac:dyDescent="0.15">
      <c r="BQ1603" s="1" t="s">
        <v>420</v>
      </c>
      <c r="BR1603" s="1" t="s">
        <v>1126</v>
      </c>
      <c r="BS1603" s="12" t="s">
        <v>1385</v>
      </c>
      <c r="BY1603" s="2"/>
    </row>
    <row r="1604" spans="69:77" x14ac:dyDescent="0.15">
      <c r="BQ1604" s="1" t="s">
        <v>420</v>
      </c>
      <c r="BR1604" s="1" t="s">
        <v>1128</v>
      </c>
      <c r="BS1604" s="12" t="s">
        <v>1535</v>
      </c>
      <c r="BY1604" s="2"/>
    </row>
    <row r="1605" spans="69:77" x14ac:dyDescent="0.15">
      <c r="BQ1605" s="1" t="s">
        <v>420</v>
      </c>
      <c r="BR1605" s="1" t="s">
        <v>1130</v>
      </c>
      <c r="BS1605" s="12" t="s">
        <v>1387</v>
      </c>
      <c r="BY1605" s="2"/>
    </row>
    <row r="1606" spans="69:77" x14ac:dyDescent="0.15">
      <c r="BQ1606" s="1" t="s">
        <v>421</v>
      </c>
      <c r="BR1606" s="1" t="s">
        <v>1108</v>
      </c>
      <c r="BS1606" s="12" t="s">
        <v>1239</v>
      </c>
      <c r="BY1606" s="2"/>
    </row>
    <row r="1607" spans="69:77" x14ac:dyDescent="0.15">
      <c r="BQ1607" s="1" t="s">
        <v>421</v>
      </c>
      <c r="BR1607" s="1" t="s">
        <v>1110</v>
      </c>
      <c r="BS1607" s="12" t="s">
        <v>1240</v>
      </c>
      <c r="BY1607" s="2"/>
    </row>
    <row r="1608" spans="69:77" x14ac:dyDescent="0.15">
      <c r="BQ1608" s="1" t="s">
        <v>421</v>
      </c>
      <c r="BR1608" s="1" t="s">
        <v>1112</v>
      </c>
      <c r="BS1608" s="12" t="s">
        <v>1241</v>
      </c>
      <c r="BY1608" s="2"/>
    </row>
    <row r="1609" spans="69:77" x14ac:dyDescent="0.15">
      <c r="BQ1609" s="1" t="s">
        <v>421</v>
      </c>
      <c r="BR1609" s="1" t="s">
        <v>1114</v>
      </c>
      <c r="BS1609" s="12" t="s">
        <v>1242</v>
      </c>
      <c r="BY1609" s="2"/>
    </row>
    <row r="1610" spans="69:77" x14ac:dyDescent="0.15">
      <c r="BQ1610" s="1" t="s">
        <v>421</v>
      </c>
      <c r="BR1610" s="1" t="s">
        <v>1116</v>
      </c>
      <c r="BS1610" s="12" t="s">
        <v>1243</v>
      </c>
      <c r="BY1610" s="2"/>
    </row>
    <row r="1611" spans="69:77" x14ac:dyDescent="0.15">
      <c r="BQ1611" s="1" t="s">
        <v>421</v>
      </c>
      <c r="BR1611" s="1" t="s">
        <v>1118</v>
      </c>
      <c r="BS1611" s="12" t="s">
        <v>1244</v>
      </c>
      <c r="BY1611" s="2"/>
    </row>
    <row r="1612" spans="69:77" x14ac:dyDescent="0.15">
      <c r="BQ1612" s="1" t="s">
        <v>421</v>
      </c>
      <c r="BR1612" s="1" t="s">
        <v>1120</v>
      </c>
      <c r="BS1612" s="12" t="s">
        <v>1245</v>
      </c>
      <c r="BY1612" s="2"/>
    </row>
    <row r="1613" spans="69:77" x14ac:dyDescent="0.15">
      <c r="BQ1613" s="1" t="s">
        <v>421</v>
      </c>
      <c r="BR1613" s="1" t="s">
        <v>1122</v>
      </c>
      <c r="BS1613" s="12" t="s">
        <v>1246</v>
      </c>
      <c r="BY1613" s="2"/>
    </row>
    <row r="1614" spans="69:77" x14ac:dyDescent="0.15">
      <c r="BQ1614" s="1" t="s">
        <v>421</v>
      </c>
      <c r="BR1614" s="1" t="s">
        <v>1124</v>
      </c>
      <c r="BS1614" s="12" t="s">
        <v>1247</v>
      </c>
      <c r="BY1614" s="2"/>
    </row>
    <row r="1615" spans="69:77" x14ac:dyDescent="0.15">
      <c r="BQ1615" s="1" t="s">
        <v>421</v>
      </c>
      <c r="BR1615" s="1" t="s">
        <v>1126</v>
      </c>
      <c r="BS1615" s="12" t="s">
        <v>1248</v>
      </c>
      <c r="BY1615" s="2"/>
    </row>
    <row r="1616" spans="69:77" x14ac:dyDescent="0.15">
      <c r="BQ1616" s="1" t="s">
        <v>421</v>
      </c>
      <c r="BR1616" s="1" t="s">
        <v>1128</v>
      </c>
      <c r="BS1616" s="12" t="s">
        <v>1249</v>
      </c>
      <c r="BY1616" s="2"/>
    </row>
    <row r="1617" spans="69:77" x14ac:dyDescent="0.15">
      <c r="BQ1617" s="1" t="s">
        <v>421</v>
      </c>
      <c r="BR1617" s="1" t="s">
        <v>1130</v>
      </c>
      <c r="BS1617" s="12" t="s">
        <v>1250</v>
      </c>
      <c r="BY1617" s="2"/>
    </row>
    <row r="1618" spans="69:77" x14ac:dyDescent="0.15">
      <c r="BQ1618" s="1" t="s">
        <v>421</v>
      </c>
      <c r="BR1618" s="1" t="s">
        <v>1132</v>
      </c>
      <c r="BS1618" s="12" t="s">
        <v>1251</v>
      </c>
      <c r="BY1618" s="2"/>
    </row>
    <row r="1619" spans="69:77" x14ac:dyDescent="0.15">
      <c r="BQ1619" s="1" t="s">
        <v>422</v>
      </c>
      <c r="BR1619" s="1" t="s">
        <v>1108</v>
      </c>
      <c r="BS1619" s="12" t="s">
        <v>1239</v>
      </c>
      <c r="BY1619" s="2"/>
    </row>
    <row r="1620" spans="69:77" x14ac:dyDescent="0.15">
      <c r="BQ1620" s="1" t="s">
        <v>422</v>
      </c>
      <c r="BR1620" s="1" t="s">
        <v>1110</v>
      </c>
      <c r="BS1620" s="12" t="s">
        <v>1240</v>
      </c>
      <c r="BY1620" s="2"/>
    </row>
    <row r="1621" spans="69:77" x14ac:dyDescent="0.15">
      <c r="BQ1621" s="1" t="s">
        <v>422</v>
      </c>
      <c r="BR1621" s="1" t="s">
        <v>1112</v>
      </c>
      <c r="BS1621" s="12" t="s">
        <v>1241</v>
      </c>
      <c r="BY1621" s="2"/>
    </row>
    <row r="1622" spans="69:77" x14ac:dyDescent="0.15">
      <c r="BQ1622" s="1" t="s">
        <v>422</v>
      </c>
      <c r="BR1622" s="1" t="s">
        <v>1114</v>
      </c>
      <c r="BS1622" s="12" t="s">
        <v>1242</v>
      </c>
      <c r="BY1622" s="2"/>
    </row>
    <row r="1623" spans="69:77" x14ac:dyDescent="0.15">
      <c r="BQ1623" s="1" t="s">
        <v>422</v>
      </c>
      <c r="BR1623" s="1" t="s">
        <v>1116</v>
      </c>
      <c r="BS1623" s="12" t="s">
        <v>1243</v>
      </c>
      <c r="BY1623" s="2"/>
    </row>
    <row r="1624" spans="69:77" x14ac:dyDescent="0.15">
      <c r="BQ1624" s="1" t="s">
        <v>422</v>
      </c>
      <c r="BR1624" s="1" t="s">
        <v>1118</v>
      </c>
      <c r="BS1624" s="12" t="s">
        <v>1244</v>
      </c>
      <c r="BY1624" s="2"/>
    </row>
    <row r="1625" spans="69:77" x14ac:dyDescent="0.15">
      <c r="BQ1625" s="1" t="s">
        <v>422</v>
      </c>
      <c r="BR1625" s="1" t="s">
        <v>1120</v>
      </c>
      <c r="BS1625" s="12" t="s">
        <v>1245</v>
      </c>
      <c r="BY1625" s="2"/>
    </row>
    <row r="1626" spans="69:77" x14ac:dyDescent="0.15">
      <c r="BQ1626" s="1" t="s">
        <v>422</v>
      </c>
      <c r="BR1626" s="1" t="s">
        <v>1122</v>
      </c>
      <c r="BS1626" s="12" t="s">
        <v>1246</v>
      </c>
      <c r="BY1626" s="2"/>
    </row>
    <row r="1627" spans="69:77" x14ac:dyDescent="0.15">
      <c r="BQ1627" s="1" t="s">
        <v>422</v>
      </c>
      <c r="BR1627" s="1" t="s">
        <v>1124</v>
      </c>
      <c r="BS1627" s="12" t="s">
        <v>1247</v>
      </c>
      <c r="BY1627" s="2"/>
    </row>
    <row r="1628" spans="69:77" x14ac:dyDescent="0.15">
      <c r="BQ1628" s="1" t="s">
        <v>422</v>
      </c>
      <c r="BR1628" s="1" t="s">
        <v>1126</v>
      </c>
      <c r="BS1628" s="12" t="s">
        <v>1248</v>
      </c>
      <c r="BY1628" s="2"/>
    </row>
    <row r="1629" spans="69:77" x14ac:dyDescent="0.15">
      <c r="BQ1629" s="1" t="s">
        <v>422</v>
      </c>
      <c r="BR1629" s="1" t="s">
        <v>1128</v>
      </c>
      <c r="BS1629" s="12" t="s">
        <v>1249</v>
      </c>
      <c r="BY1629" s="2"/>
    </row>
    <row r="1630" spans="69:77" x14ac:dyDescent="0.15">
      <c r="BQ1630" s="1" t="s">
        <v>422</v>
      </c>
      <c r="BR1630" s="1" t="s">
        <v>1130</v>
      </c>
      <c r="BS1630" s="12" t="s">
        <v>1250</v>
      </c>
      <c r="BY1630" s="2"/>
    </row>
    <row r="1631" spans="69:77" x14ac:dyDescent="0.15">
      <c r="BQ1631" s="1" t="s">
        <v>422</v>
      </c>
      <c r="BR1631" s="1" t="s">
        <v>1132</v>
      </c>
      <c r="BS1631" s="12" t="s">
        <v>1251</v>
      </c>
      <c r="BY1631" s="2"/>
    </row>
    <row r="1632" spans="69:77" x14ac:dyDescent="0.15">
      <c r="BQ1632" s="1" t="s">
        <v>423</v>
      </c>
      <c r="BR1632" s="1" t="s">
        <v>1108</v>
      </c>
      <c r="BS1632" s="12" t="s">
        <v>1239</v>
      </c>
      <c r="BY1632" s="2"/>
    </row>
    <row r="1633" spans="69:77" x14ac:dyDescent="0.15">
      <c r="BQ1633" s="1" t="s">
        <v>423</v>
      </c>
      <c r="BR1633" s="1" t="s">
        <v>1110</v>
      </c>
      <c r="BS1633" s="12" t="s">
        <v>1240</v>
      </c>
      <c r="BY1633" s="2"/>
    </row>
    <row r="1634" spans="69:77" x14ac:dyDescent="0.15">
      <c r="BQ1634" s="1" t="s">
        <v>423</v>
      </c>
      <c r="BR1634" s="1" t="s">
        <v>1112</v>
      </c>
      <c r="BS1634" s="12" t="s">
        <v>1241</v>
      </c>
      <c r="BY1634" s="2"/>
    </row>
    <row r="1635" spans="69:77" x14ac:dyDescent="0.15">
      <c r="BQ1635" s="1" t="s">
        <v>423</v>
      </c>
      <c r="BR1635" s="1" t="s">
        <v>1114</v>
      </c>
      <c r="BS1635" s="12" t="s">
        <v>1242</v>
      </c>
      <c r="BY1635" s="2"/>
    </row>
    <row r="1636" spans="69:77" x14ac:dyDescent="0.15">
      <c r="BQ1636" s="1" t="s">
        <v>423</v>
      </c>
      <c r="BR1636" s="1" t="s">
        <v>1116</v>
      </c>
      <c r="BS1636" s="12" t="s">
        <v>1243</v>
      </c>
      <c r="BY1636" s="2"/>
    </row>
    <row r="1637" spans="69:77" x14ac:dyDescent="0.15">
      <c r="BQ1637" s="1" t="s">
        <v>423</v>
      </c>
      <c r="BR1637" s="1" t="s">
        <v>1118</v>
      </c>
      <c r="BS1637" s="12" t="s">
        <v>1244</v>
      </c>
      <c r="BY1637" s="2"/>
    </row>
    <row r="1638" spans="69:77" x14ac:dyDescent="0.15">
      <c r="BQ1638" s="1" t="s">
        <v>423</v>
      </c>
      <c r="BR1638" s="1" t="s">
        <v>1120</v>
      </c>
      <c r="BS1638" s="12" t="s">
        <v>1245</v>
      </c>
      <c r="BY1638" s="2"/>
    </row>
    <row r="1639" spans="69:77" x14ac:dyDescent="0.15">
      <c r="BQ1639" s="1" t="s">
        <v>423</v>
      </c>
      <c r="BR1639" s="1" t="s">
        <v>1122</v>
      </c>
      <c r="BS1639" s="12" t="s">
        <v>1246</v>
      </c>
      <c r="BY1639" s="2"/>
    </row>
    <row r="1640" spans="69:77" x14ac:dyDescent="0.15">
      <c r="BQ1640" s="1" t="s">
        <v>423</v>
      </c>
      <c r="BR1640" s="1" t="s">
        <v>1124</v>
      </c>
      <c r="BS1640" s="12" t="s">
        <v>1247</v>
      </c>
      <c r="BY1640" s="2"/>
    </row>
    <row r="1641" spans="69:77" x14ac:dyDescent="0.15">
      <c r="BQ1641" s="1" t="s">
        <v>423</v>
      </c>
      <c r="BR1641" s="1" t="s">
        <v>1126</v>
      </c>
      <c r="BS1641" s="12" t="s">
        <v>1248</v>
      </c>
      <c r="BY1641" s="2"/>
    </row>
    <row r="1642" spans="69:77" x14ac:dyDescent="0.15">
      <c r="BQ1642" s="1" t="s">
        <v>423</v>
      </c>
      <c r="BR1642" s="1" t="s">
        <v>1128</v>
      </c>
      <c r="BS1642" s="12" t="s">
        <v>1249</v>
      </c>
      <c r="BY1642" s="2"/>
    </row>
    <row r="1643" spans="69:77" x14ac:dyDescent="0.15">
      <c r="BQ1643" s="1" t="s">
        <v>423</v>
      </c>
      <c r="BR1643" s="1" t="s">
        <v>1130</v>
      </c>
      <c r="BS1643" s="12" t="s">
        <v>1250</v>
      </c>
      <c r="BY1643" s="2"/>
    </row>
    <row r="1644" spans="69:77" x14ac:dyDescent="0.15">
      <c r="BQ1644" s="1" t="s">
        <v>423</v>
      </c>
      <c r="BR1644" s="1" t="s">
        <v>1132</v>
      </c>
      <c r="BS1644" s="12" t="s">
        <v>1251</v>
      </c>
      <c r="BY1644" s="2"/>
    </row>
    <row r="1645" spans="69:77" x14ac:dyDescent="0.15">
      <c r="BQ1645" s="1" t="s">
        <v>424</v>
      </c>
      <c r="BR1645" s="1" t="s">
        <v>1108</v>
      </c>
      <c r="BS1645" s="12" t="s">
        <v>1990</v>
      </c>
      <c r="BY1645" s="2"/>
    </row>
    <row r="1646" spans="69:77" x14ac:dyDescent="0.15">
      <c r="BQ1646" s="1" t="s">
        <v>424</v>
      </c>
      <c r="BR1646" s="1" t="s">
        <v>1110</v>
      </c>
      <c r="BS1646" s="12" t="s">
        <v>1991</v>
      </c>
      <c r="BY1646" s="2"/>
    </row>
    <row r="1647" spans="69:77" x14ac:dyDescent="0.15">
      <c r="BQ1647" s="1" t="s">
        <v>424</v>
      </c>
      <c r="BR1647" s="1" t="s">
        <v>1112</v>
      </c>
      <c r="BS1647" s="12" t="s">
        <v>1992</v>
      </c>
      <c r="BY1647" s="2"/>
    </row>
    <row r="1648" spans="69:77" x14ac:dyDescent="0.15">
      <c r="BQ1648" s="1" t="s">
        <v>424</v>
      </c>
      <c r="BR1648" s="1" t="s">
        <v>1114</v>
      </c>
      <c r="BS1648" s="12" t="s">
        <v>1993</v>
      </c>
      <c r="BY1648" s="2"/>
    </row>
    <row r="1649" spans="69:77" x14ac:dyDescent="0.15">
      <c r="BQ1649" s="1" t="s">
        <v>424</v>
      </c>
      <c r="BR1649" s="1" t="s">
        <v>1116</v>
      </c>
      <c r="BS1649" s="12" t="s">
        <v>1994</v>
      </c>
      <c r="BY1649" s="2"/>
    </row>
    <row r="1650" spans="69:77" x14ac:dyDescent="0.15">
      <c r="BQ1650" s="1" t="s">
        <v>424</v>
      </c>
      <c r="BR1650" s="1" t="s">
        <v>1118</v>
      </c>
      <c r="BS1650" s="12" t="s">
        <v>1995</v>
      </c>
      <c r="BY1650" s="2"/>
    </row>
    <row r="1651" spans="69:77" x14ac:dyDescent="0.15">
      <c r="BQ1651" s="1" t="s">
        <v>425</v>
      </c>
      <c r="BR1651" s="1" t="s">
        <v>1108</v>
      </c>
      <c r="BS1651" s="12" t="s">
        <v>1996</v>
      </c>
      <c r="BY1651" s="2"/>
    </row>
    <row r="1652" spans="69:77" x14ac:dyDescent="0.15">
      <c r="BQ1652" s="1" t="s">
        <v>425</v>
      </c>
      <c r="BR1652" s="1" t="s">
        <v>1110</v>
      </c>
      <c r="BS1652" s="12" t="s">
        <v>1220</v>
      </c>
      <c r="BY1652" s="2"/>
    </row>
    <row r="1653" spans="69:77" x14ac:dyDescent="0.15">
      <c r="BQ1653" s="1" t="s">
        <v>425</v>
      </c>
      <c r="BR1653" s="1" t="s">
        <v>1112</v>
      </c>
      <c r="BS1653" s="12" t="s">
        <v>1997</v>
      </c>
      <c r="BY1653" s="2"/>
    </row>
    <row r="1654" spans="69:77" x14ac:dyDescent="0.15">
      <c r="BQ1654" s="1" t="s">
        <v>425</v>
      </c>
      <c r="BR1654" s="1" t="s">
        <v>1114</v>
      </c>
      <c r="BS1654" s="12" t="s">
        <v>1998</v>
      </c>
      <c r="BY1654" s="2"/>
    </row>
    <row r="1655" spans="69:77" x14ac:dyDescent="0.15">
      <c r="BQ1655" s="1" t="s">
        <v>425</v>
      </c>
      <c r="BR1655" s="1" t="s">
        <v>1116</v>
      </c>
      <c r="BS1655" s="12" t="s">
        <v>1999</v>
      </c>
      <c r="BY1655" s="2"/>
    </row>
    <row r="1656" spans="69:77" x14ac:dyDescent="0.15">
      <c r="BQ1656" s="1" t="s">
        <v>425</v>
      </c>
      <c r="BR1656" s="1" t="s">
        <v>1118</v>
      </c>
      <c r="BS1656" s="12" t="s">
        <v>1214</v>
      </c>
      <c r="BY1656" s="2"/>
    </row>
    <row r="1657" spans="69:77" x14ac:dyDescent="0.15">
      <c r="BQ1657" s="1" t="s">
        <v>426</v>
      </c>
      <c r="BR1657" s="1" t="s">
        <v>1108</v>
      </c>
      <c r="BS1657" s="12" t="s">
        <v>1252</v>
      </c>
      <c r="BY1657" s="2"/>
    </row>
    <row r="1658" spans="69:77" x14ac:dyDescent="0.15">
      <c r="BQ1658" s="1" t="s">
        <v>426</v>
      </c>
      <c r="BR1658" s="1" t="s">
        <v>1110</v>
      </c>
      <c r="BS1658" s="12" t="s">
        <v>1253</v>
      </c>
      <c r="BY1658" s="2"/>
    </row>
    <row r="1659" spans="69:77" x14ac:dyDescent="0.15">
      <c r="BQ1659" s="1" t="s">
        <v>426</v>
      </c>
      <c r="BR1659" s="1" t="s">
        <v>1112</v>
      </c>
      <c r="BS1659" s="12" t="s">
        <v>1254</v>
      </c>
      <c r="BY1659" s="2"/>
    </row>
    <row r="1660" spans="69:77" x14ac:dyDescent="0.15">
      <c r="BQ1660" s="1" t="s">
        <v>426</v>
      </c>
      <c r="BR1660" s="1" t="s">
        <v>1114</v>
      </c>
      <c r="BS1660" s="12" t="s">
        <v>1255</v>
      </c>
      <c r="BY1660" s="2"/>
    </row>
    <row r="1661" spans="69:77" x14ac:dyDescent="0.15">
      <c r="BQ1661" s="1" t="s">
        <v>426</v>
      </c>
      <c r="BR1661" s="1" t="s">
        <v>1116</v>
      </c>
      <c r="BS1661" s="12" t="s">
        <v>2000</v>
      </c>
      <c r="BY1661" s="2"/>
    </row>
    <row r="1662" spans="69:77" x14ac:dyDescent="0.15">
      <c r="BQ1662" s="1" t="s">
        <v>426</v>
      </c>
      <c r="BR1662" s="1" t="s">
        <v>1118</v>
      </c>
      <c r="BS1662" s="12" t="s">
        <v>2001</v>
      </c>
      <c r="BY1662" s="2"/>
    </row>
    <row r="1663" spans="69:77" x14ac:dyDescent="0.15">
      <c r="BQ1663" s="1" t="s">
        <v>426</v>
      </c>
      <c r="BR1663" s="1" t="s">
        <v>1120</v>
      </c>
      <c r="BS1663" s="12" t="s">
        <v>1258</v>
      </c>
      <c r="BY1663" s="2"/>
    </row>
    <row r="1664" spans="69:77" x14ac:dyDescent="0.15">
      <c r="BQ1664" s="1" t="s">
        <v>426</v>
      </c>
      <c r="BR1664" s="1" t="s">
        <v>1122</v>
      </c>
      <c r="BS1664" s="12" t="s">
        <v>2002</v>
      </c>
      <c r="BY1664" s="2"/>
    </row>
    <row r="1665" spans="69:77" x14ac:dyDescent="0.15">
      <c r="BQ1665" s="1" t="s">
        <v>426</v>
      </c>
      <c r="BR1665" s="1" t="s">
        <v>1124</v>
      </c>
      <c r="BS1665" s="12" t="s">
        <v>1528</v>
      </c>
      <c r="BY1665" s="2"/>
    </row>
    <row r="1666" spans="69:77" x14ac:dyDescent="0.15">
      <c r="BQ1666" s="1" t="s">
        <v>426</v>
      </c>
      <c r="BR1666" s="1" t="s">
        <v>1126</v>
      </c>
      <c r="BS1666" s="12" t="s">
        <v>2003</v>
      </c>
      <c r="BY1666" s="2"/>
    </row>
    <row r="1667" spans="69:77" x14ac:dyDescent="0.15">
      <c r="BQ1667" s="1" t="s">
        <v>426</v>
      </c>
      <c r="BR1667" s="1" t="s">
        <v>1128</v>
      </c>
      <c r="BS1667" s="12" t="s">
        <v>1530</v>
      </c>
      <c r="BY1667" s="2"/>
    </row>
    <row r="1668" spans="69:77" x14ac:dyDescent="0.15">
      <c r="BQ1668" s="1" t="s">
        <v>426</v>
      </c>
      <c r="BR1668" s="1" t="s">
        <v>1130</v>
      </c>
      <c r="BS1668" s="12" t="s">
        <v>1531</v>
      </c>
      <c r="BY1668" s="2"/>
    </row>
    <row r="1669" spans="69:77" x14ac:dyDescent="0.15">
      <c r="BQ1669" s="1" t="s">
        <v>426</v>
      </c>
      <c r="BR1669" s="1" t="s">
        <v>1132</v>
      </c>
      <c r="BS1669" s="12" t="s">
        <v>1532</v>
      </c>
      <c r="BY1669" s="2"/>
    </row>
    <row r="1670" spans="69:77" x14ac:dyDescent="0.15">
      <c r="BQ1670" s="1" t="s">
        <v>426</v>
      </c>
      <c r="BR1670" s="1" t="s">
        <v>1134</v>
      </c>
      <c r="BS1670" s="12" t="s">
        <v>2004</v>
      </c>
      <c r="BY1670" s="2"/>
    </row>
    <row r="1671" spans="69:77" x14ac:dyDescent="0.15">
      <c r="BQ1671" s="1" t="s">
        <v>426</v>
      </c>
      <c r="BR1671" s="1" t="s">
        <v>1136</v>
      </c>
      <c r="BS1671" s="12" t="s">
        <v>1263</v>
      </c>
      <c r="BY1671" s="2"/>
    </row>
    <row r="1672" spans="69:77" x14ac:dyDescent="0.15">
      <c r="BQ1672" s="1" t="s">
        <v>426</v>
      </c>
      <c r="BR1672" s="1" t="s">
        <v>1138</v>
      </c>
      <c r="BS1672" s="12" t="s">
        <v>1264</v>
      </c>
      <c r="BY1672" s="2"/>
    </row>
    <row r="1673" spans="69:77" x14ac:dyDescent="0.15">
      <c r="BQ1673" s="1" t="s">
        <v>427</v>
      </c>
      <c r="BR1673" s="1" t="s">
        <v>1108</v>
      </c>
      <c r="BS1673" s="12" t="s">
        <v>254</v>
      </c>
      <c r="BY1673" s="2"/>
    </row>
    <row r="1674" spans="69:77" x14ac:dyDescent="0.15">
      <c r="BQ1674" s="1" t="s">
        <v>427</v>
      </c>
      <c r="BR1674" s="1" t="s">
        <v>1110</v>
      </c>
      <c r="BS1674" s="12" t="s">
        <v>1189</v>
      </c>
      <c r="BY1674" s="2"/>
    </row>
    <row r="1675" spans="69:77" x14ac:dyDescent="0.15">
      <c r="BQ1675" s="1" t="s">
        <v>427</v>
      </c>
      <c r="BR1675" s="1" t="s">
        <v>1112</v>
      </c>
      <c r="BS1675" s="12" t="s">
        <v>1190</v>
      </c>
      <c r="BY1675" s="2"/>
    </row>
    <row r="1676" spans="69:77" x14ac:dyDescent="0.15">
      <c r="BQ1676" s="1" t="s">
        <v>427</v>
      </c>
      <c r="BR1676" s="1" t="s">
        <v>1114</v>
      </c>
      <c r="BS1676" s="12" t="s">
        <v>1191</v>
      </c>
      <c r="BY1676" s="2"/>
    </row>
    <row r="1677" spans="69:77" x14ac:dyDescent="0.15">
      <c r="BQ1677" s="1" t="s">
        <v>427</v>
      </c>
      <c r="BR1677" s="1" t="s">
        <v>1116</v>
      </c>
      <c r="BS1677" s="12" t="s">
        <v>1192</v>
      </c>
      <c r="BY1677" s="2"/>
    </row>
    <row r="1678" spans="69:77" x14ac:dyDescent="0.15">
      <c r="BQ1678" s="1" t="s">
        <v>427</v>
      </c>
      <c r="BR1678" s="1" t="s">
        <v>1118</v>
      </c>
      <c r="BS1678" s="12" t="s">
        <v>1193</v>
      </c>
      <c r="BY1678" s="2"/>
    </row>
    <row r="1679" spans="69:77" x14ac:dyDescent="0.15">
      <c r="BQ1679" s="1" t="s">
        <v>427</v>
      </c>
      <c r="BR1679" s="1" t="s">
        <v>1120</v>
      </c>
      <c r="BS1679" s="12" t="s">
        <v>1194</v>
      </c>
      <c r="BY1679" s="2"/>
    </row>
    <row r="1680" spans="69:77" x14ac:dyDescent="0.15">
      <c r="BQ1680" s="1" t="s">
        <v>427</v>
      </c>
      <c r="BR1680" s="1" t="s">
        <v>1122</v>
      </c>
      <c r="BS1680" s="12" t="s">
        <v>1195</v>
      </c>
      <c r="BY1680" s="2"/>
    </row>
    <row r="1681" spans="69:77" x14ac:dyDescent="0.15">
      <c r="BQ1681" s="1" t="s">
        <v>427</v>
      </c>
      <c r="BR1681" s="1" t="s">
        <v>1124</v>
      </c>
      <c r="BS1681" s="12" t="s">
        <v>1196</v>
      </c>
      <c r="BY1681" s="2"/>
    </row>
    <row r="1682" spans="69:77" x14ac:dyDescent="0.15">
      <c r="BQ1682" s="1" t="s">
        <v>427</v>
      </c>
      <c r="BR1682" s="1" t="s">
        <v>1126</v>
      </c>
      <c r="BS1682" s="12" t="s">
        <v>1197</v>
      </c>
      <c r="BY1682" s="2"/>
    </row>
    <row r="1683" spans="69:77" x14ac:dyDescent="0.15">
      <c r="BQ1683" s="1" t="s">
        <v>427</v>
      </c>
      <c r="BR1683" s="1" t="s">
        <v>1128</v>
      </c>
      <c r="BS1683" s="12" t="s">
        <v>1198</v>
      </c>
      <c r="BY1683" s="2"/>
    </row>
    <row r="1684" spans="69:77" x14ac:dyDescent="0.15">
      <c r="BQ1684" s="1" t="s">
        <v>427</v>
      </c>
      <c r="BR1684" s="1" t="s">
        <v>1130</v>
      </c>
      <c r="BS1684" s="12" t="s">
        <v>1199</v>
      </c>
      <c r="BY1684" s="2"/>
    </row>
    <row r="1685" spans="69:77" x14ac:dyDescent="0.15">
      <c r="BQ1685" s="1" t="s">
        <v>428</v>
      </c>
      <c r="BR1685" s="1" t="s">
        <v>1108</v>
      </c>
      <c r="BS1685" s="12" t="s">
        <v>1252</v>
      </c>
      <c r="BY1685" s="2"/>
    </row>
    <row r="1686" spans="69:77" x14ac:dyDescent="0.15">
      <c r="BQ1686" s="1" t="s">
        <v>428</v>
      </c>
      <c r="BR1686" s="1" t="s">
        <v>1110</v>
      </c>
      <c r="BS1686" s="12" t="s">
        <v>1253</v>
      </c>
      <c r="BY1686" s="2"/>
    </row>
    <row r="1687" spans="69:77" x14ac:dyDescent="0.15">
      <c r="BQ1687" s="1" t="s">
        <v>428</v>
      </c>
      <c r="BR1687" s="1" t="s">
        <v>1112</v>
      </c>
      <c r="BS1687" s="12" t="s">
        <v>1254</v>
      </c>
      <c r="BY1687" s="2"/>
    </row>
    <row r="1688" spans="69:77" x14ac:dyDescent="0.15">
      <c r="BQ1688" s="1" t="s">
        <v>428</v>
      </c>
      <c r="BR1688" s="1" t="s">
        <v>1114</v>
      </c>
      <c r="BS1688" s="12" t="s">
        <v>1255</v>
      </c>
      <c r="BY1688" s="2"/>
    </row>
    <row r="1689" spans="69:77" x14ac:dyDescent="0.15">
      <c r="BQ1689" s="1" t="s">
        <v>428</v>
      </c>
      <c r="BR1689" s="1" t="s">
        <v>1116</v>
      </c>
      <c r="BS1689" s="12" t="s">
        <v>2005</v>
      </c>
      <c r="BY1689" s="2"/>
    </row>
    <row r="1690" spans="69:77" x14ac:dyDescent="0.15">
      <c r="BQ1690" s="1" t="s">
        <v>428</v>
      </c>
      <c r="BR1690" s="1" t="s">
        <v>1118</v>
      </c>
      <c r="BS1690" s="12" t="s">
        <v>1527</v>
      </c>
      <c r="BY1690" s="2"/>
    </row>
    <row r="1691" spans="69:77" x14ac:dyDescent="0.15">
      <c r="BQ1691" s="1" t="s">
        <v>428</v>
      </c>
      <c r="BR1691" s="1" t="s">
        <v>1120</v>
      </c>
      <c r="BS1691" s="12" t="s">
        <v>1258</v>
      </c>
      <c r="BY1691" s="2"/>
    </row>
    <row r="1692" spans="69:77" x14ac:dyDescent="0.15">
      <c r="BQ1692" s="1" t="s">
        <v>428</v>
      </c>
      <c r="BR1692" s="1" t="s">
        <v>1122</v>
      </c>
      <c r="BS1692" s="12" t="s">
        <v>1259</v>
      </c>
      <c r="BY1692" s="2"/>
    </row>
    <row r="1693" spans="69:77" x14ac:dyDescent="0.15">
      <c r="BQ1693" s="1" t="s">
        <v>428</v>
      </c>
      <c r="BR1693" s="1" t="s">
        <v>1124</v>
      </c>
      <c r="BS1693" s="12" t="s">
        <v>1528</v>
      </c>
      <c r="BY1693" s="2"/>
    </row>
    <row r="1694" spans="69:77" x14ac:dyDescent="0.15">
      <c r="BQ1694" s="1" t="s">
        <v>428</v>
      </c>
      <c r="BR1694" s="1" t="s">
        <v>1126</v>
      </c>
      <c r="BS1694" s="12" t="s">
        <v>1529</v>
      </c>
      <c r="BY1694" s="2"/>
    </row>
    <row r="1695" spans="69:77" x14ac:dyDescent="0.15">
      <c r="BQ1695" s="1" t="s">
        <v>428</v>
      </c>
      <c r="BR1695" s="1" t="s">
        <v>1128</v>
      </c>
      <c r="BS1695" s="12" t="s">
        <v>1530</v>
      </c>
      <c r="BY1695" s="2"/>
    </row>
    <row r="1696" spans="69:77" x14ac:dyDescent="0.15">
      <c r="BQ1696" s="1" t="s">
        <v>428</v>
      </c>
      <c r="BR1696" s="1" t="s">
        <v>1130</v>
      </c>
      <c r="BS1696" s="12" t="s">
        <v>2006</v>
      </c>
      <c r="BY1696" s="2"/>
    </row>
    <row r="1697" spans="69:77" x14ac:dyDescent="0.15">
      <c r="BQ1697" s="1" t="s">
        <v>428</v>
      </c>
      <c r="BR1697" s="1" t="s">
        <v>1132</v>
      </c>
      <c r="BS1697" s="12" t="s">
        <v>1532</v>
      </c>
      <c r="BY1697" s="2"/>
    </row>
    <row r="1698" spans="69:77" x14ac:dyDescent="0.15">
      <c r="BQ1698" s="1" t="s">
        <v>428</v>
      </c>
      <c r="BR1698" s="1" t="s">
        <v>1134</v>
      </c>
      <c r="BS1698" s="12" t="s">
        <v>2007</v>
      </c>
      <c r="BY1698" s="2"/>
    </row>
    <row r="1699" spans="69:77" x14ac:dyDescent="0.15">
      <c r="BQ1699" s="1" t="s">
        <v>428</v>
      </c>
      <c r="BR1699" s="1" t="s">
        <v>1136</v>
      </c>
      <c r="BS1699" s="12" t="s">
        <v>1264</v>
      </c>
      <c r="BY1699" s="2"/>
    </row>
    <row r="1700" spans="69:77" x14ac:dyDescent="0.15">
      <c r="BQ1700" s="1" t="s">
        <v>429</v>
      </c>
      <c r="BR1700" s="1" t="s">
        <v>1108</v>
      </c>
      <c r="BS1700" s="12" t="s">
        <v>254</v>
      </c>
      <c r="BY1700" s="2"/>
    </row>
    <row r="1701" spans="69:77" x14ac:dyDescent="0.15">
      <c r="BQ1701" s="1" t="s">
        <v>429</v>
      </c>
      <c r="BR1701" s="1" t="s">
        <v>1110</v>
      </c>
      <c r="BS1701" s="12" t="s">
        <v>1189</v>
      </c>
      <c r="BY1701" s="2"/>
    </row>
    <row r="1702" spans="69:77" x14ac:dyDescent="0.15">
      <c r="BQ1702" s="1" t="s">
        <v>429</v>
      </c>
      <c r="BR1702" s="1" t="s">
        <v>1112</v>
      </c>
      <c r="BS1702" s="12" t="s">
        <v>1190</v>
      </c>
      <c r="BY1702" s="2"/>
    </row>
    <row r="1703" spans="69:77" x14ac:dyDescent="0.15">
      <c r="BQ1703" s="1" t="s">
        <v>429</v>
      </c>
      <c r="BR1703" s="1" t="s">
        <v>1114</v>
      </c>
      <c r="BS1703" s="12" t="s">
        <v>1191</v>
      </c>
      <c r="BY1703" s="2"/>
    </row>
    <row r="1704" spans="69:77" x14ac:dyDescent="0.15">
      <c r="BQ1704" s="1" t="s">
        <v>429</v>
      </c>
      <c r="BR1704" s="1" t="s">
        <v>1116</v>
      </c>
      <c r="BS1704" s="12" t="s">
        <v>1192</v>
      </c>
      <c r="BY1704" s="2"/>
    </row>
    <row r="1705" spans="69:77" x14ac:dyDescent="0.15">
      <c r="BQ1705" s="1" t="s">
        <v>429</v>
      </c>
      <c r="BR1705" s="1" t="s">
        <v>1118</v>
      </c>
      <c r="BS1705" s="12" t="s">
        <v>1193</v>
      </c>
      <c r="BY1705" s="2"/>
    </row>
    <row r="1706" spans="69:77" x14ac:dyDescent="0.15">
      <c r="BQ1706" s="1" t="s">
        <v>429</v>
      </c>
      <c r="BR1706" s="1" t="s">
        <v>1120</v>
      </c>
      <c r="BS1706" s="12" t="s">
        <v>1194</v>
      </c>
      <c r="BY1706" s="2"/>
    </row>
    <row r="1707" spans="69:77" x14ac:dyDescent="0.15">
      <c r="BQ1707" s="1" t="s">
        <v>429</v>
      </c>
      <c r="BR1707" s="1" t="s">
        <v>1122</v>
      </c>
      <c r="BS1707" s="12" t="s">
        <v>1195</v>
      </c>
      <c r="BY1707" s="2"/>
    </row>
    <row r="1708" spans="69:77" x14ac:dyDescent="0.15">
      <c r="BQ1708" s="1" t="s">
        <v>429</v>
      </c>
      <c r="BR1708" s="1" t="s">
        <v>1124</v>
      </c>
      <c r="BS1708" s="12" t="s">
        <v>1196</v>
      </c>
      <c r="BY1708" s="2"/>
    </row>
    <row r="1709" spans="69:77" x14ac:dyDescent="0.15">
      <c r="BQ1709" s="1" t="s">
        <v>429</v>
      </c>
      <c r="BR1709" s="1" t="s">
        <v>1126</v>
      </c>
      <c r="BS1709" s="12" t="s">
        <v>1197</v>
      </c>
      <c r="BY1709" s="2"/>
    </row>
    <row r="1710" spans="69:77" x14ac:dyDescent="0.15">
      <c r="BQ1710" s="1" t="s">
        <v>429</v>
      </c>
      <c r="BR1710" s="1" t="s">
        <v>1128</v>
      </c>
      <c r="BS1710" s="12" t="s">
        <v>1198</v>
      </c>
      <c r="BY1710" s="2"/>
    </row>
    <row r="1711" spans="69:77" x14ac:dyDescent="0.15">
      <c r="BQ1711" s="1" t="s">
        <v>429</v>
      </c>
      <c r="BR1711" s="1" t="s">
        <v>1130</v>
      </c>
      <c r="BS1711" s="12" t="s">
        <v>1199</v>
      </c>
      <c r="BY1711" s="2"/>
    </row>
    <row r="1712" spans="69:77" x14ac:dyDescent="0.15">
      <c r="BQ1712" s="1" t="s">
        <v>430</v>
      </c>
      <c r="BR1712" s="1" t="s">
        <v>1108</v>
      </c>
      <c r="BS1712" s="12" t="s">
        <v>2008</v>
      </c>
      <c r="BY1712" s="2"/>
    </row>
    <row r="1713" spans="69:77" x14ac:dyDescent="0.15">
      <c r="BQ1713" s="1" t="s">
        <v>430</v>
      </c>
      <c r="BR1713" s="1" t="s">
        <v>1110</v>
      </c>
      <c r="BS1713" s="12" t="s">
        <v>2009</v>
      </c>
      <c r="BY1713" s="2"/>
    </row>
    <row r="1714" spans="69:77" x14ac:dyDescent="0.15">
      <c r="BQ1714" s="1" t="s">
        <v>430</v>
      </c>
      <c r="BR1714" s="1" t="s">
        <v>1112</v>
      </c>
      <c r="BS1714" s="12" t="s">
        <v>2010</v>
      </c>
      <c r="BY1714" s="2"/>
    </row>
    <row r="1715" spans="69:77" x14ac:dyDescent="0.15">
      <c r="BQ1715" s="1" t="s">
        <v>430</v>
      </c>
      <c r="BR1715" s="1" t="s">
        <v>1114</v>
      </c>
      <c r="BS1715" s="12" t="s">
        <v>2011</v>
      </c>
      <c r="BY1715" s="2"/>
    </row>
    <row r="1716" spans="69:77" x14ac:dyDescent="0.15">
      <c r="BQ1716" s="1" t="s">
        <v>430</v>
      </c>
      <c r="BR1716" s="1" t="s">
        <v>1116</v>
      </c>
      <c r="BS1716" s="12" t="s">
        <v>2012</v>
      </c>
      <c r="BY1716" s="2"/>
    </row>
    <row r="1717" spans="69:77" x14ac:dyDescent="0.15">
      <c r="BQ1717" s="1" t="s">
        <v>430</v>
      </c>
      <c r="BR1717" s="1" t="s">
        <v>1118</v>
      </c>
      <c r="BS1717" s="12" t="s">
        <v>2013</v>
      </c>
      <c r="BY1717" s="2"/>
    </row>
    <row r="1718" spans="69:77" x14ac:dyDescent="0.15">
      <c r="BQ1718" s="1" t="s">
        <v>430</v>
      </c>
      <c r="BR1718" s="1" t="s">
        <v>1120</v>
      </c>
      <c r="BS1718" s="12" t="s">
        <v>2014</v>
      </c>
      <c r="BY1718" s="2"/>
    </row>
    <row r="1719" spans="69:77" x14ac:dyDescent="0.15">
      <c r="BQ1719" s="1" t="s">
        <v>430</v>
      </c>
      <c r="BR1719" s="1" t="s">
        <v>1122</v>
      </c>
      <c r="BS1719" s="12" t="s">
        <v>2015</v>
      </c>
      <c r="BY1719" s="2"/>
    </row>
    <row r="1720" spans="69:77" x14ac:dyDescent="0.15">
      <c r="BQ1720" s="1" t="s">
        <v>430</v>
      </c>
      <c r="BR1720" s="1" t="s">
        <v>1124</v>
      </c>
      <c r="BS1720" s="12" t="s">
        <v>2016</v>
      </c>
      <c r="BY1720" s="2"/>
    </row>
    <row r="1721" spans="69:77" x14ac:dyDescent="0.15">
      <c r="BQ1721" s="1" t="s">
        <v>430</v>
      </c>
      <c r="BR1721" s="1" t="s">
        <v>1126</v>
      </c>
      <c r="BS1721" s="12" t="s">
        <v>2017</v>
      </c>
      <c r="BY1721" s="2"/>
    </row>
    <row r="1722" spans="69:77" x14ac:dyDescent="0.15">
      <c r="BQ1722" s="1" t="s">
        <v>430</v>
      </c>
      <c r="BR1722" s="1" t="s">
        <v>1128</v>
      </c>
      <c r="BS1722" s="12" t="s">
        <v>2018</v>
      </c>
      <c r="BY1722" s="2"/>
    </row>
    <row r="1723" spans="69:77" x14ac:dyDescent="0.15">
      <c r="BQ1723" s="1" t="s">
        <v>430</v>
      </c>
      <c r="BR1723" s="1" t="s">
        <v>1130</v>
      </c>
      <c r="BS1723" s="12" t="s">
        <v>2019</v>
      </c>
      <c r="BY1723" s="2"/>
    </row>
    <row r="1724" spans="69:77" x14ac:dyDescent="0.15">
      <c r="BQ1724" s="1" t="s">
        <v>430</v>
      </c>
      <c r="BR1724" s="1" t="s">
        <v>1132</v>
      </c>
      <c r="BS1724" s="12" t="s">
        <v>2020</v>
      </c>
      <c r="BY1724" s="2"/>
    </row>
    <row r="1725" spans="69:77" x14ac:dyDescent="0.15">
      <c r="BQ1725" s="1" t="s">
        <v>430</v>
      </c>
      <c r="BR1725" s="1" t="s">
        <v>1134</v>
      </c>
      <c r="BS1725" s="12" t="s">
        <v>2021</v>
      </c>
      <c r="BY1725" s="2"/>
    </row>
    <row r="1726" spans="69:77" x14ac:dyDescent="0.15">
      <c r="BQ1726" s="1" t="s">
        <v>431</v>
      </c>
      <c r="BR1726" s="1" t="s">
        <v>1108</v>
      </c>
      <c r="BS1726" s="12" t="s">
        <v>2022</v>
      </c>
      <c r="BY1726" s="2"/>
    </row>
    <row r="1727" spans="69:77" x14ac:dyDescent="0.15">
      <c r="BQ1727" s="1" t="s">
        <v>431</v>
      </c>
      <c r="BR1727" s="1" t="s">
        <v>1110</v>
      </c>
      <c r="BS1727" s="12" t="s">
        <v>73</v>
      </c>
      <c r="BY1727" s="2"/>
    </row>
    <row r="1728" spans="69:77" x14ac:dyDescent="0.15">
      <c r="BQ1728" s="1" t="s">
        <v>431</v>
      </c>
      <c r="BR1728" s="1" t="s">
        <v>1112</v>
      </c>
      <c r="BS1728" s="12" t="s">
        <v>1150</v>
      </c>
      <c r="BY1728" s="2"/>
    </row>
    <row r="1729" spans="69:77" x14ac:dyDescent="0.15">
      <c r="BQ1729" s="1" t="s">
        <v>431</v>
      </c>
      <c r="BR1729" s="1" t="s">
        <v>1114</v>
      </c>
      <c r="BS1729" s="12" t="s">
        <v>1151</v>
      </c>
      <c r="BY1729" s="2"/>
    </row>
    <row r="1730" spans="69:77" x14ac:dyDescent="0.15">
      <c r="BQ1730" s="1" t="s">
        <v>431</v>
      </c>
      <c r="BR1730" s="1" t="s">
        <v>1116</v>
      </c>
      <c r="BS1730" s="12" t="s">
        <v>1152</v>
      </c>
      <c r="BY1730" s="2"/>
    </row>
    <row r="1731" spans="69:77" x14ac:dyDescent="0.15">
      <c r="BQ1731" s="1" t="s">
        <v>431</v>
      </c>
      <c r="BR1731" s="1" t="s">
        <v>1118</v>
      </c>
      <c r="BS1731" s="12" t="s">
        <v>2023</v>
      </c>
      <c r="BY1731" s="2"/>
    </row>
    <row r="1732" spans="69:77" x14ac:dyDescent="0.15">
      <c r="BQ1732" s="1" t="s">
        <v>431</v>
      </c>
      <c r="BR1732" s="1" t="s">
        <v>1120</v>
      </c>
      <c r="BS1732" s="12" t="s">
        <v>1154</v>
      </c>
      <c r="BY1732" s="2"/>
    </row>
    <row r="1733" spans="69:77" x14ac:dyDescent="0.15">
      <c r="BQ1733" s="1" t="s">
        <v>431</v>
      </c>
      <c r="BR1733" s="1" t="s">
        <v>1122</v>
      </c>
      <c r="BS1733" s="12" t="s">
        <v>2024</v>
      </c>
      <c r="BY1733" s="2"/>
    </row>
    <row r="1734" spans="69:77" x14ac:dyDescent="0.15">
      <c r="BQ1734" s="1" t="s">
        <v>431</v>
      </c>
      <c r="BR1734" s="1" t="s">
        <v>1124</v>
      </c>
      <c r="BS1734" s="12" t="s">
        <v>2025</v>
      </c>
      <c r="BY1734" s="2"/>
    </row>
    <row r="1735" spans="69:77" x14ac:dyDescent="0.15">
      <c r="BQ1735" s="1" t="s">
        <v>431</v>
      </c>
      <c r="BR1735" s="1" t="s">
        <v>1126</v>
      </c>
      <c r="BS1735" s="12" t="s">
        <v>2026</v>
      </c>
      <c r="BY1735" s="2"/>
    </row>
    <row r="1736" spans="69:77" x14ac:dyDescent="0.15">
      <c r="BQ1736" s="1" t="s">
        <v>431</v>
      </c>
      <c r="BR1736" s="1" t="s">
        <v>1128</v>
      </c>
      <c r="BS1736" s="12" t="s">
        <v>1153</v>
      </c>
      <c r="BY1736" s="2"/>
    </row>
    <row r="1737" spans="69:77" x14ac:dyDescent="0.15">
      <c r="BQ1737" s="1" t="s">
        <v>432</v>
      </c>
      <c r="BR1737" s="1" t="s">
        <v>1108</v>
      </c>
      <c r="BS1737" s="12" t="s">
        <v>2027</v>
      </c>
      <c r="BY1737" s="2"/>
    </row>
    <row r="1738" spans="69:77" x14ac:dyDescent="0.15">
      <c r="BQ1738" s="1" t="s">
        <v>432</v>
      </c>
      <c r="BR1738" s="1" t="s">
        <v>1110</v>
      </c>
      <c r="BS1738" s="12" t="s">
        <v>2028</v>
      </c>
      <c r="BY1738" s="2"/>
    </row>
    <row r="1739" spans="69:77" x14ac:dyDescent="0.15">
      <c r="BQ1739" s="1" t="s">
        <v>432</v>
      </c>
      <c r="BR1739" s="1" t="s">
        <v>1112</v>
      </c>
      <c r="BS1739" s="12" t="s">
        <v>1391</v>
      </c>
      <c r="BY1739" s="2"/>
    </row>
    <row r="1740" spans="69:77" x14ac:dyDescent="0.15">
      <c r="BQ1740" s="1" t="s">
        <v>432</v>
      </c>
      <c r="BR1740" s="1" t="s">
        <v>1114</v>
      </c>
      <c r="BS1740" s="12" t="s">
        <v>2029</v>
      </c>
      <c r="BY1740" s="2"/>
    </row>
    <row r="1741" spans="69:77" x14ac:dyDescent="0.15">
      <c r="BQ1741" s="1" t="s">
        <v>432</v>
      </c>
      <c r="BR1741" s="1" t="s">
        <v>1116</v>
      </c>
      <c r="BS1741" s="12" t="s">
        <v>2030</v>
      </c>
      <c r="BY1741" s="2"/>
    </row>
    <row r="1742" spans="69:77" x14ac:dyDescent="0.15">
      <c r="BQ1742" s="1" t="s">
        <v>432</v>
      </c>
      <c r="BR1742" s="1" t="s">
        <v>1118</v>
      </c>
      <c r="BS1742" s="12" t="s">
        <v>2031</v>
      </c>
      <c r="BY1742" s="2"/>
    </row>
    <row r="1743" spans="69:77" x14ac:dyDescent="0.15">
      <c r="BQ1743" s="1" t="s">
        <v>432</v>
      </c>
      <c r="BR1743" s="1" t="s">
        <v>1120</v>
      </c>
      <c r="BS1743" s="12" t="s">
        <v>116</v>
      </c>
      <c r="BY1743" s="2"/>
    </row>
    <row r="1744" spans="69:77" x14ac:dyDescent="0.15">
      <c r="BQ1744" s="1" t="s">
        <v>432</v>
      </c>
      <c r="BR1744" s="1" t="s">
        <v>1122</v>
      </c>
      <c r="BS1744" s="12" t="s">
        <v>1380</v>
      </c>
      <c r="BY1744" s="2"/>
    </row>
    <row r="1745" spans="69:77" x14ac:dyDescent="0.15">
      <c r="BQ1745" s="1" t="s">
        <v>432</v>
      </c>
      <c r="BR1745" s="1" t="s">
        <v>1124</v>
      </c>
      <c r="BS1745" s="12" t="s">
        <v>2032</v>
      </c>
      <c r="BY1745" s="2"/>
    </row>
    <row r="1746" spans="69:77" x14ac:dyDescent="0.15">
      <c r="BQ1746" s="1" t="s">
        <v>432</v>
      </c>
      <c r="BR1746" s="1" t="s">
        <v>1126</v>
      </c>
      <c r="BS1746" s="12" t="s">
        <v>1127</v>
      </c>
      <c r="BY1746" s="2"/>
    </row>
    <row r="1747" spans="69:77" x14ac:dyDescent="0.15">
      <c r="BQ1747" s="1" t="s">
        <v>432</v>
      </c>
      <c r="BR1747" s="1" t="s">
        <v>1128</v>
      </c>
      <c r="BS1747" s="12" t="s">
        <v>2033</v>
      </c>
      <c r="BY1747" s="2"/>
    </row>
    <row r="1748" spans="69:77" x14ac:dyDescent="0.15">
      <c r="BQ1748" s="1" t="s">
        <v>432</v>
      </c>
      <c r="BR1748" s="1" t="s">
        <v>1130</v>
      </c>
      <c r="BS1748" s="12" t="s">
        <v>1471</v>
      </c>
      <c r="BY1748" s="2"/>
    </row>
    <row r="1749" spans="69:77" x14ac:dyDescent="0.15">
      <c r="BQ1749" s="1" t="s">
        <v>432</v>
      </c>
      <c r="BR1749" s="1" t="s">
        <v>1132</v>
      </c>
      <c r="BS1749" s="12" t="s">
        <v>2034</v>
      </c>
      <c r="BY1749" s="2"/>
    </row>
    <row r="1750" spans="69:77" x14ac:dyDescent="0.15">
      <c r="BQ1750" s="1" t="s">
        <v>432</v>
      </c>
      <c r="BR1750" s="1" t="s">
        <v>1134</v>
      </c>
      <c r="BS1750" s="12" t="s">
        <v>1198</v>
      </c>
      <c r="BY1750" s="2"/>
    </row>
    <row r="1751" spans="69:77" x14ac:dyDescent="0.15">
      <c r="BQ1751" s="1" t="s">
        <v>432</v>
      </c>
      <c r="BR1751" s="1" t="s">
        <v>1136</v>
      </c>
      <c r="BS1751" s="12" t="s">
        <v>1372</v>
      </c>
      <c r="BY1751" s="2"/>
    </row>
    <row r="1752" spans="69:77" x14ac:dyDescent="0.15">
      <c r="BQ1752" s="1" t="s">
        <v>432</v>
      </c>
      <c r="BR1752" s="1" t="s">
        <v>1138</v>
      </c>
      <c r="BS1752" s="12" t="s">
        <v>1383</v>
      </c>
      <c r="BY1752" s="2"/>
    </row>
    <row r="1753" spans="69:77" x14ac:dyDescent="0.15">
      <c r="BQ1753" s="1" t="s">
        <v>432</v>
      </c>
      <c r="BR1753" s="1" t="s">
        <v>1171</v>
      </c>
      <c r="BS1753" s="12" t="s">
        <v>2035</v>
      </c>
      <c r="BY1753" s="2"/>
    </row>
    <row r="1754" spans="69:77" x14ac:dyDescent="0.15">
      <c r="BQ1754" s="1" t="s">
        <v>432</v>
      </c>
      <c r="BR1754" s="1" t="s">
        <v>1173</v>
      </c>
      <c r="BS1754" s="12" t="s">
        <v>2036</v>
      </c>
      <c r="BY1754" s="2"/>
    </row>
    <row r="1755" spans="69:77" x14ac:dyDescent="0.15">
      <c r="BQ1755" s="1" t="s">
        <v>432</v>
      </c>
      <c r="BR1755" s="1" t="s">
        <v>1175</v>
      </c>
      <c r="BS1755" s="12" t="s">
        <v>2037</v>
      </c>
      <c r="BY1755" s="2"/>
    </row>
    <row r="1756" spans="69:77" x14ac:dyDescent="0.15">
      <c r="BQ1756" s="1" t="s">
        <v>433</v>
      </c>
      <c r="BR1756" s="1" t="s">
        <v>1108</v>
      </c>
      <c r="BS1756" s="12" t="s">
        <v>2038</v>
      </c>
      <c r="BY1756" s="2"/>
    </row>
    <row r="1757" spans="69:77" x14ac:dyDescent="0.15">
      <c r="BQ1757" s="1" t="s">
        <v>433</v>
      </c>
      <c r="BR1757" s="1" t="s">
        <v>1110</v>
      </c>
      <c r="BS1757" s="12" t="s">
        <v>2039</v>
      </c>
      <c r="BY1757" s="2"/>
    </row>
    <row r="1758" spans="69:77" x14ac:dyDescent="0.15">
      <c r="BQ1758" s="1" t="s">
        <v>433</v>
      </c>
      <c r="BR1758" s="1" t="s">
        <v>1112</v>
      </c>
      <c r="BS1758" s="12" t="s">
        <v>2040</v>
      </c>
      <c r="BY1758" s="2"/>
    </row>
    <row r="1759" spans="69:77" x14ac:dyDescent="0.15">
      <c r="BQ1759" s="1" t="s">
        <v>433</v>
      </c>
      <c r="BR1759" s="1" t="s">
        <v>1114</v>
      </c>
      <c r="BS1759" s="12" t="s">
        <v>2041</v>
      </c>
      <c r="BY1759" s="2"/>
    </row>
    <row r="1760" spans="69:77" x14ac:dyDescent="0.15">
      <c r="BQ1760" s="1" t="s">
        <v>433</v>
      </c>
      <c r="BR1760" s="1" t="s">
        <v>1116</v>
      </c>
      <c r="BS1760" s="12" t="s">
        <v>2042</v>
      </c>
      <c r="BY1760" s="2"/>
    </row>
    <row r="1761" spans="69:77" x14ac:dyDescent="0.15">
      <c r="BQ1761" s="1" t="s">
        <v>433</v>
      </c>
      <c r="BR1761" s="1" t="s">
        <v>1118</v>
      </c>
      <c r="BS1761" s="12" t="s">
        <v>2043</v>
      </c>
      <c r="BY1761" s="2"/>
    </row>
    <row r="1762" spans="69:77" x14ac:dyDescent="0.15">
      <c r="BQ1762" s="1" t="s">
        <v>433</v>
      </c>
      <c r="BR1762" s="1" t="s">
        <v>1120</v>
      </c>
      <c r="BS1762" s="12" t="s">
        <v>2044</v>
      </c>
      <c r="BY1762" s="2"/>
    </row>
    <row r="1763" spans="69:77" x14ac:dyDescent="0.15">
      <c r="BQ1763" s="1" t="s">
        <v>433</v>
      </c>
      <c r="BR1763" s="1" t="s">
        <v>1122</v>
      </c>
      <c r="BS1763" s="12" t="s">
        <v>2045</v>
      </c>
      <c r="BY1763" s="2"/>
    </row>
    <row r="1764" spans="69:77" x14ac:dyDescent="0.15">
      <c r="BQ1764" s="1" t="s">
        <v>433</v>
      </c>
      <c r="BR1764" s="1" t="s">
        <v>1124</v>
      </c>
      <c r="BS1764" s="12" t="s">
        <v>2046</v>
      </c>
      <c r="BY1764" s="2"/>
    </row>
    <row r="1765" spans="69:77" x14ac:dyDescent="0.15">
      <c r="BQ1765" s="1" t="s">
        <v>433</v>
      </c>
      <c r="BR1765" s="1" t="s">
        <v>1126</v>
      </c>
      <c r="BS1765" s="12" t="s">
        <v>2047</v>
      </c>
      <c r="BY1765" s="2"/>
    </row>
    <row r="1766" spans="69:77" x14ac:dyDescent="0.15">
      <c r="BQ1766" s="1" t="s">
        <v>433</v>
      </c>
      <c r="BR1766" s="1" t="s">
        <v>1128</v>
      </c>
      <c r="BS1766" s="12" t="s">
        <v>2048</v>
      </c>
      <c r="BY1766" s="2"/>
    </row>
    <row r="1767" spans="69:77" x14ac:dyDescent="0.15">
      <c r="BQ1767" s="1" t="s">
        <v>433</v>
      </c>
      <c r="BR1767" s="1" t="s">
        <v>1130</v>
      </c>
      <c r="BS1767" s="12" t="s">
        <v>2049</v>
      </c>
      <c r="BY1767" s="2"/>
    </row>
    <row r="1768" spans="69:77" x14ac:dyDescent="0.15">
      <c r="BQ1768" s="1" t="s">
        <v>433</v>
      </c>
      <c r="BR1768" s="1" t="s">
        <v>1132</v>
      </c>
      <c r="BS1768" s="12" t="s">
        <v>2050</v>
      </c>
      <c r="BY1768" s="2"/>
    </row>
    <row r="1769" spans="69:77" x14ac:dyDescent="0.15">
      <c r="BQ1769" s="1" t="s">
        <v>433</v>
      </c>
      <c r="BR1769" s="1" t="s">
        <v>1134</v>
      </c>
      <c r="BS1769" s="12" t="s">
        <v>2051</v>
      </c>
      <c r="BY1769" s="2"/>
    </row>
    <row r="1770" spans="69:77" x14ac:dyDescent="0.15">
      <c r="BQ1770" s="1" t="s">
        <v>433</v>
      </c>
      <c r="BR1770" s="1" t="s">
        <v>1136</v>
      </c>
      <c r="BS1770" s="12" t="s">
        <v>2052</v>
      </c>
      <c r="BY1770" s="2"/>
    </row>
    <row r="1771" spans="69:77" x14ac:dyDescent="0.15">
      <c r="BQ1771" s="1" t="s">
        <v>434</v>
      </c>
      <c r="BR1771" s="1" t="s">
        <v>1108</v>
      </c>
      <c r="BS1771" s="12" t="s">
        <v>73</v>
      </c>
      <c r="BY1771" s="2"/>
    </row>
    <row r="1772" spans="69:77" x14ac:dyDescent="0.15">
      <c r="BQ1772" s="1" t="s">
        <v>434</v>
      </c>
      <c r="BR1772" s="1" t="s">
        <v>1110</v>
      </c>
      <c r="BS1772" s="12" t="s">
        <v>1150</v>
      </c>
      <c r="BY1772" s="2"/>
    </row>
    <row r="1773" spans="69:77" x14ac:dyDescent="0.15">
      <c r="BQ1773" s="1" t="s">
        <v>434</v>
      </c>
      <c r="BR1773" s="1" t="s">
        <v>1112</v>
      </c>
      <c r="BS1773" s="12" t="s">
        <v>1151</v>
      </c>
      <c r="BY1773" s="2"/>
    </row>
    <row r="1774" spans="69:77" x14ac:dyDescent="0.15">
      <c r="BQ1774" s="1" t="s">
        <v>434</v>
      </c>
      <c r="BR1774" s="1" t="s">
        <v>1114</v>
      </c>
      <c r="BS1774" s="12" t="s">
        <v>1152</v>
      </c>
      <c r="BY1774" s="2"/>
    </row>
    <row r="1775" spans="69:77" x14ac:dyDescent="0.15">
      <c r="BQ1775" s="1" t="s">
        <v>434</v>
      </c>
      <c r="BR1775" s="1" t="s">
        <v>1116</v>
      </c>
      <c r="BS1775" s="12" t="s">
        <v>1153</v>
      </c>
      <c r="BY1775" s="2"/>
    </row>
    <row r="1776" spans="69:77" x14ac:dyDescent="0.15">
      <c r="BQ1776" s="1" t="s">
        <v>434</v>
      </c>
      <c r="BR1776" s="1" t="s">
        <v>1118</v>
      </c>
      <c r="BS1776" s="12" t="s">
        <v>1154</v>
      </c>
      <c r="BY1776" s="2"/>
    </row>
    <row r="1777" spans="69:77" x14ac:dyDescent="0.15">
      <c r="BQ1777" s="1" t="s">
        <v>435</v>
      </c>
      <c r="BR1777" s="1" t="s">
        <v>1108</v>
      </c>
      <c r="BS1777" s="12" t="s">
        <v>1306</v>
      </c>
      <c r="BY1777" s="2"/>
    </row>
    <row r="1778" spans="69:77" x14ac:dyDescent="0.15">
      <c r="BQ1778" s="1" t="s">
        <v>435</v>
      </c>
      <c r="BR1778" s="1" t="s">
        <v>1110</v>
      </c>
      <c r="BS1778" s="12" t="s">
        <v>1307</v>
      </c>
      <c r="BY1778" s="2"/>
    </row>
    <row r="1779" spans="69:77" x14ac:dyDescent="0.15">
      <c r="BQ1779" s="1" t="s">
        <v>435</v>
      </c>
      <c r="BR1779" s="1" t="s">
        <v>1112</v>
      </c>
      <c r="BS1779" s="12" t="s">
        <v>1217</v>
      </c>
      <c r="BY1779" s="2"/>
    </row>
    <row r="1780" spans="69:77" x14ac:dyDescent="0.15">
      <c r="BQ1780" s="1" t="s">
        <v>435</v>
      </c>
      <c r="BR1780" s="1" t="s">
        <v>1114</v>
      </c>
      <c r="BS1780" s="12" t="s">
        <v>1308</v>
      </c>
      <c r="BY1780" s="2"/>
    </row>
    <row r="1781" spans="69:77" x14ac:dyDescent="0.15">
      <c r="BQ1781" s="1" t="s">
        <v>435</v>
      </c>
      <c r="BR1781" s="1" t="s">
        <v>1116</v>
      </c>
      <c r="BS1781" s="12" t="s">
        <v>1309</v>
      </c>
      <c r="BY1781" s="2"/>
    </row>
    <row r="1782" spans="69:77" x14ac:dyDescent="0.15">
      <c r="BQ1782" s="1" t="s">
        <v>435</v>
      </c>
      <c r="BR1782" s="1" t="s">
        <v>1118</v>
      </c>
      <c r="BS1782" s="12" t="s">
        <v>1310</v>
      </c>
      <c r="BY1782" s="2"/>
    </row>
    <row r="1783" spans="69:77" x14ac:dyDescent="0.15">
      <c r="BQ1783" s="1" t="s">
        <v>435</v>
      </c>
      <c r="BR1783" s="1" t="s">
        <v>1120</v>
      </c>
      <c r="BS1783" s="12" t="s">
        <v>1311</v>
      </c>
      <c r="BY1783" s="2"/>
    </row>
    <row r="1784" spans="69:77" x14ac:dyDescent="0.15">
      <c r="BQ1784" s="1" t="s">
        <v>435</v>
      </c>
      <c r="BR1784" s="1" t="s">
        <v>1122</v>
      </c>
      <c r="BS1784" s="12" t="s">
        <v>1312</v>
      </c>
      <c r="BY1784" s="2"/>
    </row>
    <row r="1785" spans="69:77" x14ac:dyDescent="0.15">
      <c r="BQ1785" s="1" t="s">
        <v>435</v>
      </c>
      <c r="BR1785" s="1" t="s">
        <v>1124</v>
      </c>
      <c r="BS1785" s="12" t="s">
        <v>1313</v>
      </c>
      <c r="BY1785" s="2"/>
    </row>
    <row r="1786" spans="69:77" x14ac:dyDescent="0.15">
      <c r="BQ1786" s="1" t="s">
        <v>436</v>
      </c>
      <c r="BR1786" s="1" t="s">
        <v>1108</v>
      </c>
      <c r="BS1786" s="12" t="s">
        <v>1402</v>
      </c>
      <c r="BY1786" s="2"/>
    </row>
    <row r="1787" spans="69:77" x14ac:dyDescent="0.15">
      <c r="BQ1787" s="1" t="s">
        <v>436</v>
      </c>
      <c r="BR1787" s="1" t="s">
        <v>1110</v>
      </c>
      <c r="BS1787" s="12" t="s">
        <v>1663</v>
      </c>
      <c r="BY1787" s="2"/>
    </row>
    <row r="1788" spans="69:77" x14ac:dyDescent="0.15">
      <c r="BQ1788" s="1" t="s">
        <v>436</v>
      </c>
      <c r="BR1788" s="1" t="s">
        <v>1112</v>
      </c>
      <c r="BS1788" s="12" t="s">
        <v>73</v>
      </c>
      <c r="BY1788" s="2"/>
    </row>
    <row r="1789" spans="69:77" x14ac:dyDescent="0.15">
      <c r="BQ1789" s="1" t="s">
        <v>436</v>
      </c>
      <c r="BR1789" s="1" t="s">
        <v>1114</v>
      </c>
      <c r="BS1789" s="12" t="s">
        <v>280</v>
      </c>
      <c r="BY1789" s="2"/>
    </row>
    <row r="1790" spans="69:77" x14ac:dyDescent="0.15">
      <c r="BQ1790" s="1" t="s">
        <v>436</v>
      </c>
      <c r="BR1790" s="1" t="s">
        <v>1116</v>
      </c>
      <c r="BS1790" s="12" t="s">
        <v>287</v>
      </c>
      <c r="BY1790" s="2"/>
    </row>
    <row r="1791" spans="69:77" x14ac:dyDescent="0.15">
      <c r="BQ1791" s="1" t="s">
        <v>436</v>
      </c>
      <c r="BR1791" s="1" t="s">
        <v>1118</v>
      </c>
      <c r="BS1791" s="12" t="s">
        <v>1152</v>
      </c>
      <c r="BY1791" s="2"/>
    </row>
    <row r="1792" spans="69:77" x14ac:dyDescent="0.15">
      <c r="BQ1792" s="1" t="s">
        <v>436</v>
      </c>
      <c r="BR1792" s="1" t="s">
        <v>1120</v>
      </c>
      <c r="BS1792" s="12" t="s">
        <v>1153</v>
      </c>
      <c r="BY1792" s="2"/>
    </row>
    <row r="1793" spans="69:77" x14ac:dyDescent="0.15">
      <c r="BQ1793" s="1" t="s">
        <v>436</v>
      </c>
      <c r="BR1793" s="1" t="s">
        <v>1122</v>
      </c>
      <c r="BS1793" s="12" t="s">
        <v>1154</v>
      </c>
      <c r="BY1793" s="2"/>
    </row>
    <row r="1794" spans="69:77" x14ac:dyDescent="0.15">
      <c r="BQ1794" s="1" t="s">
        <v>437</v>
      </c>
      <c r="BR1794" s="1" t="s">
        <v>1108</v>
      </c>
      <c r="BS1794" s="12" t="s">
        <v>254</v>
      </c>
      <c r="BY1794" s="2"/>
    </row>
    <row r="1795" spans="69:77" x14ac:dyDescent="0.15">
      <c r="BQ1795" s="1" t="s">
        <v>437</v>
      </c>
      <c r="BR1795" s="1" t="s">
        <v>1110</v>
      </c>
      <c r="BS1795" s="12" t="s">
        <v>1189</v>
      </c>
      <c r="BY1795" s="2"/>
    </row>
    <row r="1796" spans="69:77" x14ac:dyDescent="0.15">
      <c r="BQ1796" s="1" t="s">
        <v>437</v>
      </c>
      <c r="BR1796" s="1" t="s">
        <v>1112</v>
      </c>
      <c r="BS1796" s="12" t="s">
        <v>1190</v>
      </c>
      <c r="BY1796" s="2"/>
    </row>
    <row r="1797" spans="69:77" x14ac:dyDescent="0.15">
      <c r="BQ1797" s="1" t="s">
        <v>437</v>
      </c>
      <c r="BR1797" s="1" t="s">
        <v>1114</v>
      </c>
      <c r="BS1797" s="12" t="s">
        <v>1191</v>
      </c>
      <c r="BY1797" s="2"/>
    </row>
    <row r="1798" spans="69:77" x14ac:dyDescent="0.15">
      <c r="BQ1798" s="1" t="s">
        <v>437</v>
      </c>
      <c r="BR1798" s="1" t="s">
        <v>1116</v>
      </c>
      <c r="BS1798" s="12" t="s">
        <v>1192</v>
      </c>
      <c r="BY1798" s="2"/>
    </row>
    <row r="1799" spans="69:77" x14ac:dyDescent="0.15">
      <c r="BQ1799" s="1" t="s">
        <v>437</v>
      </c>
      <c r="BR1799" s="1" t="s">
        <v>1118</v>
      </c>
      <c r="BS1799" s="12" t="s">
        <v>1193</v>
      </c>
      <c r="BY1799" s="2"/>
    </row>
    <row r="1800" spans="69:77" x14ac:dyDescent="0.15">
      <c r="BQ1800" s="1" t="s">
        <v>437</v>
      </c>
      <c r="BR1800" s="1" t="s">
        <v>1120</v>
      </c>
      <c r="BS1800" s="12" t="s">
        <v>1194</v>
      </c>
      <c r="BY1800" s="2"/>
    </row>
    <row r="1801" spans="69:77" x14ac:dyDescent="0.15">
      <c r="BQ1801" s="1" t="s">
        <v>437</v>
      </c>
      <c r="BR1801" s="1" t="s">
        <v>1122</v>
      </c>
      <c r="BS1801" s="12" t="s">
        <v>1195</v>
      </c>
      <c r="BY1801" s="2"/>
    </row>
    <row r="1802" spans="69:77" x14ac:dyDescent="0.15">
      <c r="BQ1802" s="1" t="s">
        <v>437</v>
      </c>
      <c r="BR1802" s="1" t="s">
        <v>1124</v>
      </c>
      <c r="BS1802" s="12" t="s">
        <v>1196</v>
      </c>
      <c r="BY1802" s="2"/>
    </row>
    <row r="1803" spans="69:77" x14ac:dyDescent="0.15">
      <c r="BQ1803" s="1" t="s">
        <v>437</v>
      </c>
      <c r="BR1803" s="1" t="s">
        <v>1126</v>
      </c>
      <c r="BS1803" s="12" t="s">
        <v>1197</v>
      </c>
      <c r="BY1803" s="2"/>
    </row>
    <row r="1804" spans="69:77" x14ac:dyDescent="0.15">
      <c r="BQ1804" s="1" t="s">
        <v>437</v>
      </c>
      <c r="BR1804" s="1" t="s">
        <v>1128</v>
      </c>
      <c r="BS1804" s="12" t="s">
        <v>1198</v>
      </c>
      <c r="BY1804" s="2"/>
    </row>
    <row r="1805" spans="69:77" x14ac:dyDescent="0.15">
      <c r="BQ1805" s="1" t="s">
        <v>437</v>
      </c>
      <c r="BR1805" s="1" t="s">
        <v>1130</v>
      </c>
      <c r="BS1805" s="12" t="s">
        <v>1199</v>
      </c>
      <c r="BY1805" s="2"/>
    </row>
    <row r="1806" spans="69:77" x14ac:dyDescent="0.15">
      <c r="BQ1806" s="1" t="s">
        <v>438</v>
      </c>
      <c r="BR1806" s="1" t="s">
        <v>1108</v>
      </c>
      <c r="BS1806" s="12" t="s">
        <v>254</v>
      </c>
      <c r="BY1806" s="2"/>
    </row>
    <row r="1807" spans="69:77" x14ac:dyDescent="0.15">
      <c r="BQ1807" s="1" t="s">
        <v>438</v>
      </c>
      <c r="BR1807" s="1" t="s">
        <v>1110</v>
      </c>
      <c r="BS1807" s="12" t="s">
        <v>1189</v>
      </c>
      <c r="BY1807" s="2"/>
    </row>
    <row r="1808" spans="69:77" x14ac:dyDescent="0.15">
      <c r="BQ1808" s="1" t="s">
        <v>438</v>
      </c>
      <c r="BR1808" s="1" t="s">
        <v>1112</v>
      </c>
      <c r="BS1808" s="12" t="s">
        <v>1190</v>
      </c>
      <c r="BY1808" s="2"/>
    </row>
    <row r="1809" spans="69:77" x14ac:dyDescent="0.15">
      <c r="BQ1809" s="1" t="s">
        <v>438</v>
      </c>
      <c r="BR1809" s="1" t="s">
        <v>1114</v>
      </c>
      <c r="BS1809" s="12" t="s">
        <v>1191</v>
      </c>
      <c r="BY1809" s="2"/>
    </row>
    <row r="1810" spans="69:77" x14ac:dyDescent="0.15">
      <c r="BQ1810" s="1" t="s">
        <v>438</v>
      </c>
      <c r="BR1810" s="1" t="s">
        <v>1116</v>
      </c>
      <c r="BS1810" s="12" t="s">
        <v>1192</v>
      </c>
      <c r="BY1810" s="2"/>
    </row>
    <row r="1811" spans="69:77" x14ac:dyDescent="0.15">
      <c r="BQ1811" s="1" t="s">
        <v>438</v>
      </c>
      <c r="BR1811" s="1" t="s">
        <v>1118</v>
      </c>
      <c r="BS1811" s="12" t="s">
        <v>1193</v>
      </c>
      <c r="BY1811" s="2"/>
    </row>
    <row r="1812" spans="69:77" x14ac:dyDescent="0.15">
      <c r="BQ1812" s="1" t="s">
        <v>438</v>
      </c>
      <c r="BR1812" s="1" t="s">
        <v>1120</v>
      </c>
      <c r="BS1812" s="12" t="s">
        <v>1194</v>
      </c>
      <c r="BY1812" s="2"/>
    </row>
    <row r="1813" spans="69:77" x14ac:dyDescent="0.15">
      <c r="BQ1813" s="1" t="s">
        <v>438</v>
      </c>
      <c r="BR1813" s="1" t="s">
        <v>1122</v>
      </c>
      <c r="BS1813" s="12" t="s">
        <v>1195</v>
      </c>
      <c r="BY1813" s="2"/>
    </row>
    <row r="1814" spans="69:77" x14ac:dyDescent="0.15">
      <c r="BQ1814" s="1" t="s">
        <v>438</v>
      </c>
      <c r="BR1814" s="1" t="s">
        <v>1124</v>
      </c>
      <c r="BS1814" s="12" t="s">
        <v>1196</v>
      </c>
      <c r="BY1814" s="2"/>
    </row>
    <row r="1815" spans="69:77" x14ac:dyDescent="0.15">
      <c r="BQ1815" s="1" t="s">
        <v>438</v>
      </c>
      <c r="BR1815" s="1" t="s">
        <v>1126</v>
      </c>
      <c r="BS1815" s="12" t="s">
        <v>1197</v>
      </c>
      <c r="BY1815" s="2"/>
    </row>
    <row r="1816" spans="69:77" x14ac:dyDescent="0.15">
      <c r="BQ1816" s="1" t="s">
        <v>438</v>
      </c>
      <c r="BR1816" s="1" t="s">
        <v>1128</v>
      </c>
      <c r="BS1816" s="12" t="s">
        <v>1198</v>
      </c>
      <c r="BY1816" s="2"/>
    </row>
    <row r="1817" spans="69:77" x14ac:dyDescent="0.15">
      <c r="BQ1817" s="1" t="s">
        <v>438</v>
      </c>
      <c r="BR1817" s="1" t="s">
        <v>1130</v>
      </c>
      <c r="BS1817" s="12" t="s">
        <v>1199</v>
      </c>
      <c r="BY1817" s="2"/>
    </row>
    <row r="1818" spans="69:77" x14ac:dyDescent="0.15">
      <c r="BQ1818" s="1" t="s">
        <v>541</v>
      </c>
      <c r="BR1818" s="1" t="s">
        <v>1108</v>
      </c>
      <c r="BS1818" s="12" t="s">
        <v>1583</v>
      </c>
      <c r="BY1818" s="2"/>
    </row>
    <row r="1819" spans="69:77" x14ac:dyDescent="0.15">
      <c r="BQ1819" s="1" t="s">
        <v>541</v>
      </c>
      <c r="BR1819" s="1" t="s">
        <v>1110</v>
      </c>
      <c r="BS1819" s="12" t="s">
        <v>1585</v>
      </c>
      <c r="BY1819" s="2"/>
    </row>
    <row r="1820" spans="69:77" x14ac:dyDescent="0.15">
      <c r="BQ1820" s="1" t="s">
        <v>541</v>
      </c>
      <c r="BR1820" s="1" t="s">
        <v>1112</v>
      </c>
      <c r="BS1820" s="12" t="s">
        <v>1194</v>
      </c>
      <c r="BY1820" s="2"/>
    </row>
    <row r="1821" spans="69:77" x14ac:dyDescent="0.15">
      <c r="BQ1821" s="1" t="s">
        <v>541</v>
      </c>
      <c r="BR1821" s="1" t="s">
        <v>1114</v>
      </c>
      <c r="BS1821" s="12" t="s">
        <v>2053</v>
      </c>
      <c r="BY1821" s="2"/>
    </row>
    <row r="1822" spans="69:77" x14ac:dyDescent="0.15">
      <c r="BQ1822" s="1" t="s">
        <v>439</v>
      </c>
      <c r="BR1822" s="1" t="s">
        <v>1108</v>
      </c>
      <c r="BS1822" s="12" t="s">
        <v>254</v>
      </c>
      <c r="BY1822" s="2"/>
    </row>
    <row r="1823" spans="69:77" x14ac:dyDescent="0.15">
      <c r="BQ1823" s="1" t="s">
        <v>439</v>
      </c>
      <c r="BR1823" s="1" t="s">
        <v>1110</v>
      </c>
      <c r="BS1823" s="12" t="s">
        <v>1189</v>
      </c>
      <c r="BY1823" s="2"/>
    </row>
    <row r="1824" spans="69:77" x14ac:dyDescent="0.15">
      <c r="BQ1824" s="1" t="s">
        <v>439</v>
      </c>
      <c r="BR1824" s="1" t="s">
        <v>1112</v>
      </c>
      <c r="BS1824" s="12" t="s">
        <v>1190</v>
      </c>
      <c r="BY1824" s="2"/>
    </row>
    <row r="1825" spans="69:77" x14ac:dyDescent="0.15">
      <c r="BQ1825" s="1" t="s">
        <v>439</v>
      </c>
      <c r="BR1825" s="1" t="s">
        <v>1114</v>
      </c>
      <c r="BS1825" s="12" t="s">
        <v>1191</v>
      </c>
      <c r="BY1825" s="2"/>
    </row>
    <row r="1826" spans="69:77" x14ac:dyDescent="0.15">
      <c r="BQ1826" s="1" t="s">
        <v>439</v>
      </c>
      <c r="BR1826" s="1" t="s">
        <v>1116</v>
      </c>
      <c r="BS1826" s="12" t="s">
        <v>1192</v>
      </c>
      <c r="BY1826" s="2"/>
    </row>
    <row r="1827" spans="69:77" x14ac:dyDescent="0.15">
      <c r="BQ1827" s="1" t="s">
        <v>439</v>
      </c>
      <c r="BR1827" s="1" t="s">
        <v>1118</v>
      </c>
      <c r="BS1827" s="12" t="s">
        <v>1193</v>
      </c>
      <c r="BY1827" s="2"/>
    </row>
    <row r="1828" spans="69:77" x14ac:dyDescent="0.15">
      <c r="BQ1828" s="1" t="s">
        <v>439</v>
      </c>
      <c r="BR1828" s="1" t="s">
        <v>1120</v>
      </c>
      <c r="BS1828" s="12" t="s">
        <v>1194</v>
      </c>
      <c r="BY1828" s="2"/>
    </row>
    <row r="1829" spans="69:77" x14ac:dyDescent="0.15">
      <c r="BQ1829" s="1" t="s">
        <v>439</v>
      </c>
      <c r="BR1829" s="1" t="s">
        <v>1122</v>
      </c>
      <c r="BS1829" s="12" t="s">
        <v>1195</v>
      </c>
      <c r="BY1829" s="2"/>
    </row>
    <row r="1830" spans="69:77" x14ac:dyDescent="0.15">
      <c r="BQ1830" s="1" t="s">
        <v>439</v>
      </c>
      <c r="BR1830" s="1" t="s">
        <v>1124</v>
      </c>
      <c r="BS1830" s="12" t="s">
        <v>1196</v>
      </c>
      <c r="BY1830" s="2"/>
    </row>
    <row r="1831" spans="69:77" x14ac:dyDescent="0.15">
      <c r="BQ1831" s="1" t="s">
        <v>439</v>
      </c>
      <c r="BR1831" s="1" t="s">
        <v>1126</v>
      </c>
      <c r="BS1831" s="12" t="s">
        <v>1197</v>
      </c>
      <c r="BY1831" s="2"/>
    </row>
    <row r="1832" spans="69:77" x14ac:dyDescent="0.15">
      <c r="BQ1832" s="1" t="s">
        <v>439</v>
      </c>
      <c r="BR1832" s="1" t="s">
        <v>1128</v>
      </c>
      <c r="BS1832" s="12" t="s">
        <v>1198</v>
      </c>
      <c r="BY1832" s="2"/>
    </row>
    <row r="1833" spans="69:77" x14ac:dyDescent="0.15">
      <c r="BQ1833" s="1" t="s">
        <v>439</v>
      </c>
      <c r="BR1833" s="1" t="s">
        <v>1130</v>
      </c>
      <c r="BS1833" s="12" t="s">
        <v>1199</v>
      </c>
      <c r="BY1833" s="2"/>
    </row>
    <row r="1834" spans="69:77" x14ac:dyDescent="0.15">
      <c r="BQ1834" s="1" t="s">
        <v>440</v>
      </c>
      <c r="BR1834" s="1" t="s">
        <v>1108</v>
      </c>
      <c r="BS1834" s="12" t="s">
        <v>1217</v>
      </c>
      <c r="BY1834" s="2"/>
    </row>
    <row r="1835" spans="69:77" x14ac:dyDescent="0.15">
      <c r="BQ1835" s="1" t="s">
        <v>440</v>
      </c>
      <c r="BR1835" s="1" t="s">
        <v>1110</v>
      </c>
      <c r="BS1835" s="12" t="s">
        <v>1218</v>
      </c>
      <c r="BY1835" s="2"/>
    </row>
    <row r="1836" spans="69:77" x14ac:dyDescent="0.15">
      <c r="BQ1836" s="1" t="s">
        <v>440</v>
      </c>
      <c r="BR1836" s="1" t="s">
        <v>1112</v>
      </c>
      <c r="BS1836" s="12" t="s">
        <v>1219</v>
      </c>
      <c r="BY1836" s="2"/>
    </row>
    <row r="1837" spans="69:77" x14ac:dyDescent="0.15">
      <c r="BQ1837" s="1" t="s">
        <v>440</v>
      </c>
      <c r="BR1837" s="1" t="s">
        <v>1114</v>
      </c>
      <c r="BS1837" s="12" t="s">
        <v>1220</v>
      </c>
      <c r="BY1837" s="2"/>
    </row>
    <row r="1838" spans="69:77" x14ac:dyDescent="0.15">
      <c r="BQ1838" s="1" t="s">
        <v>440</v>
      </c>
      <c r="BR1838" s="1" t="s">
        <v>1116</v>
      </c>
      <c r="BS1838" s="12" t="s">
        <v>1221</v>
      </c>
      <c r="BY1838" s="2"/>
    </row>
    <row r="1839" spans="69:77" x14ac:dyDescent="0.15">
      <c r="BQ1839" s="1" t="s">
        <v>440</v>
      </c>
      <c r="BR1839" s="1" t="s">
        <v>1118</v>
      </c>
      <c r="BS1839" s="12" t="s">
        <v>1222</v>
      </c>
      <c r="BY1839" s="2"/>
    </row>
    <row r="1840" spans="69:77" x14ac:dyDescent="0.15">
      <c r="BQ1840" s="1" t="s">
        <v>440</v>
      </c>
      <c r="BR1840" s="1" t="s">
        <v>1120</v>
      </c>
      <c r="BS1840" s="12" t="s">
        <v>1215</v>
      </c>
      <c r="BY1840" s="2"/>
    </row>
    <row r="1841" spans="69:77" x14ac:dyDescent="0.15">
      <c r="BQ1841" s="1" t="s">
        <v>441</v>
      </c>
      <c r="BR1841" s="1" t="s">
        <v>1108</v>
      </c>
      <c r="BS1841" s="12" t="s">
        <v>1200</v>
      </c>
      <c r="BY1841" s="2"/>
    </row>
    <row r="1842" spans="69:77" x14ac:dyDescent="0.15">
      <c r="BQ1842" s="1" t="s">
        <v>441</v>
      </c>
      <c r="BR1842" s="1" t="s">
        <v>1110</v>
      </c>
      <c r="BS1842" s="12" t="s">
        <v>1201</v>
      </c>
      <c r="BY1842" s="2"/>
    </row>
    <row r="1843" spans="69:77" x14ac:dyDescent="0.15">
      <c r="BQ1843" s="1" t="s">
        <v>441</v>
      </c>
      <c r="BR1843" s="1" t="s">
        <v>1112</v>
      </c>
      <c r="BS1843" s="12" t="s">
        <v>1202</v>
      </c>
      <c r="BY1843" s="2"/>
    </row>
    <row r="1844" spans="69:77" x14ac:dyDescent="0.15">
      <c r="BQ1844" s="1" t="s">
        <v>441</v>
      </c>
      <c r="BR1844" s="1" t="s">
        <v>1114</v>
      </c>
      <c r="BS1844" s="12" t="s">
        <v>1203</v>
      </c>
      <c r="BY1844" s="2"/>
    </row>
    <row r="1845" spans="69:77" x14ac:dyDescent="0.15">
      <c r="BQ1845" s="1" t="s">
        <v>441</v>
      </c>
      <c r="BR1845" s="1" t="s">
        <v>1116</v>
      </c>
      <c r="BS1845" s="12" t="s">
        <v>1204</v>
      </c>
      <c r="BY1845" s="2"/>
    </row>
    <row r="1846" spans="69:77" x14ac:dyDescent="0.15">
      <c r="BQ1846" s="1" t="s">
        <v>441</v>
      </c>
      <c r="BR1846" s="1" t="s">
        <v>1118</v>
      </c>
      <c r="BS1846" s="12" t="s">
        <v>1265</v>
      </c>
      <c r="BY1846" s="2"/>
    </row>
    <row r="1847" spans="69:77" x14ac:dyDescent="0.15">
      <c r="BQ1847" s="1" t="s">
        <v>441</v>
      </c>
      <c r="BR1847" s="1" t="s">
        <v>1120</v>
      </c>
      <c r="BS1847" s="12" t="s">
        <v>1266</v>
      </c>
      <c r="BY1847" s="2"/>
    </row>
    <row r="1848" spans="69:77" x14ac:dyDescent="0.15">
      <c r="BQ1848" s="1" t="s">
        <v>441</v>
      </c>
      <c r="BR1848" s="1" t="s">
        <v>1122</v>
      </c>
      <c r="BS1848" s="12" t="s">
        <v>1267</v>
      </c>
      <c r="BY1848" s="2"/>
    </row>
    <row r="1849" spans="69:77" x14ac:dyDescent="0.15">
      <c r="BQ1849" s="1" t="s">
        <v>441</v>
      </c>
      <c r="BR1849" s="1" t="s">
        <v>1124</v>
      </c>
      <c r="BS1849" s="12" t="s">
        <v>1268</v>
      </c>
      <c r="BY1849" s="2"/>
    </row>
    <row r="1850" spans="69:77" x14ac:dyDescent="0.15">
      <c r="BQ1850" s="1" t="s">
        <v>442</v>
      </c>
      <c r="BR1850" s="1" t="s">
        <v>1108</v>
      </c>
      <c r="BS1850" s="12" t="s">
        <v>1583</v>
      </c>
      <c r="BY1850" s="2"/>
    </row>
    <row r="1851" spans="69:77" x14ac:dyDescent="0.15">
      <c r="BQ1851" s="1" t="s">
        <v>442</v>
      </c>
      <c r="BR1851" s="1" t="s">
        <v>1110</v>
      </c>
      <c r="BS1851" s="12" t="s">
        <v>2054</v>
      </c>
      <c r="BY1851" s="2"/>
    </row>
    <row r="1852" spans="69:77" x14ac:dyDescent="0.15">
      <c r="BQ1852" s="1" t="s">
        <v>442</v>
      </c>
      <c r="BR1852" s="1" t="s">
        <v>1112</v>
      </c>
      <c r="BS1852" s="12" t="s">
        <v>1585</v>
      </c>
      <c r="BY1852" s="2"/>
    </row>
    <row r="1853" spans="69:77" x14ac:dyDescent="0.15">
      <c r="BQ1853" s="1" t="s">
        <v>442</v>
      </c>
      <c r="BR1853" s="1" t="s">
        <v>1114</v>
      </c>
      <c r="BS1853" s="12" t="s">
        <v>2055</v>
      </c>
      <c r="BY1853" s="2"/>
    </row>
    <row r="1854" spans="69:77" x14ac:dyDescent="0.15">
      <c r="BQ1854" s="1" t="s">
        <v>442</v>
      </c>
      <c r="BR1854" s="1" t="s">
        <v>1116</v>
      </c>
      <c r="BS1854" s="12" t="s">
        <v>1226</v>
      </c>
      <c r="BY1854" s="2"/>
    </row>
    <row r="1855" spans="69:77" x14ac:dyDescent="0.15">
      <c r="BQ1855" s="1" t="s">
        <v>442</v>
      </c>
      <c r="BR1855" s="1" t="s">
        <v>1118</v>
      </c>
      <c r="BS1855" s="12" t="s">
        <v>2056</v>
      </c>
      <c r="BY1855" s="2"/>
    </row>
    <row r="1856" spans="69:77" x14ac:dyDescent="0.15">
      <c r="BQ1856" s="1" t="s">
        <v>442</v>
      </c>
      <c r="BR1856" s="1" t="s">
        <v>1120</v>
      </c>
      <c r="BS1856" s="12" t="s">
        <v>2057</v>
      </c>
      <c r="BY1856" s="2"/>
    </row>
    <row r="1857" spans="69:77" x14ac:dyDescent="0.15">
      <c r="BQ1857" s="1" t="s">
        <v>442</v>
      </c>
      <c r="BR1857" s="1" t="s">
        <v>1122</v>
      </c>
      <c r="BS1857" s="12" t="s">
        <v>1230</v>
      </c>
      <c r="BY1857" s="2"/>
    </row>
    <row r="1858" spans="69:77" x14ac:dyDescent="0.15">
      <c r="BQ1858" s="1" t="s">
        <v>442</v>
      </c>
      <c r="BR1858" s="1" t="s">
        <v>1124</v>
      </c>
      <c r="BS1858" s="12" t="s">
        <v>2058</v>
      </c>
      <c r="BY1858" s="2"/>
    </row>
    <row r="1859" spans="69:77" x14ac:dyDescent="0.15">
      <c r="BQ1859" s="1" t="s">
        <v>442</v>
      </c>
      <c r="BR1859" s="1" t="s">
        <v>1126</v>
      </c>
      <c r="BS1859" s="12" t="s">
        <v>1554</v>
      </c>
      <c r="BY1859" s="2"/>
    </row>
    <row r="1860" spans="69:77" x14ac:dyDescent="0.15">
      <c r="BQ1860" s="1" t="s">
        <v>442</v>
      </c>
      <c r="BR1860" s="1" t="s">
        <v>1128</v>
      </c>
      <c r="BS1860" s="12" t="s">
        <v>2059</v>
      </c>
      <c r="BY1860" s="2"/>
    </row>
    <row r="1861" spans="69:77" x14ac:dyDescent="0.15">
      <c r="BQ1861" s="1" t="s">
        <v>443</v>
      </c>
      <c r="BR1861" s="1" t="s">
        <v>1108</v>
      </c>
      <c r="BS1861" s="12" t="s">
        <v>254</v>
      </c>
      <c r="BY1861" s="2"/>
    </row>
    <row r="1862" spans="69:77" x14ac:dyDescent="0.15">
      <c r="BQ1862" s="1" t="s">
        <v>443</v>
      </c>
      <c r="BR1862" s="1" t="s">
        <v>1110</v>
      </c>
      <c r="BS1862" s="12" t="s">
        <v>1189</v>
      </c>
      <c r="BY1862" s="2"/>
    </row>
    <row r="1863" spans="69:77" x14ac:dyDescent="0.15">
      <c r="BQ1863" s="1" t="s">
        <v>443</v>
      </c>
      <c r="BR1863" s="1" t="s">
        <v>1112</v>
      </c>
      <c r="BS1863" s="12" t="s">
        <v>1190</v>
      </c>
      <c r="BY1863" s="2"/>
    </row>
    <row r="1864" spans="69:77" x14ac:dyDescent="0.15">
      <c r="BQ1864" s="1" t="s">
        <v>443</v>
      </c>
      <c r="BR1864" s="1" t="s">
        <v>1114</v>
      </c>
      <c r="BS1864" s="12" t="s">
        <v>1191</v>
      </c>
      <c r="BY1864" s="2"/>
    </row>
    <row r="1865" spans="69:77" x14ac:dyDescent="0.15">
      <c r="BQ1865" s="1" t="s">
        <v>443</v>
      </c>
      <c r="BR1865" s="1" t="s">
        <v>1116</v>
      </c>
      <c r="BS1865" s="12" t="s">
        <v>1192</v>
      </c>
      <c r="BY1865" s="2"/>
    </row>
    <row r="1866" spans="69:77" x14ac:dyDescent="0.15">
      <c r="BQ1866" s="1" t="s">
        <v>443</v>
      </c>
      <c r="BR1866" s="1" t="s">
        <v>1118</v>
      </c>
      <c r="BS1866" s="12" t="s">
        <v>1193</v>
      </c>
      <c r="BY1866" s="2"/>
    </row>
    <row r="1867" spans="69:77" x14ac:dyDescent="0.15">
      <c r="BQ1867" s="1" t="s">
        <v>443</v>
      </c>
      <c r="BR1867" s="1" t="s">
        <v>1120</v>
      </c>
      <c r="BS1867" s="12" t="s">
        <v>1194</v>
      </c>
      <c r="BY1867" s="2"/>
    </row>
    <row r="1868" spans="69:77" x14ac:dyDescent="0.15">
      <c r="BQ1868" s="1" t="s">
        <v>443</v>
      </c>
      <c r="BR1868" s="1" t="s">
        <v>1122</v>
      </c>
      <c r="BS1868" s="12" t="s">
        <v>1195</v>
      </c>
      <c r="BY1868" s="2"/>
    </row>
    <row r="1869" spans="69:77" x14ac:dyDescent="0.15">
      <c r="BQ1869" s="1" t="s">
        <v>443</v>
      </c>
      <c r="BR1869" s="1" t="s">
        <v>1124</v>
      </c>
      <c r="BS1869" s="12" t="s">
        <v>1196</v>
      </c>
      <c r="BY1869" s="2"/>
    </row>
    <row r="1870" spans="69:77" x14ac:dyDescent="0.15">
      <c r="BQ1870" s="1" t="s">
        <v>443</v>
      </c>
      <c r="BR1870" s="1" t="s">
        <v>1126</v>
      </c>
      <c r="BS1870" s="12" t="s">
        <v>1197</v>
      </c>
      <c r="BY1870" s="2"/>
    </row>
    <row r="1871" spans="69:77" x14ac:dyDescent="0.15">
      <c r="BQ1871" s="1" t="s">
        <v>443</v>
      </c>
      <c r="BR1871" s="1" t="s">
        <v>1128</v>
      </c>
      <c r="BS1871" s="12" t="s">
        <v>1198</v>
      </c>
      <c r="BY1871" s="2"/>
    </row>
    <row r="1872" spans="69:77" x14ac:dyDescent="0.15">
      <c r="BQ1872" s="1" t="s">
        <v>443</v>
      </c>
      <c r="BR1872" s="1" t="s">
        <v>1130</v>
      </c>
      <c r="BS1872" s="12" t="s">
        <v>1199</v>
      </c>
      <c r="BY1872" s="2"/>
    </row>
    <row r="1873" spans="69:77" x14ac:dyDescent="0.15">
      <c r="BQ1873" s="1" t="s">
        <v>262</v>
      </c>
      <c r="BR1873" s="1" t="s">
        <v>1108</v>
      </c>
      <c r="BS1873" s="12" t="s">
        <v>254</v>
      </c>
      <c r="BY1873" s="2"/>
    </row>
    <row r="1874" spans="69:77" x14ac:dyDescent="0.15">
      <c r="BQ1874" s="1" t="s">
        <v>262</v>
      </c>
      <c r="BR1874" s="1" t="s">
        <v>1110</v>
      </c>
      <c r="BS1874" s="12" t="s">
        <v>1189</v>
      </c>
      <c r="BY1874" s="2"/>
    </row>
    <row r="1875" spans="69:77" x14ac:dyDescent="0.15">
      <c r="BQ1875" s="1" t="s">
        <v>262</v>
      </c>
      <c r="BR1875" s="1" t="s">
        <v>1112</v>
      </c>
      <c r="BS1875" s="12" t="s">
        <v>1190</v>
      </c>
      <c r="BY1875" s="2"/>
    </row>
    <row r="1876" spans="69:77" x14ac:dyDescent="0.15">
      <c r="BQ1876" s="1" t="s">
        <v>262</v>
      </c>
      <c r="BR1876" s="1" t="s">
        <v>1114</v>
      </c>
      <c r="BS1876" s="12" t="s">
        <v>1191</v>
      </c>
      <c r="BY1876" s="2"/>
    </row>
    <row r="1877" spans="69:77" x14ac:dyDescent="0.15">
      <c r="BQ1877" s="1" t="s">
        <v>262</v>
      </c>
      <c r="BR1877" s="1" t="s">
        <v>1116</v>
      </c>
      <c r="BS1877" s="12" t="s">
        <v>1192</v>
      </c>
      <c r="BY1877" s="2"/>
    </row>
    <row r="1878" spans="69:77" x14ac:dyDescent="0.15">
      <c r="BQ1878" s="1" t="s">
        <v>262</v>
      </c>
      <c r="BR1878" s="1" t="s">
        <v>1118</v>
      </c>
      <c r="BS1878" s="12" t="s">
        <v>1193</v>
      </c>
      <c r="BY1878" s="2"/>
    </row>
    <row r="1879" spans="69:77" x14ac:dyDescent="0.15">
      <c r="BQ1879" s="1" t="s">
        <v>262</v>
      </c>
      <c r="BR1879" s="1" t="s">
        <v>1120</v>
      </c>
      <c r="BS1879" s="12" t="s">
        <v>1194</v>
      </c>
      <c r="BY1879" s="2"/>
    </row>
    <row r="1880" spans="69:77" x14ac:dyDescent="0.15">
      <c r="BQ1880" s="1" t="s">
        <v>262</v>
      </c>
      <c r="BR1880" s="1" t="s">
        <v>1122</v>
      </c>
      <c r="BS1880" s="12" t="s">
        <v>1195</v>
      </c>
      <c r="BY1880" s="2"/>
    </row>
    <row r="1881" spans="69:77" x14ac:dyDescent="0.15">
      <c r="BQ1881" s="1" t="s">
        <v>262</v>
      </c>
      <c r="BR1881" s="1" t="s">
        <v>1124</v>
      </c>
      <c r="BS1881" s="12" t="s">
        <v>1196</v>
      </c>
      <c r="BY1881" s="2"/>
    </row>
    <row r="1882" spans="69:77" x14ac:dyDescent="0.15">
      <c r="BQ1882" s="1" t="s">
        <v>262</v>
      </c>
      <c r="BR1882" s="1" t="s">
        <v>1126</v>
      </c>
      <c r="BS1882" s="12" t="s">
        <v>1197</v>
      </c>
      <c r="BY1882" s="2"/>
    </row>
    <row r="1883" spans="69:77" x14ac:dyDescent="0.15">
      <c r="BQ1883" s="1" t="s">
        <v>262</v>
      </c>
      <c r="BR1883" s="1" t="s">
        <v>1128</v>
      </c>
      <c r="BS1883" s="12" t="s">
        <v>1198</v>
      </c>
      <c r="BY1883" s="2"/>
    </row>
    <row r="1884" spans="69:77" x14ac:dyDescent="0.15">
      <c r="BQ1884" s="1" t="s">
        <v>262</v>
      </c>
      <c r="BR1884" s="1" t="s">
        <v>1130</v>
      </c>
      <c r="BS1884" s="12" t="s">
        <v>1199</v>
      </c>
      <c r="BY1884" s="2"/>
    </row>
    <row r="1885" spans="69:77" x14ac:dyDescent="0.15">
      <c r="BQ1885" s="1" t="s">
        <v>444</v>
      </c>
      <c r="BR1885" s="1" t="s">
        <v>1108</v>
      </c>
      <c r="BS1885" s="12" t="s">
        <v>1377</v>
      </c>
      <c r="BY1885" s="2"/>
    </row>
    <row r="1886" spans="69:77" x14ac:dyDescent="0.15">
      <c r="BQ1886" s="1" t="s">
        <v>444</v>
      </c>
      <c r="BR1886" s="1" t="s">
        <v>1110</v>
      </c>
      <c r="BS1886" s="12" t="s">
        <v>1369</v>
      </c>
      <c r="BY1886" s="2"/>
    </row>
    <row r="1887" spans="69:77" x14ac:dyDescent="0.15">
      <c r="BQ1887" s="1" t="s">
        <v>444</v>
      </c>
      <c r="BR1887" s="1" t="s">
        <v>1112</v>
      </c>
      <c r="BS1887" s="12" t="s">
        <v>1378</v>
      </c>
      <c r="BY1887" s="2"/>
    </row>
    <row r="1888" spans="69:77" x14ac:dyDescent="0.15">
      <c r="BQ1888" s="1" t="s">
        <v>444</v>
      </c>
      <c r="BR1888" s="1" t="s">
        <v>1114</v>
      </c>
      <c r="BS1888" s="12" t="s">
        <v>1379</v>
      </c>
      <c r="BY1888" s="2"/>
    </row>
    <row r="1889" spans="69:77" x14ac:dyDescent="0.15">
      <c r="BQ1889" s="1" t="s">
        <v>444</v>
      </c>
      <c r="BR1889" s="1" t="s">
        <v>1116</v>
      </c>
      <c r="BS1889" s="12" t="s">
        <v>1588</v>
      </c>
      <c r="BY1889" s="2"/>
    </row>
    <row r="1890" spans="69:77" x14ac:dyDescent="0.15">
      <c r="BQ1890" s="1" t="s">
        <v>444</v>
      </c>
      <c r="BR1890" s="1" t="s">
        <v>1118</v>
      </c>
      <c r="BS1890" s="12" t="s">
        <v>1534</v>
      </c>
      <c r="BY1890" s="2"/>
    </row>
    <row r="1891" spans="69:77" x14ac:dyDescent="0.15">
      <c r="BQ1891" s="1" t="s">
        <v>444</v>
      </c>
      <c r="BR1891" s="1" t="s">
        <v>1120</v>
      </c>
      <c r="BS1891" s="12" t="s">
        <v>1382</v>
      </c>
      <c r="BY1891" s="2"/>
    </row>
    <row r="1892" spans="69:77" x14ac:dyDescent="0.15">
      <c r="BQ1892" s="1" t="s">
        <v>444</v>
      </c>
      <c r="BR1892" s="1" t="s">
        <v>1122</v>
      </c>
      <c r="BS1892" s="12" t="s">
        <v>1383</v>
      </c>
      <c r="BY1892" s="2"/>
    </row>
    <row r="1893" spans="69:77" x14ac:dyDescent="0.15">
      <c r="BQ1893" s="1" t="s">
        <v>444</v>
      </c>
      <c r="BR1893" s="1" t="s">
        <v>1124</v>
      </c>
      <c r="BS1893" s="12" t="s">
        <v>1384</v>
      </c>
      <c r="BY1893" s="2"/>
    </row>
    <row r="1894" spans="69:77" x14ac:dyDescent="0.15">
      <c r="BQ1894" s="1" t="s">
        <v>444</v>
      </c>
      <c r="BR1894" s="1" t="s">
        <v>1126</v>
      </c>
      <c r="BS1894" s="12" t="s">
        <v>1385</v>
      </c>
      <c r="BY1894" s="2"/>
    </row>
    <row r="1895" spans="69:77" x14ac:dyDescent="0.15">
      <c r="BQ1895" s="1" t="s">
        <v>444</v>
      </c>
      <c r="BR1895" s="1" t="s">
        <v>1128</v>
      </c>
      <c r="BS1895" s="12" t="s">
        <v>1220</v>
      </c>
      <c r="BY1895" s="2"/>
    </row>
    <row r="1896" spans="69:77" x14ac:dyDescent="0.15">
      <c r="BQ1896" s="1" t="s">
        <v>444</v>
      </c>
      <c r="BR1896" s="1" t="s">
        <v>1130</v>
      </c>
      <c r="BS1896" s="12" t="s">
        <v>1387</v>
      </c>
      <c r="BY1896" s="2"/>
    </row>
    <row r="1897" spans="69:77" x14ac:dyDescent="0.15">
      <c r="BQ1897" s="1" t="s">
        <v>444</v>
      </c>
      <c r="BR1897" s="1" t="s">
        <v>1132</v>
      </c>
      <c r="BS1897" s="12" t="s">
        <v>2060</v>
      </c>
      <c r="BY1897" s="2"/>
    </row>
    <row r="1898" spans="69:77" x14ac:dyDescent="0.15">
      <c r="BQ1898" s="1" t="s">
        <v>445</v>
      </c>
      <c r="BR1898" s="1" t="s">
        <v>1108</v>
      </c>
      <c r="BS1898" s="12" t="s">
        <v>2061</v>
      </c>
      <c r="BY1898" s="2"/>
    </row>
    <row r="1899" spans="69:77" x14ac:dyDescent="0.15">
      <c r="BQ1899" s="1" t="s">
        <v>445</v>
      </c>
      <c r="BR1899" s="1" t="s">
        <v>1110</v>
      </c>
      <c r="BS1899" s="12" t="s">
        <v>1189</v>
      </c>
      <c r="BY1899" s="2"/>
    </row>
    <row r="1900" spans="69:77" x14ac:dyDescent="0.15">
      <c r="BQ1900" s="1" t="s">
        <v>445</v>
      </c>
      <c r="BR1900" s="1" t="s">
        <v>1112</v>
      </c>
      <c r="BS1900" s="12" t="s">
        <v>2062</v>
      </c>
      <c r="BY1900" s="2"/>
    </row>
    <row r="1901" spans="69:77" x14ac:dyDescent="0.15">
      <c r="BQ1901" s="1" t="s">
        <v>445</v>
      </c>
      <c r="BR1901" s="1" t="s">
        <v>1114</v>
      </c>
      <c r="BS1901" s="12" t="s">
        <v>1191</v>
      </c>
      <c r="BY1901" s="2"/>
    </row>
    <row r="1902" spans="69:77" x14ac:dyDescent="0.15">
      <c r="BQ1902" s="1" t="s">
        <v>445</v>
      </c>
      <c r="BR1902" s="1" t="s">
        <v>1116</v>
      </c>
      <c r="BS1902" s="12" t="s">
        <v>1192</v>
      </c>
      <c r="BY1902" s="2"/>
    </row>
    <row r="1903" spans="69:77" x14ac:dyDescent="0.15">
      <c r="BQ1903" s="1" t="s">
        <v>445</v>
      </c>
      <c r="BR1903" s="1" t="s">
        <v>1118</v>
      </c>
      <c r="BS1903" s="12" t="s">
        <v>1193</v>
      </c>
      <c r="BY1903" s="2"/>
    </row>
    <row r="1904" spans="69:77" x14ac:dyDescent="0.15">
      <c r="BQ1904" s="1" t="s">
        <v>445</v>
      </c>
      <c r="BR1904" s="1" t="s">
        <v>1120</v>
      </c>
      <c r="BS1904" s="12" t="s">
        <v>1194</v>
      </c>
      <c r="BY1904" s="2"/>
    </row>
    <row r="1905" spans="69:77" x14ac:dyDescent="0.15">
      <c r="BQ1905" s="1" t="s">
        <v>445</v>
      </c>
      <c r="BR1905" s="1" t="s">
        <v>1122</v>
      </c>
      <c r="BS1905" s="12" t="s">
        <v>1195</v>
      </c>
      <c r="BY1905" s="2"/>
    </row>
    <row r="1906" spans="69:77" x14ac:dyDescent="0.15">
      <c r="BQ1906" s="1" t="s">
        <v>445</v>
      </c>
      <c r="BR1906" s="1" t="s">
        <v>1124</v>
      </c>
      <c r="BS1906" s="12" t="s">
        <v>1196</v>
      </c>
      <c r="BY1906" s="2"/>
    </row>
    <row r="1907" spans="69:77" x14ac:dyDescent="0.15">
      <c r="BQ1907" s="1" t="s">
        <v>445</v>
      </c>
      <c r="BR1907" s="1" t="s">
        <v>1126</v>
      </c>
      <c r="BS1907" s="12" t="s">
        <v>2063</v>
      </c>
      <c r="BY1907" s="2"/>
    </row>
    <row r="1908" spans="69:77" x14ac:dyDescent="0.15">
      <c r="BQ1908" s="1" t="s">
        <v>445</v>
      </c>
      <c r="BR1908" s="1" t="s">
        <v>1128</v>
      </c>
      <c r="BS1908" s="12" t="s">
        <v>2064</v>
      </c>
      <c r="BY1908" s="2"/>
    </row>
    <row r="1909" spans="69:77" x14ac:dyDescent="0.15">
      <c r="BQ1909" s="1" t="s">
        <v>445</v>
      </c>
      <c r="BR1909" s="1" t="s">
        <v>1130</v>
      </c>
      <c r="BS1909" s="12" t="s">
        <v>2065</v>
      </c>
      <c r="BY1909" s="2"/>
    </row>
    <row r="1910" spans="69:77" x14ac:dyDescent="0.15">
      <c r="BQ1910" s="1" t="s">
        <v>2891</v>
      </c>
      <c r="BR1910" s="1" t="s">
        <v>1108</v>
      </c>
      <c r="BS1910" s="12" t="s">
        <v>254</v>
      </c>
      <c r="BY1910" s="2"/>
    </row>
    <row r="1911" spans="69:77" x14ac:dyDescent="0.15">
      <c r="BQ1911" s="1" t="s">
        <v>2891</v>
      </c>
      <c r="BR1911" s="1" t="s">
        <v>1110</v>
      </c>
      <c r="BS1911" s="12" t="s">
        <v>1189</v>
      </c>
      <c r="BY1911" s="2"/>
    </row>
    <row r="1912" spans="69:77" x14ac:dyDescent="0.15">
      <c r="BQ1912" s="1" t="s">
        <v>2891</v>
      </c>
      <c r="BR1912" s="1" t="s">
        <v>1112</v>
      </c>
      <c r="BS1912" s="12" t="s">
        <v>1190</v>
      </c>
      <c r="BY1912" s="2"/>
    </row>
    <row r="1913" spans="69:77" x14ac:dyDescent="0.15">
      <c r="BQ1913" s="1" t="s">
        <v>2891</v>
      </c>
      <c r="BR1913" s="1" t="s">
        <v>1114</v>
      </c>
      <c r="BS1913" s="12" t="s">
        <v>1191</v>
      </c>
      <c r="BY1913" s="2"/>
    </row>
    <row r="1914" spans="69:77" x14ac:dyDescent="0.15">
      <c r="BQ1914" s="1" t="s">
        <v>2891</v>
      </c>
      <c r="BR1914" s="1" t="s">
        <v>1116</v>
      </c>
      <c r="BS1914" s="12" t="s">
        <v>2066</v>
      </c>
      <c r="BY1914" s="2"/>
    </row>
    <row r="1915" spans="69:77" x14ac:dyDescent="0.15">
      <c r="BQ1915" s="1" t="s">
        <v>2891</v>
      </c>
      <c r="BR1915" s="1" t="s">
        <v>1118</v>
      </c>
      <c r="BS1915" s="12" t="s">
        <v>1367</v>
      </c>
      <c r="BY1915" s="2"/>
    </row>
    <row r="1916" spans="69:77" x14ac:dyDescent="0.15">
      <c r="BQ1916" s="1" t="s">
        <v>2891</v>
      </c>
      <c r="BR1916" s="1" t="s">
        <v>1120</v>
      </c>
      <c r="BS1916" s="12" t="s">
        <v>1194</v>
      </c>
      <c r="BY1916" s="2"/>
    </row>
    <row r="1917" spans="69:77" x14ac:dyDescent="0.15">
      <c r="BQ1917" s="1" t="s">
        <v>2891</v>
      </c>
      <c r="BR1917" s="1" t="s">
        <v>1122</v>
      </c>
      <c r="BS1917" s="12" t="s">
        <v>1196</v>
      </c>
      <c r="BY1917" s="2"/>
    </row>
    <row r="1918" spans="69:77" x14ac:dyDescent="0.15">
      <c r="BQ1918" s="1" t="s">
        <v>2891</v>
      </c>
      <c r="BR1918" s="1" t="s">
        <v>1124</v>
      </c>
      <c r="BS1918" s="12" t="s">
        <v>1197</v>
      </c>
      <c r="BY1918" s="2"/>
    </row>
    <row r="1919" spans="69:77" x14ac:dyDescent="0.15">
      <c r="BQ1919" s="1" t="s">
        <v>2891</v>
      </c>
      <c r="BR1919" s="1" t="s">
        <v>1126</v>
      </c>
      <c r="BS1919" s="12" t="s">
        <v>1198</v>
      </c>
      <c r="BY1919" s="2"/>
    </row>
    <row r="1920" spans="69:77" x14ac:dyDescent="0.15">
      <c r="BQ1920" s="1" t="s">
        <v>2891</v>
      </c>
      <c r="BR1920" s="1" t="s">
        <v>1128</v>
      </c>
      <c r="BS1920" s="12" t="s">
        <v>1199</v>
      </c>
      <c r="BY1920" s="2"/>
    </row>
    <row r="1921" spans="69:77" x14ac:dyDescent="0.15">
      <c r="BQ1921" s="1" t="s">
        <v>446</v>
      </c>
      <c r="BR1921" s="1" t="s">
        <v>1108</v>
      </c>
      <c r="BS1921" s="12" t="s">
        <v>1306</v>
      </c>
      <c r="BY1921" s="2"/>
    </row>
    <row r="1922" spans="69:77" x14ac:dyDescent="0.15">
      <c r="BQ1922" s="1" t="s">
        <v>446</v>
      </c>
      <c r="BR1922" s="1" t="s">
        <v>1110</v>
      </c>
      <c r="BS1922" s="12" t="s">
        <v>1307</v>
      </c>
      <c r="BY1922" s="2"/>
    </row>
    <row r="1923" spans="69:77" x14ac:dyDescent="0.15">
      <c r="BQ1923" s="1" t="s">
        <v>446</v>
      </c>
      <c r="BR1923" s="1" t="s">
        <v>1112</v>
      </c>
      <c r="BS1923" s="12" t="s">
        <v>1217</v>
      </c>
      <c r="BY1923" s="2"/>
    </row>
    <row r="1924" spans="69:77" x14ac:dyDescent="0.15">
      <c r="BQ1924" s="1" t="s">
        <v>446</v>
      </c>
      <c r="BR1924" s="1" t="s">
        <v>1114</v>
      </c>
      <c r="BS1924" s="12" t="s">
        <v>1308</v>
      </c>
      <c r="BY1924" s="2"/>
    </row>
    <row r="1925" spans="69:77" x14ac:dyDescent="0.15">
      <c r="BQ1925" s="1" t="s">
        <v>446</v>
      </c>
      <c r="BR1925" s="1" t="s">
        <v>1116</v>
      </c>
      <c r="BS1925" s="12" t="s">
        <v>1309</v>
      </c>
      <c r="BY1925" s="2"/>
    </row>
    <row r="1926" spans="69:77" x14ac:dyDescent="0.15">
      <c r="BQ1926" s="1" t="s">
        <v>446</v>
      </c>
      <c r="BR1926" s="1" t="s">
        <v>1118</v>
      </c>
      <c r="BS1926" s="12" t="s">
        <v>1310</v>
      </c>
      <c r="BY1926" s="2"/>
    </row>
    <row r="1927" spans="69:77" x14ac:dyDescent="0.15">
      <c r="BQ1927" s="1" t="s">
        <v>446</v>
      </c>
      <c r="BR1927" s="1" t="s">
        <v>1120</v>
      </c>
      <c r="BS1927" s="12" t="s">
        <v>1311</v>
      </c>
      <c r="BY1927" s="2"/>
    </row>
    <row r="1928" spans="69:77" x14ac:dyDescent="0.15">
      <c r="BQ1928" s="1" t="s">
        <v>446</v>
      </c>
      <c r="BR1928" s="1" t="s">
        <v>1122</v>
      </c>
      <c r="BS1928" s="12" t="s">
        <v>1312</v>
      </c>
      <c r="BY1928" s="2"/>
    </row>
    <row r="1929" spans="69:77" x14ac:dyDescent="0.15">
      <c r="BQ1929" s="1" t="s">
        <v>446</v>
      </c>
      <c r="BR1929" s="1" t="s">
        <v>1124</v>
      </c>
      <c r="BS1929" s="12" t="s">
        <v>1313</v>
      </c>
      <c r="BY1929" s="2"/>
    </row>
    <row r="1930" spans="69:77" x14ac:dyDescent="0.15">
      <c r="BQ1930" s="1" t="s">
        <v>447</v>
      </c>
      <c r="BR1930" s="1" t="s">
        <v>1108</v>
      </c>
      <c r="BS1930" s="12" t="s">
        <v>2067</v>
      </c>
      <c r="BY1930" s="2"/>
    </row>
    <row r="1931" spans="69:77" x14ac:dyDescent="0.15">
      <c r="BQ1931" s="1" t="s">
        <v>447</v>
      </c>
      <c r="BR1931" s="1" t="s">
        <v>1110</v>
      </c>
      <c r="BS1931" s="12" t="s">
        <v>2068</v>
      </c>
      <c r="BY1931" s="2"/>
    </row>
    <row r="1932" spans="69:77" x14ac:dyDescent="0.15">
      <c r="BQ1932" s="1" t="s">
        <v>447</v>
      </c>
      <c r="BR1932" s="1" t="s">
        <v>1112</v>
      </c>
      <c r="BS1932" s="12" t="s">
        <v>2069</v>
      </c>
      <c r="BY1932" s="2"/>
    </row>
    <row r="1933" spans="69:77" x14ac:dyDescent="0.15">
      <c r="BQ1933" s="1" t="s">
        <v>447</v>
      </c>
      <c r="BR1933" s="1" t="s">
        <v>1114</v>
      </c>
      <c r="BS1933" s="12" t="s">
        <v>2070</v>
      </c>
      <c r="BY1933" s="2"/>
    </row>
    <row r="1934" spans="69:77" x14ac:dyDescent="0.15">
      <c r="BQ1934" s="1" t="s">
        <v>447</v>
      </c>
      <c r="BR1934" s="1" t="s">
        <v>1116</v>
      </c>
      <c r="BS1934" s="12" t="s">
        <v>2071</v>
      </c>
      <c r="BY1934" s="2"/>
    </row>
    <row r="1935" spans="69:77" x14ac:dyDescent="0.15">
      <c r="BQ1935" s="1" t="s">
        <v>447</v>
      </c>
      <c r="BR1935" s="1" t="s">
        <v>1118</v>
      </c>
      <c r="BS1935" s="12" t="s">
        <v>2072</v>
      </c>
      <c r="BY1935" s="2"/>
    </row>
    <row r="1936" spans="69:77" x14ac:dyDescent="0.15">
      <c r="BQ1936" s="1" t="s">
        <v>447</v>
      </c>
      <c r="BR1936" s="1" t="s">
        <v>1120</v>
      </c>
      <c r="BS1936" s="12" t="s">
        <v>2073</v>
      </c>
      <c r="BY1936" s="2"/>
    </row>
    <row r="1937" spans="69:77" x14ac:dyDescent="0.15">
      <c r="BQ1937" s="1" t="s">
        <v>447</v>
      </c>
      <c r="BR1937" s="1" t="s">
        <v>1122</v>
      </c>
      <c r="BS1937" s="12" t="s">
        <v>2074</v>
      </c>
      <c r="BY1937" s="2"/>
    </row>
    <row r="1938" spans="69:77" x14ac:dyDescent="0.15">
      <c r="BQ1938" s="1" t="s">
        <v>447</v>
      </c>
      <c r="BR1938" s="1" t="s">
        <v>1124</v>
      </c>
      <c r="BS1938" s="12" t="s">
        <v>2075</v>
      </c>
      <c r="BY1938" s="2"/>
    </row>
    <row r="1939" spans="69:77" x14ac:dyDescent="0.15">
      <c r="BQ1939" s="1" t="s">
        <v>447</v>
      </c>
      <c r="BR1939" s="1" t="s">
        <v>1126</v>
      </c>
      <c r="BS1939" s="12" t="s">
        <v>2076</v>
      </c>
      <c r="BY1939" s="2"/>
    </row>
    <row r="1940" spans="69:77" x14ac:dyDescent="0.15">
      <c r="BQ1940" s="1" t="s">
        <v>447</v>
      </c>
      <c r="BR1940" s="1" t="s">
        <v>1128</v>
      </c>
      <c r="BS1940" s="12" t="s">
        <v>2077</v>
      </c>
      <c r="BY1940" s="2"/>
    </row>
    <row r="1941" spans="69:77" x14ac:dyDescent="0.15">
      <c r="BQ1941" s="1" t="s">
        <v>447</v>
      </c>
      <c r="BR1941" s="1" t="s">
        <v>1130</v>
      </c>
      <c r="BS1941" s="12" t="s">
        <v>2078</v>
      </c>
      <c r="BY1941" s="2"/>
    </row>
    <row r="1942" spans="69:77" x14ac:dyDescent="0.15">
      <c r="BQ1942" s="1" t="s">
        <v>447</v>
      </c>
      <c r="BR1942" s="1" t="s">
        <v>1132</v>
      </c>
      <c r="BS1942" s="12" t="s">
        <v>2079</v>
      </c>
      <c r="BY1942" s="2"/>
    </row>
    <row r="1943" spans="69:77" x14ac:dyDescent="0.15">
      <c r="BQ1943" s="1" t="s">
        <v>447</v>
      </c>
      <c r="BR1943" s="1" t="s">
        <v>1134</v>
      </c>
      <c r="BS1943" s="12" t="s">
        <v>2080</v>
      </c>
      <c r="BY1943" s="2"/>
    </row>
    <row r="1944" spans="69:77" x14ac:dyDescent="0.15">
      <c r="BQ1944" s="1" t="s">
        <v>447</v>
      </c>
      <c r="BR1944" s="1" t="s">
        <v>1136</v>
      </c>
      <c r="BS1944" s="12" t="s">
        <v>2081</v>
      </c>
      <c r="BY1944" s="2"/>
    </row>
    <row r="1945" spans="69:77" x14ac:dyDescent="0.15">
      <c r="BQ1945" s="1" t="s">
        <v>447</v>
      </c>
      <c r="BR1945" s="1" t="s">
        <v>1138</v>
      </c>
      <c r="BS1945" s="12" t="s">
        <v>2082</v>
      </c>
      <c r="BY1945" s="2"/>
    </row>
    <row r="1946" spans="69:77" x14ac:dyDescent="0.15">
      <c r="BQ1946" s="1" t="s">
        <v>447</v>
      </c>
      <c r="BR1946" s="1" t="s">
        <v>1171</v>
      </c>
      <c r="BS1946" s="12" t="s">
        <v>2083</v>
      </c>
      <c r="BY1946" s="2"/>
    </row>
    <row r="1947" spans="69:77" x14ac:dyDescent="0.15">
      <c r="BQ1947" s="1" t="s">
        <v>447</v>
      </c>
      <c r="BR1947" s="1" t="s">
        <v>1173</v>
      </c>
      <c r="BS1947" s="12" t="s">
        <v>2084</v>
      </c>
      <c r="BY1947" s="2"/>
    </row>
    <row r="1948" spans="69:77" x14ac:dyDescent="0.15">
      <c r="BQ1948" s="1" t="s">
        <v>447</v>
      </c>
      <c r="BR1948" s="1" t="s">
        <v>1175</v>
      </c>
      <c r="BS1948" s="12" t="s">
        <v>2085</v>
      </c>
      <c r="BY1948" s="2"/>
    </row>
    <row r="1949" spans="69:77" x14ac:dyDescent="0.15">
      <c r="BQ1949" s="1" t="s">
        <v>447</v>
      </c>
      <c r="BR1949" s="1" t="s">
        <v>1177</v>
      </c>
      <c r="BS1949" s="12" t="s">
        <v>2086</v>
      </c>
      <c r="BY1949" s="2"/>
    </row>
    <row r="1950" spans="69:77" x14ac:dyDescent="0.15">
      <c r="BQ1950" s="1" t="s">
        <v>447</v>
      </c>
      <c r="BR1950" s="1" t="s">
        <v>1179</v>
      </c>
      <c r="BS1950" s="12" t="s">
        <v>2087</v>
      </c>
      <c r="BY1950" s="2"/>
    </row>
    <row r="1951" spans="69:77" x14ac:dyDescent="0.15">
      <c r="BQ1951" s="1" t="s">
        <v>447</v>
      </c>
      <c r="BR1951" s="1" t="s">
        <v>1181</v>
      </c>
      <c r="BS1951" s="12" t="s">
        <v>2088</v>
      </c>
      <c r="BY1951" s="2"/>
    </row>
    <row r="1952" spans="69:77" x14ac:dyDescent="0.15">
      <c r="BQ1952" s="1" t="s">
        <v>447</v>
      </c>
      <c r="BR1952" s="1" t="s">
        <v>1183</v>
      </c>
      <c r="BS1952" s="12" t="s">
        <v>2089</v>
      </c>
      <c r="BY1952" s="2"/>
    </row>
    <row r="1953" spans="69:77" x14ac:dyDescent="0.15">
      <c r="BQ1953" s="1" t="s">
        <v>448</v>
      </c>
      <c r="BR1953" s="1" t="s">
        <v>1108</v>
      </c>
      <c r="BS1953" s="12" t="s">
        <v>2090</v>
      </c>
      <c r="BY1953" s="2"/>
    </row>
    <row r="1954" spans="69:77" x14ac:dyDescent="0.15">
      <c r="BQ1954" s="1" t="s">
        <v>448</v>
      </c>
      <c r="BR1954" s="1" t="s">
        <v>1110</v>
      </c>
      <c r="BS1954" s="12" t="s">
        <v>2091</v>
      </c>
      <c r="BY1954" s="2"/>
    </row>
    <row r="1955" spans="69:77" x14ac:dyDescent="0.15">
      <c r="BQ1955" s="1" t="s">
        <v>448</v>
      </c>
      <c r="BR1955" s="1" t="s">
        <v>1112</v>
      </c>
      <c r="BS1955" s="12" t="s">
        <v>2092</v>
      </c>
      <c r="BY1955" s="2"/>
    </row>
    <row r="1956" spans="69:77" x14ac:dyDescent="0.15">
      <c r="BQ1956" s="1" t="s">
        <v>448</v>
      </c>
      <c r="BR1956" s="1" t="s">
        <v>1114</v>
      </c>
      <c r="BS1956" s="12" t="s">
        <v>2093</v>
      </c>
      <c r="BY1956" s="2"/>
    </row>
    <row r="1957" spans="69:77" x14ac:dyDescent="0.15">
      <c r="BQ1957" s="1" t="s">
        <v>448</v>
      </c>
      <c r="BR1957" s="1" t="s">
        <v>1116</v>
      </c>
      <c r="BS1957" s="12" t="s">
        <v>2094</v>
      </c>
      <c r="BY1957" s="2"/>
    </row>
    <row r="1958" spans="69:77" x14ac:dyDescent="0.15">
      <c r="BQ1958" s="1" t="s">
        <v>448</v>
      </c>
      <c r="BR1958" s="1" t="s">
        <v>1118</v>
      </c>
      <c r="BS1958" s="12" t="s">
        <v>2095</v>
      </c>
      <c r="BY1958" s="2"/>
    </row>
    <row r="1959" spans="69:77" x14ac:dyDescent="0.15">
      <c r="BQ1959" s="1" t="s">
        <v>448</v>
      </c>
      <c r="BR1959" s="1" t="s">
        <v>1120</v>
      </c>
      <c r="BS1959" s="12" t="s">
        <v>2096</v>
      </c>
      <c r="BY1959" s="2"/>
    </row>
    <row r="1960" spans="69:77" x14ac:dyDescent="0.15">
      <c r="BQ1960" s="1" t="s">
        <v>448</v>
      </c>
      <c r="BR1960" s="1" t="s">
        <v>1122</v>
      </c>
      <c r="BS1960" s="12" t="s">
        <v>2097</v>
      </c>
      <c r="BY1960" s="2"/>
    </row>
    <row r="1961" spans="69:77" x14ac:dyDescent="0.15">
      <c r="BQ1961" s="1" t="s">
        <v>448</v>
      </c>
      <c r="BR1961" s="1" t="s">
        <v>1124</v>
      </c>
      <c r="BS1961" s="12" t="s">
        <v>2098</v>
      </c>
      <c r="BY1961" s="2"/>
    </row>
    <row r="1962" spans="69:77" x14ac:dyDescent="0.15">
      <c r="BQ1962" s="1" t="s">
        <v>448</v>
      </c>
      <c r="BR1962" s="1" t="s">
        <v>1126</v>
      </c>
      <c r="BS1962" s="12" t="s">
        <v>2099</v>
      </c>
      <c r="BY1962" s="2"/>
    </row>
    <row r="1963" spans="69:77" x14ac:dyDescent="0.15">
      <c r="BQ1963" s="1" t="s">
        <v>448</v>
      </c>
      <c r="BR1963" s="1" t="s">
        <v>1128</v>
      </c>
      <c r="BS1963" s="12" t="s">
        <v>2100</v>
      </c>
      <c r="BY1963" s="2"/>
    </row>
    <row r="1964" spans="69:77" x14ac:dyDescent="0.15">
      <c r="BQ1964" s="1" t="s">
        <v>448</v>
      </c>
      <c r="BR1964" s="1" t="s">
        <v>1130</v>
      </c>
      <c r="BS1964" s="12" t="s">
        <v>2101</v>
      </c>
      <c r="BY1964" s="2"/>
    </row>
    <row r="1965" spans="69:77" x14ac:dyDescent="0.15">
      <c r="BQ1965" s="1" t="s">
        <v>448</v>
      </c>
      <c r="BR1965" s="1" t="s">
        <v>1132</v>
      </c>
      <c r="BS1965" s="12" t="s">
        <v>2102</v>
      </c>
      <c r="BY1965" s="2"/>
    </row>
    <row r="1966" spans="69:77" x14ac:dyDescent="0.15">
      <c r="BQ1966" s="1" t="s">
        <v>448</v>
      </c>
      <c r="BR1966" s="1" t="s">
        <v>1134</v>
      </c>
      <c r="BS1966" s="12" t="s">
        <v>2103</v>
      </c>
      <c r="BY1966" s="2"/>
    </row>
    <row r="1967" spans="69:77" x14ac:dyDescent="0.15">
      <c r="BQ1967" s="1" t="s">
        <v>448</v>
      </c>
      <c r="BR1967" s="1" t="s">
        <v>1136</v>
      </c>
      <c r="BS1967" s="12" t="s">
        <v>2104</v>
      </c>
      <c r="BY1967" s="2"/>
    </row>
    <row r="1968" spans="69:77" x14ac:dyDescent="0.15">
      <c r="BQ1968" s="1" t="s">
        <v>448</v>
      </c>
      <c r="BR1968" s="1" t="s">
        <v>1138</v>
      </c>
      <c r="BS1968" s="12" t="s">
        <v>2105</v>
      </c>
      <c r="BY1968" s="2"/>
    </row>
    <row r="1969" spans="69:77" x14ac:dyDescent="0.15">
      <c r="BQ1969" s="1" t="s">
        <v>448</v>
      </c>
      <c r="BR1969" s="1" t="s">
        <v>1171</v>
      </c>
      <c r="BS1969" s="12" t="s">
        <v>2106</v>
      </c>
      <c r="BY1969" s="2"/>
    </row>
    <row r="1970" spans="69:77" x14ac:dyDescent="0.15">
      <c r="BQ1970" s="1" t="s">
        <v>448</v>
      </c>
      <c r="BR1970" s="1" t="s">
        <v>1173</v>
      </c>
      <c r="BS1970" s="12" t="s">
        <v>2107</v>
      </c>
      <c r="BY1970" s="2"/>
    </row>
    <row r="1971" spans="69:77" x14ac:dyDescent="0.15">
      <c r="BQ1971" s="1" t="s">
        <v>448</v>
      </c>
      <c r="BR1971" s="1" t="s">
        <v>1175</v>
      </c>
      <c r="BS1971" s="12" t="s">
        <v>2108</v>
      </c>
      <c r="BY1971" s="2"/>
    </row>
    <row r="1972" spans="69:77" x14ac:dyDescent="0.15">
      <c r="BQ1972" s="1" t="s">
        <v>448</v>
      </c>
      <c r="BR1972" s="1" t="s">
        <v>1177</v>
      </c>
      <c r="BS1972" s="12" t="s">
        <v>2109</v>
      </c>
      <c r="BY1972" s="2"/>
    </row>
    <row r="1973" spans="69:77" x14ac:dyDescent="0.15">
      <c r="BQ1973" s="1" t="s">
        <v>448</v>
      </c>
      <c r="BR1973" s="1" t="s">
        <v>1179</v>
      </c>
      <c r="BS1973" s="12" t="s">
        <v>2110</v>
      </c>
      <c r="BY1973" s="2"/>
    </row>
    <row r="1974" spans="69:77" x14ac:dyDescent="0.15">
      <c r="BQ1974" s="1" t="s">
        <v>448</v>
      </c>
      <c r="BR1974" s="1" t="s">
        <v>1181</v>
      </c>
      <c r="BS1974" s="12" t="s">
        <v>2111</v>
      </c>
      <c r="BY1974" s="2"/>
    </row>
    <row r="1975" spans="69:77" x14ac:dyDescent="0.15">
      <c r="BQ1975" s="1" t="s">
        <v>449</v>
      </c>
      <c r="BR1975" s="1" t="s">
        <v>1108</v>
      </c>
      <c r="BS1975" s="12" t="s">
        <v>254</v>
      </c>
      <c r="BY1975" s="2"/>
    </row>
    <row r="1976" spans="69:77" x14ac:dyDescent="0.15">
      <c r="BQ1976" s="1" t="s">
        <v>449</v>
      </c>
      <c r="BR1976" s="1" t="s">
        <v>1110</v>
      </c>
      <c r="BS1976" s="12" t="s">
        <v>1189</v>
      </c>
      <c r="BY1976" s="2"/>
    </row>
    <row r="1977" spans="69:77" x14ac:dyDescent="0.15">
      <c r="BQ1977" s="1" t="s">
        <v>449</v>
      </c>
      <c r="BR1977" s="1" t="s">
        <v>1112</v>
      </c>
      <c r="BS1977" s="12" t="s">
        <v>1190</v>
      </c>
      <c r="BY1977" s="2"/>
    </row>
    <row r="1978" spans="69:77" x14ac:dyDescent="0.15">
      <c r="BQ1978" s="1" t="s">
        <v>449</v>
      </c>
      <c r="BR1978" s="1" t="s">
        <v>1114</v>
      </c>
      <c r="BS1978" s="12" t="s">
        <v>1191</v>
      </c>
      <c r="BY1978" s="2"/>
    </row>
    <row r="1979" spans="69:77" x14ac:dyDescent="0.15">
      <c r="BQ1979" s="1" t="s">
        <v>449</v>
      </c>
      <c r="BR1979" s="1" t="s">
        <v>1116</v>
      </c>
      <c r="BS1979" s="12" t="s">
        <v>1192</v>
      </c>
      <c r="BY1979" s="2"/>
    </row>
    <row r="1980" spans="69:77" x14ac:dyDescent="0.15">
      <c r="BQ1980" s="1" t="s">
        <v>449</v>
      </c>
      <c r="BR1980" s="1" t="s">
        <v>1118</v>
      </c>
      <c r="BS1980" s="12" t="s">
        <v>1367</v>
      </c>
      <c r="BY1980" s="2"/>
    </row>
    <row r="1981" spans="69:77" x14ac:dyDescent="0.15">
      <c r="BQ1981" s="1" t="s">
        <v>449</v>
      </c>
      <c r="BR1981" s="1" t="s">
        <v>1120</v>
      </c>
      <c r="BS1981" s="12" t="s">
        <v>1194</v>
      </c>
      <c r="BY1981" s="2"/>
    </row>
    <row r="1982" spans="69:77" x14ac:dyDescent="0.15">
      <c r="BQ1982" s="1" t="s">
        <v>449</v>
      </c>
      <c r="BR1982" s="1" t="s">
        <v>1122</v>
      </c>
      <c r="BS1982" s="12" t="s">
        <v>1368</v>
      </c>
      <c r="BY1982" s="2"/>
    </row>
    <row r="1983" spans="69:77" x14ac:dyDescent="0.15">
      <c r="BQ1983" s="1" t="s">
        <v>449</v>
      </c>
      <c r="BR1983" s="1" t="s">
        <v>1124</v>
      </c>
      <c r="BS1983" s="12" t="s">
        <v>1196</v>
      </c>
      <c r="BY1983" s="2"/>
    </row>
    <row r="1984" spans="69:77" x14ac:dyDescent="0.15">
      <c r="BQ1984" s="1" t="s">
        <v>449</v>
      </c>
      <c r="BR1984" s="1" t="s">
        <v>1126</v>
      </c>
      <c r="BS1984" s="12" t="s">
        <v>1197</v>
      </c>
      <c r="BY1984" s="2"/>
    </row>
    <row r="1985" spans="69:77" x14ac:dyDescent="0.15">
      <c r="BQ1985" s="1" t="s">
        <v>449</v>
      </c>
      <c r="BR1985" s="1" t="s">
        <v>1128</v>
      </c>
      <c r="BS1985" s="12" t="s">
        <v>1198</v>
      </c>
      <c r="BY1985" s="2"/>
    </row>
    <row r="1986" spans="69:77" x14ac:dyDescent="0.15">
      <c r="BQ1986" s="1" t="s">
        <v>449</v>
      </c>
      <c r="BR1986" s="1" t="s">
        <v>1130</v>
      </c>
      <c r="BS1986" s="12" t="s">
        <v>1199</v>
      </c>
      <c r="BY1986" s="2"/>
    </row>
    <row r="1987" spans="69:77" x14ac:dyDescent="0.15">
      <c r="BQ1987" s="1" t="s">
        <v>450</v>
      </c>
      <c r="BR1987" s="1" t="s">
        <v>1108</v>
      </c>
      <c r="BS1987" s="12" t="s">
        <v>2112</v>
      </c>
      <c r="BY1987" s="2"/>
    </row>
    <row r="1988" spans="69:77" x14ac:dyDescent="0.15">
      <c r="BQ1988" s="1" t="s">
        <v>450</v>
      </c>
      <c r="BR1988" s="1" t="s">
        <v>1110</v>
      </c>
      <c r="BS1988" s="12" t="s">
        <v>2113</v>
      </c>
      <c r="BY1988" s="2"/>
    </row>
    <row r="1989" spans="69:77" x14ac:dyDescent="0.15">
      <c r="BQ1989" s="1" t="s">
        <v>450</v>
      </c>
      <c r="BR1989" s="1" t="s">
        <v>1112</v>
      </c>
      <c r="BS1989" s="12" t="s">
        <v>2114</v>
      </c>
      <c r="BY1989" s="2"/>
    </row>
    <row r="1990" spans="69:77" x14ac:dyDescent="0.15">
      <c r="BQ1990" s="1" t="s">
        <v>450</v>
      </c>
      <c r="BR1990" s="1" t="s">
        <v>1114</v>
      </c>
      <c r="BS1990" s="12" t="s">
        <v>2115</v>
      </c>
      <c r="BY1990" s="2"/>
    </row>
    <row r="1991" spans="69:77" x14ac:dyDescent="0.15">
      <c r="BQ1991" s="1" t="s">
        <v>450</v>
      </c>
      <c r="BR1991" s="1" t="s">
        <v>1116</v>
      </c>
      <c r="BS1991" s="12" t="s">
        <v>2116</v>
      </c>
      <c r="BY1991" s="2"/>
    </row>
    <row r="1992" spans="69:77" x14ac:dyDescent="0.15">
      <c r="BQ1992" s="1" t="s">
        <v>450</v>
      </c>
      <c r="BR1992" s="1" t="s">
        <v>1118</v>
      </c>
      <c r="BS1992" s="12" t="s">
        <v>2117</v>
      </c>
      <c r="BY1992" s="2"/>
    </row>
    <row r="1993" spans="69:77" x14ac:dyDescent="0.15">
      <c r="BQ1993" s="1" t="s">
        <v>450</v>
      </c>
      <c r="BR1993" s="1" t="s">
        <v>1120</v>
      </c>
      <c r="BS1993" s="12" t="s">
        <v>2118</v>
      </c>
      <c r="BY1993" s="2"/>
    </row>
    <row r="1994" spans="69:77" x14ac:dyDescent="0.15">
      <c r="BQ1994" s="1" t="s">
        <v>450</v>
      </c>
      <c r="BR1994" s="1" t="s">
        <v>1122</v>
      </c>
      <c r="BS1994" s="12" t="s">
        <v>2119</v>
      </c>
      <c r="BY1994" s="2"/>
    </row>
    <row r="1995" spans="69:77" x14ac:dyDescent="0.15">
      <c r="BQ1995" s="1" t="s">
        <v>450</v>
      </c>
      <c r="BR1995" s="1" t="s">
        <v>1124</v>
      </c>
      <c r="BS1995" s="12" t="s">
        <v>2120</v>
      </c>
      <c r="BY1995" s="2"/>
    </row>
    <row r="1996" spans="69:77" x14ac:dyDescent="0.15">
      <c r="BQ1996" s="1" t="s">
        <v>450</v>
      </c>
      <c r="BR1996" s="1" t="s">
        <v>1126</v>
      </c>
      <c r="BS1996" s="12" t="s">
        <v>2121</v>
      </c>
      <c r="BY1996" s="2"/>
    </row>
    <row r="1997" spans="69:77" x14ac:dyDescent="0.15">
      <c r="BQ1997" s="1" t="s">
        <v>450</v>
      </c>
      <c r="BR1997" s="1" t="s">
        <v>1128</v>
      </c>
      <c r="BS1997" s="12" t="s">
        <v>2122</v>
      </c>
      <c r="BY1997" s="2"/>
    </row>
    <row r="1998" spans="69:77" x14ac:dyDescent="0.15">
      <c r="BQ1998" s="1" t="s">
        <v>450</v>
      </c>
      <c r="BR1998" s="1" t="s">
        <v>1130</v>
      </c>
      <c r="BS1998" s="12" t="s">
        <v>2123</v>
      </c>
      <c r="BY1998" s="2"/>
    </row>
    <row r="1999" spans="69:77" x14ac:dyDescent="0.15">
      <c r="BQ1999" s="1" t="s">
        <v>450</v>
      </c>
      <c r="BR1999" s="1" t="s">
        <v>1132</v>
      </c>
      <c r="BS1999" s="12" t="s">
        <v>2124</v>
      </c>
      <c r="BY1999" s="2"/>
    </row>
    <row r="2000" spans="69:77" x14ac:dyDescent="0.15">
      <c r="BQ2000" s="1" t="s">
        <v>450</v>
      </c>
      <c r="BR2000" s="1" t="s">
        <v>1134</v>
      </c>
      <c r="BS2000" s="12" t="s">
        <v>2125</v>
      </c>
      <c r="BY2000" s="2"/>
    </row>
    <row r="2001" spans="69:77" x14ac:dyDescent="0.15">
      <c r="BQ2001" s="1" t="s">
        <v>450</v>
      </c>
      <c r="BR2001" s="1" t="s">
        <v>1136</v>
      </c>
      <c r="BS2001" s="12" t="s">
        <v>1570</v>
      </c>
      <c r="BY2001" s="2"/>
    </row>
    <row r="2002" spans="69:77" x14ac:dyDescent="0.15">
      <c r="BQ2002" s="1" t="s">
        <v>450</v>
      </c>
      <c r="BR2002" s="1" t="s">
        <v>1138</v>
      </c>
      <c r="BS2002" s="12" t="s">
        <v>2126</v>
      </c>
      <c r="BY2002" s="2"/>
    </row>
    <row r="2003" spans="69:77" x14ac:dyDescent="0.15">
      <c r="BQ2003" s="1" t="s">
        <v>450</v>
      </c>
      <c r="BR2003" s="1" t="s">
        <v>1171</v>
      </c>
      <c r="BS2003" s="12" t="s">
        <v>2127</v>
      </c>
      <c r="BY2003" s="2"/>
    </row>
    <row r="2004" spans="69:77" x14ac:dyDescent="0.15">
      <c r="BQ2004" s="1" t="s">
        <v>450</v>
      </c>
      <c r="BR2004" s="1" t="s">
        <v>1173</v>
      </c>
      <c r="BS2004" s="12" t="s">
        <v>2128</v>
      </c>
      <c r="BY2004" s="2"/>
    </row>
    <row r="2005" spans="69:77" x14ac:dyDescent="0.15">
      <c r="BQ2005" s="1" t="s">
        <v>451</v>
      </c>
      <c r="BR2005" s="1" t="s">
        <v>1108</v>
      </c>
      <c r="BS2005" s="12" t="s">
        <v>1252</v>
      </c>
      <c r="BY2005" s="2"/>
    </row>
    <row r="2006" spans="69:77" x14ac:dyDescent="0.15">
      <c r="BQ2006" s="1" t="s">
        <v>451</v>
      </c>
      <c r="BR2006" s="1" t="s">
        <v>1110</v>
      </c>
      <c r="BS2006" s="12" t="s">
        <v>1253</v>
      </c>
      <c r="BY2006" s="2"/>
    </row>
    <row r="2007" spans="69:77" x14ac:dyDescent="0.15">
      <c r="BQ2007" s="1" t="s">
        <v>451</v>
      </c>
      <c r="BR2007" s="1" t="s">
        <v>1112</v>
      </c>
      <c r="BS2007" s="12" t="s">
        <v>1254</v>
      </c>
      <c r="BY2007" s="2"/>
    </row>
    <row r="2008" spans="69:77" x14ac:dyDescent="0.15">
      <c r="BQ2008" s="1" t="s">
        <v>451</v>
      </c>
      <c r="BR2008" s="1" t="s">
        <v>1114</v>
      </c>
      <c r="BS2008" s="12" t="s">
        <v>1255</v>
      </c>
      <c r="BY2008" s="2"/>
    </row>
    <row r="2009" spans="69:77" x14ac:dyDescent="0.15">
      <c r="BQ2009" s="1" t="s">
        <v>451</v>
      </c>
      <c r="BR2009" s="1" t="s">
        <v>1116</v>
      </c>
      <c r="BS2009" s="12" t="s">
        <v>2129</v>
      </c>
      <c r="BY2009" s="2"/>
    </row>
    <row r="2010" spans="69:77" x14ac:dyDescent="0.15">
      <c r="BQ2010" s="1" t="s">
        <v>451</v>
      </c>
      <c r="BR2010" s="1" t="s">
        <v>1118</v>
      </c>
      <c r="BS2010" s="12" t="s">
        <v>2130</v>
      </c>
      <c r="BY2010" s="2"/>
    </row>
    <row r="2011" spans="69:77" x14ac:dyDescent="0.15">
      <c r="BQ2011" s="1" t="s">
        <v>451</v>
      </c>
      <c r="BR2011" s="1" t="s">
        <v>1120</v>
      </c>
      <c r="BS2011" s="12" t="s">
        <v>2131</v>
      </c>
      <c r="BY2011" s="2"/>
    </row>
    <row r="2012" spans="69:77" x14ac:dyDescent="0.15">
      <c r="BQ2012" s="1" t="s">
        <v>451</v>
      </c>
      <c r="BR2012" s="1" t="s">
        <v>1122</v>
      </c>
      <c r="BS2012" s="12" t="s">
        <v>2132</v>
      </c>
      <c r="BY2012" s="2"/>
    </row>
    <row r="2013" spans="69:77" x14ac:dyDescent="0.15">
      <c r="BQ2013" s="1" t="s">
        <v>451</v>
      </c>
      <c r="BR2013" s="1" t="s">
        <v>1124</v>
      </c>
      <c r="BS2013" s="12" t="s">
        <v>2133</v>
      </c>
      <c r="BY2013" s="2"/>
    </row>
    <row r="2014" spans="69:77" x14ac:dyDescent="0.15">
      <c r="BQ2014" s="1" t="s">
        <v>451</v>
      </c>
      <c r="BR2014" s="1" t="s">
        <v>1126</v>
      </c>
      <c r="BS2014" s="12" t="s">
        <v>2134</v>
      </c>
      <c r="BY2014" s="2"/>
    </row>
    <row r="2015" spans="69:77" x14ac:dyDescent="0.15">
      <c r="BQ2015" s="1" t="s">
        <v>451</v>
      </c>
      <c r="BR2015" s="1" t="s">
        <v>1128</v>
      </c>
      <c r="BS2015" s="12" t="s">
        <v>1263</v>
      </c>
      <c r="BY2015" s="2"/>
    </row>
    <row r="2016" spans="69:77" x14ac:dyDescent="0.15">
      <c r="BQ2016" s="1" t="s">
        <v>451</v>
      </c>
      <c r="BR2016" s="1" t="s">
        <v>1130</v>
      </c>
      <c r="BS2016" s="12" t="s">
        <v>1264</v>
      </c>
      <c r="BY2016" s="2"/>
    </row>
    <row r="2017" spans="69:77" x14ac:dyDescent="0.15">
      <c r="BQ2017" s="1" t="s">
        <v>452</v>
      </c>
      <c r="BR2017" s="1" t="s">
        <v>1108</v>
      </c>
      <c r="BS2017" s="12" t="s">
        <v>1377</v>
      </c>
      <c r="BY2017" s="2"/>
    </row>
    <row r="2018" spans="69:77" x14ac:dyDescent="0.15">
      <c r="BQ2018" s="1" t="s">
        <v>452</v>
      </c>
      <c r="BR2018" s="1" t="s">
        <v>1110</v>
      </c>
      <c r="BS2018" s="12" t="s">
        <v>1369</v>
      </c>
      <c r="BY2018" s="2"/>
    </row>
    <row r="2019" spans="69:77" x14ac:dyDescent="0.15">
      <c r="BQ2019" s="1" t="s">
        <v>452</v>
      </c>
      <c r="BR2019" s="1" t="s">
        <v>1112</v>
      </c>
      <c r="BS2019" s="12" t="s">
        <v>1378</v>
      </c>
      <c r="BY2019" s="2"/>
    </row>
    <row r="2020" spans="69:77" x14ac:dyDescent="0.15">
      <c r="BQ2020" s="1" t="s">
        <v>452</v>
      </c>
      <c r="BR2020" s="1" t="s">
        <v>1114</v>
      </c>
      <c r="BS2020" s="12" t="s">
        <v>1379</v>
      </c>
      <c r="BY2020" s="2"/>
    </row>
    <row r="2021" spans="69:77" x14ac:dyDescent="0.15">
      <c r="BQ2021" s="1" t="s">
        <v>452</v>
      </c>
      <c r="BR2021" s="1" t="s">
        <v>1116</v>
      </c>
      <c r="BS2021" s="12" t="s">
        <v>1589</v>
      </c>
      <c r="BY2021" s="2"/>
    </row>
    <row r="2022" spans="69:77" x14ac:dyDescent="0.15">
      <c r="BQ2022" s="1" t="s">
        <v>452</v>
      </c>
      <c r="BR2022" s="1" t="s">
        <v>1118</v>
      </c>
      <c r="BS2022" s="12" t="s">
        <v>1714</v>
      </c>
      <c r="BY2022" s="2"/>
    </row>
    <row r="2023" spans="69:77" x14ac:dyDescent="0.15">
      <c r="BQ2023" s="1" t="s">
        <v>452</v>
      </c>
      <c r="BR2023" s="1" t="s">
        <v>1120</v>
      </c>
      <c r="BS2023" s="12" t="s">
        <v>1382</v>
      </c>
      <c r="BY2023" s="2"/>
    </row>
    <row r="2024" spans="69:77" x14ac:dyDescent="0.15">
      <c r="BQ2024" s="1" t="s">
        <v>452</v>
      </c>
      <c r="BR2024" s="1" t="s">
        <v>1122</v>
      </c>
      <c r="BS2024" s="12" t="s">
        <v>1383</v>
      </c>
      <c r="BY2024" s="2"/>
    </row>
    <row r="2025" spans="69:77" x14ac:dyDescent="0.15">
      <c r="BQ2025" s="1" t="s">
        <v>452</v>
      </c>
      <c r="BR2025" s="1" t="s">
        <v>1124</v>
      </c>
      <c r="BS2025" s="12" t="s">
        <v>1715</v>
      </c>
      <c r="BY2025" s="2"/>
    </row>
    <row r="2026" spans="69:77" x14ac:dyDescent="0.15">
      <c r="BQ2026" s="1" t="s">
        <v>452</v>
      </c>
      <c r="BR2026" s="1" t="s">
        <v>1126</v>
      </c>
      <c r="BS2026" s="12" t="s">
        <v>1385</v>
      </c>
      <c r="BY2026" s="2"/>
    </row>
    <row r="2027" spans="69:77" x14ac:dyDescent="0.15">
      <c r="BQ2027" s="1" t="s">
        <v>452</v>
      </c>
      <c r="BR2027" s="1" t="s">
        <v>1128</v>
      </c>
      <c r="BS2027" s="12" t="s">
        <v>1535</v>
      </c>
      <c r="BY2027" s="2"/>
    </row>
    <row r="2028" spans="69:77" x14ac:dyDescent="0.15">
      <c r="BQ2028" s="1" t="s">
        <v>452</v>
      </c>
      <c r="BR2028" s="1" t="s">
        <v>1130</v>
      </c>
      <c r="BS2028" s="12" t="s">
        <v>1387</v>
      </c>
      <c r="BY2028" s="2"/>
    </row>
    <row r="2029" spans="69:77" x14ac:dyDescent="0.15">
      <c r="BQ2029" s="1" t="s">
        <v>452</v>
      </c>
      <c r="BR2029" s="1" t="s">
        <v>1132</v>
      </c>
      <c r="BS2029" s="12" t="s">
        <v>2135</v>
      </c>
      <c r="BY2029" s="2"/>
    </row>
    <row r="2030" spans="69:77" x14ac:dyDescent="0.15">
      <c r="BQ2030" s="1" t="s">
        <v>453</v>
      </c>
      <c r="BR2030" s="1" t="s">
        <v>1108</v>
      </c>
      <c r="BS2030" s="12" t="s">
        <v>2136</v>
      </c>
      <c r="BY2030" s="2"/>
    </row>
    <row r="2031" spans="69:77" x14ac:dyDescent="0.15">
      <c r="BQ2031" s="1" t="s">
        <v>453</v>
      </c>
      <c r="BR2031" s="1" t="s">
        <v>1110</v>
      </c>
      <c r="BS2031" s="12" t="s">
        <v>2137</v>
      </c>
      <c r="BY2031" s="2"/>
    </row>
    <row r="2032" spans="69:77" x14ac:dyDescent="0.15">
      <c r="BQ2032" s="1" t="s">
        <v>453</v>
      </c>
      <c r="BR2032" s="1" t="s">
        <v>1112</v>
      </c>
      <c r="BS2032" s="12" t="s">
        <v>2138</v>
      </c>
      <c r="BY2032" s="2"/>
    </row>
    <row r="2033" spans="69:77" x14ac:dyDescent="0.15">
      <c r="BQ2033" s="1" t="s">
        <v>453</v>
      </c>
      <c r="BR2033" s="1" t="s">
        <v>1114</v>
      </c>
      <c r="BS2033" s="12" t="s">
        <v>2139</v>
      </c>
      <c r="BY2033" s="2"/>
    </row>
    <row r="2034" spans="69:77" x14ac:dyDescent="0.15">
      <c r="BQ2034" s="1" t="s">
        <v>453</v>
      </c>
      <c r="BR2034" s="1" t="s">
        <v>1116</v>
      </c>
      <c r="BS2034" s="12" t="s">
        <v>2140</v>
      </c>
      <c r="BY2034" s="2"/>
    </row>
    <row r="2035" spans="69:77" x14ac:dyDescent="0.15">
      <c r="BQ2035" s="1" t="s">
        <v>453</v>
      </c>
      <c r="BR2035" s="1" t="s">
        <v>1118</v>
      </c>
      <c r="BS2035" s="12" t="s">
        <v>2141</v>
      </c>
      <c r="BY2035" s="2"/>
    </row>
    <row r="2036" spans="69:77" x14ac:dyDescent="0.15">
      <c r="BQ2036" s="1" t="s">
        <v>453</v>
      </c>
      <c r="BR2036" s="1" t="s">
        <v>1120</v>
      </c>
      <c r="BS2036" s="12" t="s">
        <v>2142</v>
      </c>
      <c r="BY2036" s="2"/>
    </row>
    <row r="2037" spans="69:77" x14ac:dyDescent="0.15">
      <c r="BQ2037" s="1" t="s">
        <v>453</v>
      </c>
      <c r="BR2037" s="1" t="s">
        <v>1122</v>
      </c>
      <c r="BS2037" s="12" t="s">
        <v>2143</v>
      </c>
      <c r="BY2037" s="2"/>
    </row>
    <row r="2038" spans="69:77" x14ac:dyDescent="0.15">
      <c r="BQ2038" s="1" t="s">
        <v>453</v>
      </c>
      <c r="BR2038" s="1" t="s">
        <v>1124</v>
      </c>
      <c r="BS2038" s="12" t="s">
        <v>2144</v>
      </c>
      <c r="BY2038" s="2"/>
    </row>
    <row r="2039" spans="69:77" x14ac:dyDescent="0.15">
      <c r="BQ2039" s="1" t="s">
        <v>453</v>
      </c>
      <c r="BR2039" s="1" t="s">
        <v>1126</v>
      </c>
      <c r="BS2039" s="12" t="s">
        <v>2145</v>
      </c>
      <c r="BY2039" s="2"/>
    </row>
    <row r="2040" spans="69:77" x14ac:dyDescent="0.15">
      <c r="BQ2040" s="1" t="s">
        <v>453</v>
      </c>
      <c r="BR2040" s="1" t="s">
        <v>1128</v>
      </c>
      <c r="BS2040" s="12" t="s">
        <v>2146</v>
      </c>
      <c r="BY2040" s="2"/>
    </row>
    <row r="2041" spans="69:77" x14ac:dyDescent="0.15">
      <c r="BQ2041" s="1" t="s">
        <v>453</v>
      </c>
      <c r="BR2041" s="1" t="s">
        <v>1130</v>
      </c>
      <c r="BS2041" s="12" t="s">
        <v>2147</v>
      </c>
      <c r="BY2041" s="2"/>
    </row>
    <row r="2042" spans="69:77" x14ac:dyDescent="0.15">
      <c r="BQ2042" s="1" t="s">
        <v>453</v>
      </c>
      <c r="BR2042" s="1" t="s">
        <v>1132</v>
      </c>
      <c r="BS2042" s="12" t="s">
        <v>2148</v>
      </c>
      <c r="BY2042" s="2"/>
    </row>
    <row r="2043" spans="69:77" x14ac:dyDescent="0.15">
      <c r="BQ2043" s="1" t="s">
        <v>453</v>
      </c>
      <c r="BR2043" s="1" t="s">
        <v>1134</v>
      </c>
      <c r="BS2043" s="12" t="s">
        <v>2149</v>
      </c>
      <c r="BY2043" s="2"/>
    </row>
    <row r="2044" spans="69:77" x14ac:dyDescent="0.15">
      <c r="BQ2044" s="1" t="s">
        <v>453</v>
      </c>
      <c r="BR2044" s="1" t="s">
        <v>1136</v>
      </c>
      <c r="BS2044" s="12" t="s">
        <v>2150</v>
      </c>
      <c r="BY2044" s="2"/>
    </row>
    <row r="2045" spans="69:77" x14ac:dyDescent="0.15">
      <c r="BQ2045" s="1" t="s">
        <v>453</v>
      </c>
      <c r="BR2045" s="1" t="s">
        <v>1138</v>
      </c>
      <c r="BS2045" s="12" t="s">
        <v>2151</v>
      </c>
      <c r="BY2045" s="2"/>
    </row>
    <row r="2046" spans="69:77" x14ac:dyDescent="0.15">
      <c r="BQ2046" s="1" t="s">
        <v>453</v>
      </c>
      <c r="BR2046" s="1" t="s">
        <v>1171</v>
      </c>
      <c r="BS2046" s="12" t="s">
        <v>2152</v>
      </c>
      <c r="BY2046" s="2"/>
    </row>
    <row r="2047" spans="69:77" x14ac:dyDescent="0.15">
      <c r="BQ2047" s="1" t="s">
        <v>453</v>
      </c>
      <c r="BR2047" s="1" t="s">
        <v>1173</v>
      </c>
      <c r="BS2047" s="12" t="s">
        <v>2153</v>
      </c>
      <c r="BY2047" s="2"/>
    </row>
    <row r="2048" spans="69:77" x14ac:dyDescent="0.15">
      <c r="BQ2048" s="1" t="s">
        <v>453</v>
      </c>
      <c r="BR2048" s="1" t="s">
        <v>1175</v>
      </c>
      <c r="BS2048" s="12" t="s">
        <v>2154</v>
      </c>
      <c r="BY2048" s="2"/>
    </row>
    <row r="2049" spans="69:77" x14ac:dyDescent="0.15">
      <c r="BQ2049" s="1" t="s">
        <v>454</v>
      </c>
      <c r="BR2049" s="1" t="s">
        <v>1108</v>
      </c>
      <c r="BS2049" s="12" t="s">
        <v>1289</v>
      </c>
      <c r="BY2049" s="2"/>
    </row>
    <row r="2050" spans="69:77" x14ac:dyDescent="0.15">
      <c r="BQ2050" s="1" t="s">
        <v>454</v>
      </c>
      <c r="BR2050" s="1" t="s">
        <v>1110</v>
      </c>
      <c r="BS2050" s="12" t="s">
        <v>1290</v>
      </c>
      <c r="BY2050" s="2"/>
    </row>
    <row r="2051" spans="69:77" x14ac:dyDescent="0.15">
      <c r="BQ2051" s="1" t="s">
        <v>454</v>
      </c>
      <c r="BR2051" s="1" t="s">
        <v>1112</v>
      </c>
      <c r="BS2051" s="12" t="s">
        <v>1291</v>
      </c>
      <c r="BY2051" s="2"/>
    </row>
    <row r="2052" spans="69:77" x14ac:dyDescent="0.15">
      <c r="BQ2052" s="1" t="s">
        <v>454</v>
      </c>
      <c r="BR2052" s="1" t="s">
        <v>1114</v>
      </c>
      <c r="BS2052" s="12" t="s">
        <v>1292</v>
      </c>
      <c r="BY2052" s="2"/>
    </row>
    <row r="2053" spans="69:77" x14ac:dyDescent="0.15">
      <c r="BQ2053" s="1" t="s">
        <v>454</v>
      </c>
      <c r="BR2053" s="1" t="s">
        <v>1116</v>
      </c>
      <c r="BS2053" s="12" t="s">
        <v>1293</v>
      </c>
      <c r="BY2053" s="2"/>
    </row>
    <row r="2054" spans="69:77" x14ac:dyDescent="0.15">
      <c r="BQ2054" s="1" t="s">
        <v>454</v>
      </c>
      <c r="BR2054" s="1" t="s">
        <v>1118</v>
      </c>
      <c r="BS2054" s="12" t="s">
        <v>1294</v>
      </c>
      <c r="BY2054" s="2"/>
    </row>
    <row r="2055" spans="69:77" x14ac:dyDescent="0.15">
      <c r="BQ2055" s="1" t="s">
        <v>454</v>
      </c>
      <c r="BR2055" s="1" t="s">
        <v>1120</v>
      </c>
      <c r="BS2055" s="12" t="s">
        <v>1295</v>
      </c>
      <c r="BY2055" s="2"/>
    </row>
    <row r="2056" spans="69:77" x14ac:dyDescent="0.15">
      <c r="BQ2056" s="1" t="s">
        <v>454</v>
      </c>
      <c r="BR2056" s="1" t="s">
        <v>1122</v>
      </c>
      <c r="BS2056" s="12" t="s">
        <v>1296</v>
      </c>
      <c r="BY2056" s="2"/>
    </row>
    <row r="2057" spans="69:77" x14ac:dyDescent="0.15">
      <c r="BQ2057" s="1" t="s">
        <v>454</v>
      </c>
      <c r="BR2057" s="1" t="s">
        <v>1124</v>
      </c>
      <c r="BS2057" s="12" t="s">
        <v>1297</v>
      </c>
      <c r="BY2057" s="2"/>
    </row>
    <row r="2058" spans="69:77" x14ac:dyDescent="0.15">
      <c r="BQ2058" s="1" t="s">
        <v>454</v>
      </c>
      <c r="BR2058" s="1" t="s">
        <v>1126</v>
      </c>
      <c r="BS2058" s="12" t="s">
        <v>1298</v>
      </c>
      <c r="BY2058" s="2"/>
    </row>
    <row r="2059" spans="69:77" x14ac:dyDescent="0.15">
      <c r="BQ2059" s="1" t="s">
        <v>454</v>
      </c>
      <c r="BR2059" s="1" t="s">
        <v>1128</v>
      </c>
      <c r="BS2059" s="12" t="s">
        <v>1299</v>
      </c>
      <c r="BY2059" s="2"/>
    </row>
    <row r="2060" spans="69:77" x14ac:dyDescent="0.15">
      <c r="BQ2060" s="1" t="s">
        <v>455</v>
      </c>
      <c r="BR2060" s="1" t="s">
        <v>1108</v>
      </c>
      <c r="BS2060" s="12" t="s">
        <v>254</v>
      </c>
      <c r="BY2060" s="2"/>
    </row>
    <row r="2061" spans="69:77" x14ac:dyDescent="0.15">
      <c r="BQ2061" s="1" t="s">
        <v>455</v>
      </c>
      <c r="BR2061" s="1" t="s">
        <v>1110</v>
      </c>
      <c r="BS2061" s="12" t="s">
        <v>1189</v>
      </c>
      <c r="BY2061" s="2"/>
    </row>
    <row r="2062" spans="69:77" x14ac:dyDescent="0.15">
      <c r="BQ2062" s="1" t="s">
        <v>455</v>
      </c>
      <c r="BR2062" s="1" t="s">
        <v>1112</v>
      </c>
      <c r="BS2062" s="12" t="s">
        <v>1190</v>
      </c>
      <c r="BY2062" s="2"/>
    </row>
    <row r="2063" spans="69:77" x14ac:dyDescent="0.15">
      <c r="BQ2063" s="1" t="s">
        <v>455</v>
      </c>
      <c r="BR2063" s="1" t="s">
        <v>1114</v>
      </c>
      <c r="BS2063" s="12" t="s">
        <v>1191</v>
      </c>
      <c r="BY2063" s="2"/>
    </row>
    <row r="2064" spans="69:77" x14ac:dyDescent="0.15">
      <c r="BQ2064" s="1" t="s">
        <v>455</v>
      </c>
      <c r="BR2064" s="1" t="s">
        <v>1116</v>
      </c>
      <c r="BS2064" s="12" t="s">
        <v>1192</v>
      </c>
      <c r="BY2064" s="2"/>
    </row>
    <row r="2065" spans="69:77" x14ac:dyDescent="0.15">
      <c r="BQ2065" s="1" t="s">
        <v>455</v>
      </c>
      <c r="BR2065" s="1" t="s">
        <v>1118</v>
      </c>
      <c r="BS2065" s="12" t="s">
        <v>1193</v>
      </c>
      <c r="BY2065" s="2"/>
    </row>
    <row r="2066" spans="69:77" x14ac:dyDescent="0.15">
      <c r="BQ2066" s="1" t="s">
        <v>455</v>
      </c>
      <c r="BR2066" s="1" t="s">
        <v>1120</v>
      </c>
      <c r="BS2066" s="12" t="s">
        <v>1194</v>
      </c>
      <c r="BY2066" s="2"/>
    </row>
    <row r="2067" spans="69:77" x14ac:dyDescent="0.15">
      <c r="BQ2067" s="1" t="s">
        <v>455</v>
      </c>
      <c r="BR2067" s="1" t="s">
        <v>1122</v>
      </c>
      <c r="BS2067" s="12" t="s">
        <v>1195</v>
      </c>
      <c r="BY2067" s="2"/>
    </row>
    <row r="2068" spans="69:77" x14ac:dyDescent="0.15">
      <c r="BQ2068" s="1" t="s">
        <v>455</v>
      </c>
      <c r="BR2068" s="1" t="s">
        <v>1124</v>
      </c>
      <c r="BS2068" s="12" t="s">
        <v>1196</v>
      </c>
      <c r="BY2068" s="2"/>
    </row>
    <row r="2069" spans="69:77" x14ac:dyDescent="0.15">
      <c r="BQ2069" s="1" t="s">
        <v>455</v>
      </c>
      <c r="BR2069" s="1" t="s">
        <v>1126</v>
      </c>
      <c r="BS2069" s="12" t="s">
        <v>1197</v>
      </c>
      <c r="BY2069" s="2"/>
    </row>
    <row r="2070" spans="69:77" x14ac:dyDescent="0.15">
      <c r="BQ2070" s="1" t="s">
        <v>455</v>
      </c>
      <c r="BR2070" s="1" t="s">
        <v>1128</v>
      </c>
      <c r="BS2070" s="12" t="s">
        <v>1198</v>
      </c>
      <c r="BY2070" s="2"/>
    </row>
    <row r="2071" spans="69:77" x14ac:dyDescent="0.15">
      <c r="BQ2071" s="1" t="s">
        <v>455</v>
      </c>
      <c r="BR2071" s="1" t="s">
        <v>1130</v>
      </c>
      <c r="BS2071" s="12" t="s">
        <v>1199</v>
      </c>
      <c r="BY2071" s="2"/>
    </row>
    <row r="2072" spans="69:77" x14ac:dyDescent="0.15">
      <c r="BQ2072" s="1" t="s">
        <v>456</v>
      </c>
      <c r="BR2072" s="1" t="s">
        <v>1108</v>
      </c>
      <c r="BS2072" s="12" t="s">
        <v>1342</v>
      </c>
      <c r="BY2072" s="2"/>
    </row>
    <row r="2073" spans="69:77" x14ac:dyDescent="0.15">
      <c r="BQ2073" s="1" t="s">
        <v>456</v>
      </c>
      <c r="BR2073" s="1" t="s">
        <v>1110</v>
      </c>
      <c r="BS2073" s="12" t="s">
        <v>1220</v>
      </c>
      <c r="BY2073" s="2"/>
    </row>
    <row r="2074" spans="69:77" x14ac:dyDescent="0.15">
      <c r="BQ2074" s="1" t="s">
        <v>456</v>
      </c>
      <c r="BR2074" s="1" t="s">
        <v>1112</v>
      </c>
      <c r="BS2074" s="12" t="s">
        <v>1219</v>
      </c>
      <c r="BY2074" s="2"/>
    </row>
    <row r="2075" spans="69:77" x14ac:dyDescent="0.15">
      <c r="BQ2075" s="1" t="s">
        <v>456</v>
      </c>
      <c r="BR2075" s="1" t="s">
        <v>1114</v>
      </c>
      <c r="BS2075" s="12" t="s">
        <v>2155</v>
      </c>
      <c r="BY2075" s="2"/>
    </row>
    <row r="2076" spans="69:77" x14ac:dyDescent="0.15">
      <c r="BQ2076" s="1" t="s">
        <v>456</v>
      </c>
      <c r="BR2076" s="1" t="s">
        <v>1116</v>
      </c>
      <c r="BS2076" s="12" t="s">
        <v>1215</v>
      </c>
      <c r="BY2076" s="2"/>
    </row>
    <row r="2077" spans="69:77" x14ac:dyDescent="0.15">
      <c r="BQ2077" s="1" t="s">
        <v>457</v>
      </c>
      <c r="BR2077" s="1" t="s">
        <v>1108</v>
      </c>
      <c r="BS2077" s="12" t="s">
        <v>2156</v>
      </c>
      <c r="BY2077" s="2"/>
    </row>
    <row r="2078" spans="69:77" x14ac:dyDescent="0.15">
      <c r="BQ2078" s="1" t="s">
        <v>457</v>
      </c>
      <c r="BR2078" s="1" t="s">
        <v>1110</v>
      </c>
      <c r="BS2078" s="12" t="s">
        <v>2157</v>
      </c>
      <c r="BY2078" s="2"/>
    </row>
    <row r="2079" spans="69:77" x14ac:dyDescent="0.15">
      <c r="BQ2079" s="1" t="s">
        <v>457</v>
      </c>
      <c r="BR2079" s="1" t="s">
        <v>1112</v>
      </c>
      <c r="BS2079" s="12" t="s">
        <v>2158</v>
      </c>
      <c r="BY2079" s="2"/>
    </row>
    <row r="2080" spans="69:77" x14ac:dyDescent="0.15">
      <c r="BQ2080" s="1" t="s">
        <v>457</v>
      </c>
      <c r="BR2080" s="1" t="s">
        <v>1114</v>
      </c>
      <c r="BS2080" s="12" t="s">
        <v>2159</v>
      </c>
      <c r="BY2080" s="2"/>
    </row>
    <row r="2081" spans="69:77" x14ac:dyDescent="0.15">
      <c r="BQ2081" s="1" t="s">
        <v>457</v>
      </c>
      <c r="BR2081" s="1" t="s">
        <v>1116</v>
      </c>
      <c r="BS2081" s="12" t="s">
        <v>2160</v>
      </c>
      <c r="BY2081" s="2"/>
    </row>
    <row r="2082" spans="69:77" x14ac:dyDescent="0.15">
      <c r="BQ2082" s="1" t="s">
        <v>457</v>
      </c>
      <c r="BR2082" s="1" t="s">
        <v>1118</v>
      </c>
      <c r="BS2082" s="12" t="s">
        <v>2161</v>
      </c>
      <c r="BY2082" s="2"/>
    </row>
    <row r="2083" spans="69:77" x14ac:dyDescent="0.15">
      <c r="BQ2083" s="1" t="s">
        <v>457</v>
      </c>
      <c r="BR2083" s="1" t="s">
        <v>1120</v>
      </c>
      <c r="BS2083" s="12" t="s">
        <v>1197</v>
      </c>
      <c r="BY2083" s="2"/>
    </row>
    <row r="2084" spans="69:77" x14ac:dyDescent="0.15">
      <c r="BQ2084" s="1" t="s">
        <v>458</v>
      </c>
      <c r="BR2084" s="1" t="s">
        <v>1108</v>
      </c>
      <c r="BS2084" s="12" t="s">
        <v>1289</v>
      </c>
      <c r="BY2084" s="2"/>
    </row>
    <row r="2085" spans="69:77" x14ac:dyDescent="0.15">
      <c r="BQ2085" s="1" t="s">
        <v>458</v>
      </c>
      <c r="BR2085" s="1" t="s">
        <v>1110</v>
      </c>
      <c r="BS2085" s="12" t="s">
        <v>1290</v>
      </c>
      <c r="BY2085" s="2"/>
    </row>
    <row r="2086" spans="69:77" x14ac:dyDescent="0.15">
      <c r="BQ2086" s="1" t="s">
        <v>458</v>
      </c>
      <c r="BR2086" s="1" t="s">
        <v>1112</v>
      </c>
      <c r="BS2086" s="12" t="s">
        <v>1291</v>
      </c>
      <c r="BY2086" s="2"/>
    </row>
    <row r="2087" spans="69:77" x14ac:dyDescent="0.15">
      <c r="BQ2087" s="1" t="s">
        <v>458</v>
      </c>
      <c r="BR2087" s="1" t="s">
        <v>1114</v>
      </c>
      <c r="BS2087" s="12" t="s">
        <v>1292</v>
      </c>
      <c r="BY2087" s="2"/>
    </row>
    <row r="2088" spans="69:77" x14ac:dyDescent="0.15">
      <c r="BQ2088" s="1" t="s">
        <v>458</v>
      </c>
      <c r="BR2088" s="1" t="s">
        <v>1116</v>
      </c>
      <c r="BS2088" s="12" t="s">
        <v>1293</v>
      </c>
      <c r="BY2088" s="2"/>
    </row>
    <row r="2089" spans="69:77" x14ac:dyDescent="0.15">
      <c r="BQ2089" s="1" t="s">
        <v>458</v>
      </c>
      <c r="BR2089" s="1" t="s">
        <v>1118</v>
      </c>
      <c r="BS2089" s="12" t="s">
        <v>1294</v>
      </c>
      <c r="BY2089" s="2"/>
    </row>
    <row r="2090" spans="69:77" x14ac:dyDescent="0.15">
      <c r="BQ2090" s="1" t="s">
        <v>458</v>
      </c>
      <c r="BR2090" s="1" t="s">
        <v>1120</v>
      </c>
      <c r="BS2090" s="12" t="s">
        <v>1295</v>
      </c>
      <c r="BY2090" s="2"/>
    </row>
    <row r="2091" spans="69:77" x14ac:dyDescent="0.15">
      <c r="BQ2091" s="1" t="s">
        <v>458</v>
      </c>
      <c r="BR2091" s="1" t="s">
        <v>1122</v>
      </c>
      <c r="BS2091" s="12" t="s">
        <v>1296</v>
      </c>
      <c r="BY2091" s="2"/>
    </row>
    <row r="2092" spans="69:77" x14ac:dyDescent="0.15">
      <c r="BQ2092" s="1" t="s">
        <v>458</v>
      </c>
      <c r="BR2092" s="1" t="s">
        <v>1124</v>
      </c>
      <c r="BS2092" s="12" t="s">
        <v>1297</v>
      </c>
      <c r="BY2092" s="2"/>
    </row>
    <row r="2093" spans="69:77" x14ac:dyDescent="0.15">
      <c r="BQ2093" s="1" t="s">
        <v>458</v>
      </c>
      <c r="BR2093" s="1" t="s">
        <v>1126</v>
      </c>
      <c r="BS2093" s="12" t="s">
        <v>1298</v>
      </c>
      <c r="BY2093" s="2"/>
    </row>
    <row r="2094" spans="69:77" x14ac:dyDescent="0.15">
      <c r="BQ2094" s="1" t="s">
        <v>458</v>
      </c>
      <c r="BR2094" s="1" t="s">
        <v>1128</v>
      </c>
      <c r="BS2094" s="12" t="s">
        <v>1299</v>
      </c>
      <c r="BY2094" s="2"/>
    </row>
    <row r="2095" spans="69:77" x14ac:dyDescent="0.15">
      <c r="BQ2095" s="1" t="s">
        <v>458</v>
      </c>
      <c r="BR2095" s="1" t="s">
        <v>1130</v>
      </c>
      <c r="BS2095" s="12" t="s">
        <v>2162</v>
      </c>
      <c r="BY2095" s="2"/>
    </row>
    <row r="2096" spans="69:77" x14ac:dyDescent="0.15">
      <c r="BQ2096" s="1" t="s">
        <v>458</v>
      </c>
      <c r="BR2096" s="1" t="s">
        <v>1132</v>
      </c>
      <c r="BS2096" s="12" t="s">
        <v>2163</v>
      </c>
      <c r="BY2096" s="2"/>
    </row>
    <row r="2097" spans="69:77" x14ac:dyDescent="0.15">
      <c r="BQ2097" s="1" t="s">
        <v>459</v>
      </c>
      <c r="BR2097" s="1" t="s">
        <v>1108</v>
      </c>
      <c r="BS2097" s="12" t="s">
        <v>254</v>
      </c>
      <c r="BY2097" s="2"/>
    </row>
    <row r="2098" spans="69:77" x14ac:dyDescent="0.15">
      <c r="BQ2098" s="1" t="s">
        <v>459</v>
      </c>
      <c r="BR2098" s="1" t="s">
        <v>1110</v>
      </c>
      <c r="BS2098" s="12" t="s">
        <v>1189</v>
      </c>
      <c r="BY2098" s="2"/>
    </row>
    <row r="2099" spans="69:77" x14ac:dyDescent="0.15">
      <c r="BQ2099" s="1" t="s">
        <v>459</v>
      </c>
      <c r="BR2099" s="1" t="s">
        <v>1112</v>
      </c>
      <c r="BS2099" s="12" t="s">
        <v>1190</v>
      </c>
      <c r="BY2099" s="2"/>
    </row>
    <row r="2100" spans="69:77" x14ac:dyDescent="0.15">
      <c r="BQ2100" s="1" t="s">
        <v>459</v>
      </c>
      <c r="BR2100" s="1" t="s">
        <v>1114</v>
      </c>
      <c r="BS2100" s="12" t="s">
        <v>1191</v>
      </c>
      <c r="BY2100" s="2"/>
    </row>
    <row r="2101" spans="69:77" x14ac:dyDescent="0.15">
      <c r="BQ2101" s="1" t="s">
        <v>459</v>
      </c>
      <c r="BR2101" s="1" t="s">
        <v>1116</v>
      </c>
      <c r="BS2101" s="12" t="s">
        <v>1192</v>
      </c>
      <c r="BY2101" s="2"/>
    </row>
    <row r="2102" spans="69:77" x14ac:dyDescent="0.15">
      <c r="BQ2102" s="1" t="s">
        <v>459</v>
      </c>
      <c r="BR2102" s="1" t="s">
        <v>1118</v>
      </c>
      <c r="BS2102" s="12" t="s">
        <v>1193</v>
      </c>
      <c r="BY2102" s="2"/>
    </row>
    <row r="2103" spans="69:77" x14ac:dyDescent="0.15">
      <c r="BQ2103" s="1" t="s">
        <v>459</v>
      </c>
      <c r="BR2103" s="1" t="s">
        <v>1120</v>
      </c>
      <c r="BS2103" s="12" t="s">
        <v>1194</v>
      </c>
      <c r="BY2103" s="2"/>
    </row>
    <row r="2104" spans="69:77" x14ac:dyDescent="0.15">
      <c r="BQ2104" s="1" t="s">
        <v>459</v>
      </c>
      <c r="BR2104" s="1" t="s">
        <v>1122</v>
      </c>
      <c r="BS2104" s="12" t="s">
        <v>1195</v>
      </c>
      <c r="BY2104" s="2"/>
    </row>
    <row r="2105" spans="69:77" x14ac:dyDescent="0.15">
      <c r="BQ2105" s="1" t="s">
        <v>459</v>
      </c>
      <c r="BR2105" s="1" t="s">
        <v>1124</v>
      </c>
      <c r="BS2105" s="12" t="s">
        <v>1196</v>
      </c>
      <c r="BY2105" s="2"/>
    </row>
    <row r="2106" spans="69:77" x14ac:dyDescent="0.15">
      <c r="BQ2106" s="1" t="s">
        <v>459</v>
      </c>
      <c r="BR2106" s="1" t="s">
        <v>1126</v>
      </c>
      <c r="BS2106" s="12" t="s">
        <v>1197</v>
      </c>
      <c r="BY2106" s="2"/>
    </row>
    <row r="2107" spans="69:77" x14ac:dyDescent="0.15">
      <c r="BQ2107" s="1" t="s">
        <v>459</v>
      </c>
      <c r="BR2107" s="1" t="s">
        <v>1128</v>
      </c>
      <c r="BS2107" s="12" t="s">
        <v>1198</v>
      </c>
      <c r="BY2107" s="2"/>
    </row>
    <row r="2108" spans="69:77" x14ac:dyDescent="0.15">
      <c r="BQ2108" s="1" t="s">
        <v>459</v>
      </c>
      <c r="BR2108" s="1" t="s">
        <v>1130</v>
      </c>
      <c r="BS2108" s="12" t="s">
        <v>1199</v>
      </c>
      <c r="BY2108" s="2"/>
    </row>
    <row r="2109" spans="69:77" x14ac:dyDescent="0.15">
      <c r="BQ2109" s="1" t="s">
        <v>460</v>
      </c>
      <c r="BR2109" s="1" t="s">
        <v>1108</v>
      </c>
      <c r="BS2109" s="12" t="s">
        <v>254</v>
      </c>
      <c r="BY2109" s="2"/>
    </row>
    <row r="2110" spans="69:77" x14ac:dyDescent="0.15">
      <c r="BQ2110" s="1" t="s">
        <v>460</v>
      </c>
      <c r="BR2110" s="1" t="s">
        <v>1110</v>
      </c>
      <c r="BS2110" s="12" t="s">
        <v>1189</v>
      </c>
      <c r="BY2110" s="2"/>
    </row>
    <row r="2111" spans="69:77" x14ac:dyDescent="0.15">
      <c r="BQ2111" s="1" t="s">
        <v>460</v>
      </c>
      <c r="BR2111" s="1" t="s">
        <v>1112</v>
      </c>
      <c r="BS2111" s="12" t="s">
        <v>1190</v>
      </c>
      <c r="BY2111" s="2"/>
    </row>
    <row r="2112" spans="69:77" x14ac:dyDescent="0.15">
      <c r="BQ2112" s="1" t="s">
        <v>460</v>
      </c>
      <c r="BR2112" s="1" t="s">
        <v>1114</v>
      </c>
      <c r="BS2112" s="12" t="s">
        <v>1191</v>
      </c>
      <c r="BY2112" s="2"/>
    </row>
    <row r="2113" spans="69:77" x14ac:dyDescent="0.15">
      <c r="BQ2113" s="1" t="s">
        <v>460</v>
      </c>
      <c r="BR2113" s="1" t="s">
        <v>1116</v>
      </c>
      <c r="BS2113" s="12" t="s">
        <v>1192</v>
      </c>
      <c r="BY2113" s="2"/>
    </row>
    <row r="2114" spans="69:77" x14ac:dyDescent="0.15">
      <c r="BQ2114" s="1" t="s">
        <v>460</v>
      </c>
      <c r="BR2114" s="1" t="s">
        <v>1118</v>
      </c>
      <c r="BS2114" s="12" t="s">
        <v>1193</v>
      </c>
      <c r="BY2114" s="2"/>
    </row>
    <row r="2115" spans="69:77" x14ac:dyDescent="0.15">
      <c r="BQ2115" s="1" t="s">
        <v>460</v>
      </c>
      <c r="BR2115" s="1" t="s">
        <v>1120</v>
      </c>
      <c r="BS2115" s="12" t="s">
        <v>1194</v>
      </c>
      <c r="BY2115" s="2"/>
    </row>
    <row r="2116" spans="69:77" x14ac:dyDescent="0.15">
      <c r="BQ2116" s="1" t="s">
        <v>460</v>
      </c>
      <c r="BR2116" s="1" t="s">
        <v>1122</v>
      </c>
      <c r="BS2116" s="12" t="s">
        <v>1195</v>
      </c>
      <c r="BY2116" s="2"/>
    </row>
    <row r="2117" spans="69:77" x14ac:dyDescent="0.15">
      <c r="BQ2117" s="1" t="s">
        <v>460</v>
      </c>
      <c r="BR2117" s="1" t="s">
        <v>1124</v>
      </c>
      <c r="BS2117" s="12" t="s">
        <v>1196</v>
      </c>
      <c r="BY2117" s="2"/>
    </row>
    <row r="2118" spans="69:77" x14ac:dyDescent="0.15">
      <c r="BQ2118" s="1" t="s">
        <v>460</v>
      </c>
      <c r="BR2118" s="1" t="s">
        <v>1126</v>
      </c>
      <c r="BS2118" s="12" t="s">
        <v>1197</v>
      </c>
      <c r="BY2118" s="2"/>
    </row>
    <row r="2119" spans="69:77" x14ac:dyDescent="0.15">
      <c r="BQ2119" s="1" t="s">
        <v>460</v>
      </c>
      <c r="BR2119" s="1" t="s">
        <v>1128</v>
      </c>
      <c r="BS2119" s="12" t="s">
        <v>1198</v>
      </c>
      <c r="BY2119" s="2"/>
    </row>
    <row r="2120" spans="69:77" x14ac:dyDescent="0.15">
      <c r="BQ2120" s="1" t="s">
        <v>460</v>
      </c>
      <c r="BR2120" s="1" t="s">
        <v>1130</v>
      </c>
      <c r="BS2120" s="12" t="s">
        <v>1199</v>
      </c>
      <c r="BY2120" s="2"/>
    </row>
    <row r="2121" spans="69:77" x14ac:dyDescent="0.15">
      <c r="BQ2121" s="1" t="s">
        <v>461</v>
      </c>
      <c r="BR2121" s="1" t="s">
        <v>1108</v>
      </c>
      <c r="BS2121" s="12" t="s">
        <v>1252</v>
      </c>
      <c r="BY2121" s="2"/>
    </row>
    <row r="2122" spans="69:77" x14ac:dyDescent="0.15">
      <c r="BQ2122" s="1" t="s">
        <v>461</v>
      </c>
      <c r="BR2122" s="1" t="s">
        <v>1110</v>
      </c>
      <c r="BS2122" s="12" t="s">
        <v>1253</v>
      </c>
      <c r="BY2122" s="2"/>
    </row>
    <row r="2123" spans="69:77" x14ac:dyDescent="0.15">
      <c r="BQ2123" s="1" t="s">
        <v>461</v>
      </c>
      <c r="BR2123" s="1" t="s">
        <v>1112</v>
      </c>
      <c r="BS2123" s="12" t="s">
        <v>1254</v>
      </c>
      <c r="BY2123" s="2"/>
    </row>
    <row r="2124" spans="69:77" x14ac:dyDescent="0.15">
      <c r="BQ2124" s="1" t="s">
        <v>461</v>
      </c>
      <c r="BR2124" s="1" t="s">
        <v>1114</v>
      </c>
      <c r="BS2124" s="12" t="s">
        <v>1255</v>
      </c>
      <c r="BY2124" s="2"/>
    </row>
    <row r="2125" spans="69:77" x14ac:dyDescent="0.15">
      <c r="BQ2125" s="1" t="s">
        <v>461</v>
      </c>
      <c r="BR2125" s="1" t="s">
        <v>1116</v>
      </c>
      <c r="BS2125" s="12" t="s">
        <v>2005</v>
      </c>
      <c r="BY2125" s="2"/>
    </row>
    <row r="2126" spans="69:77" x14ac:dyDescent="0.15">
      <c r="BQ2126" s="1" t="s">
        <v>461</v>
      </c>
      <c r="BR2126" s="1" t="s">
        <v>1118</v>
      </c>
      <c r="BS2126" s="12" t="s">
        <v>1527</v>
      </c>
      <c r="BY2126" s="2"/>
    </row>
    <row r="2127" spans="69:77" x14ac:dyDescent="0.15">
      <c r="BQ2127" s="1" t="s">
        <v>461</v>
      </c>
      <c r="BR2127" s="1" t="s">
        <v>1120</v>
      </c>
      <c r="BS2127" s="12" t="s">
        <v>1258</v>
      </c>
      <c r="BY2127" s="2"/>
    </row>
    <row r="2128" spans="69:77" x14ac:dyDescent="0.15">
      <c r="BQ2128" s="1" t="s">
        <v>461</v>
      </c>
      <c r="BR2128" s="1" t="s">
        <v>1122</v>
      </c>
      <c r="BS2128" s="12" t="s">
        <v>1259</v>
      </c>
      <c r="BY2128" s="2"/>
    </row>
    <row r="2129" spans="69:77" x14ac:dyDescent="0.15">
      <c r="BQ2129" s="1" t="s">
        <v>461</v>
      </c>
      <c r="BR2129" s="1" t="s">
        <v>1124</v>
      </c>
      <c r="BS2129" s="12" t="s">
        <v>1528</v>
      </c>
      <c r="BY2129" s="2"/>
    </row>
    <row r="2130" spans="69:77" x14ac:dyDescent="0.15">
      <c r="BQ2130" s="1" t="s">
        <v>461</v>
      </c>
      <c r="BR2130" s="1" t="s">
        <v>1126</v>
      </c>
      <c r="BS2130" s="12" t="s">
        <v>1529</v>
      </c>
      <c r="BY2130" s="2"/>
    </row>
    <row r="2131" spans="69:77" x14ac:dyDescent="0.15">
      <c r="BQ2131" s="1" t="s">
        <v>461</v>
      </c>
      <c r="BR2131" s="1" t="s">
        <v>1128</v>
      </c>
      <c r="BS2131" s="12" t="s">
        <v>1530</v>
      </c>
      <c r="BY2131" s="2"/>
    </row>
    <row r="2132" spans="69:77" x14ac:dyDescent="0.15">
      <c r="BQ2132" s="1" t="s">
        <v>461</v>
      </c>
      <c r="BR2132" s="1" t="s">
        <v>1130</v>
      </c>
      <c r="BS2132" s="12" t="s">
        <v>1531</v>
      </c>
      <c r="BY2132" s="2"/>
    </row>
    <row r="2133" spans="69:77" x14ac:dyDescent="0.15">
      <c r="BQ2133" s="1" t="s">
        <v>461</v>
      </c>
      <c r="BR2133" s="1" t="s">
        <v>1132</v>
      </c>
      <c r="BS2133" s="12" t="s">
        <v>1532</v>
      </c>
      <c r="BY2133" s="2"/>
    </row>
    <row r="2134" spans="69:77" x14ac:dyDescent="0.15">
      <c r="BQ2134" s="1" t="s">
        <v>461</v>
      </c>
      <c r="BR2134" s="1" t="s">
        <v>1134</v>
      </c>
      <c r="BS2134" s="12" t="s">
        <v>1533</v>
      </c>
      <c r="BY2134" s="2"/>
    </row>
    <row r="2135" spans="69:77" x14ac:dyDescent="0.15">
      <c r="BQ2135" s="1" t="s">
        <v>461</v>
      </c>
      <c r="BR2135" s="1" t="s">
        <v>1136</v>
      </c>
      <c r="BS2135" s="12" t="s">
        <v>1263</v>
      </c>
      <c r="BY2135" s="2"/>
    </row>
    <row r="2136" spans="69:77" x14ac:dyDescent="0.15">
      <c r="BQ2136" s="1" t="s">
        <v>461</v>
      </c>
      <c r="BR2136" s="1" t="s">
        <v>1138</v>
      </c>
      <c r="BS2136" s="12" t="s">
        <v>1264</v>
      </c>
      <c r="BY2136" s="2"/>
    </row>
    <row r="2137" spans="69:77" x14ac:dyDescent="0.15">
      <c r="BQ2137" s="1" t="s">
        <v>462</v>
      </c>
      <c r="BR2137" s="1" t="s">
        <v>1108</v>
      </c>
      <c r="BS2137" s="12" t="s">
        <v>254</v>
      </c>
      <c r="BY2137" s="2"/>
    </row>
    <row r="2138" spans="69:77" x14ac:dyDescent="0.15">
      <c r="BQ2138" s="1" t="s">
        <v>462</v>
      </c>
      <c r="BR2138" s="1" t="s">
        <v>1110</v>
      </c>
      <c r="BS2138" s="12" t="s">
        <v>1189</v>
      </c>
      <c r="BY2138" s="2"/>
    </row>
    <row r="2139" spans="69:77" x14ac:dyDescent="0.15">
      <c r="BQ2139" s="1" t="s">
        <v>462</v>
      </c>
      <c r="BR2139" s="1" t="s">
        <v>1112</v>
      </c>
      <c r="BS2139" s="12" t="s">
        <v>1191</v>
      </c>
      <c r="BY2139" s="2"/>
    </row>
    <row r="2140" spans="69:77" x14ac:dyDescent="0.15">
      <c r="BQ2140" s="1" t="s">
        <v>462</v>
      </c>
      <c r="BR2140" s="1" t="s">
        <v>1114</v>
      </c>
      <c r="BS2140" s="12" t="s">
        <v>1192</v>
      </c>
      <c r="BY2140" s="2"/>
    </row>
    <row r="2141" spans="69:77" x14ac:dyDescent="0.15">
      <c r="BQ2141" s="1" t="s">
        <v>462</v>
      </c>
      <c r="BR2141" s="1" t="s">
        <v>1116</v>
      </c>
      <c r="BS2141" s="12" t="s">
        <v>1193</v>
      </c>
      <c r="BY2141" s="2"/>
    </row>
    <row r="2142" spans="69:77" x14ac:dyDescent="0.15">
      <c r="BQ2142" s="1" t="s">
        <v>462</v>
      </c>
      <c r="BR2142" s="1" t="s">
        <v>1118</v>
      </c>
      <c r="BS2142" s="12" t="s">
        <v>1194</v>
      </c>
      <c r="BY2142" s="2"/>
    </row>
    <row r="2143" spans="69:77" x14ac:dyDescent="0.15">
      <c r="BQ2143" s="1" t="s">
        <v>462</v>
      </c>
      <c r="BR2143" s="1" t="s">
        <v>1120</v>
      </c>
      <c r="BS2143" s="12" t="s">
        <v>1195</v>
      </c>
      <c r="BY2143" s="2"/>
    </row>
    <row r="2144" spans="69:77" x14ac:dyDescent="0.15">
      <c r="BQ2144" s="1" t="s">
        <v>462</v>
      </c>
      <c r="BR2144" s="1" t="s">
        <v>1122</v>
      </c>
      <c r="BS2144" s="12" t="s">
        <v>1196</v>
      </c>
      <c r="BY2144" s="2"/>
    </row>
    <row r="2145" spans="69:77" x14ac:dyDescent="0.15">
      <c r="BQ2145" s="1" t="s">
        <v>462</v>
      </c>
      <c r="BR2145" s="1" t="s">
        <v>1124</v>
      </c>
      <c r="BS2145" s="12" t="s">
        <v>1197</v>
      </c>
      <c r="BY2145" s="2"/>
    </row>
    <row r="2146" spans="69:77" x14ac:dyDescent="0.15">
      <c r="BQ2146" s="1" t="s">
        <v>462</v>
      </c>
      <c r="BR2146" s="1" t="s">
        <v>1126</v>
      </c>
      <c r="BS2146" s="12" t="s">
        <v>1198</v>
      </c>
      <c r="BY2146" s="2"/>
    </row>
    <row r="2147" spans="69:77" x14ac:dyDescent="0.15">
      <c r="BQ2147" s="1" t="s">
        <v>462</v>
      </c>
      <c r="BR2147" s="1" t="s">
        <v>1128</v>
      </c>
      <c r="BS2147" s="12" t="s">
        <v>1199</v>
      </c>
      <c r="BY2147" s="2"/>
    </row>
    <row r="2148" spans="69:77" x14ac:dyDescent="0.15">
      <c r="BQ2148" s="1" t="s">
        <v>463</v>
      </c>
      <c r="BR2148" s="1" t="s">
        <v>1108</v>
      </c>
      <c r="BS2148" s="12" t="s">
        <v>254</v>
      </c>
      <c r="BY2148" s="2"/>
    </row>
    <row r="2149" spans="69:77" x14ac:dyDescent="0.15">
      <c r="BQ2149" s="1" t="s">
        <v>463</v>
      </c>
      <c r="BR2149" s="1" t="s">
        <v>1110</v>
      </c>
      <c r="BS2149" s="12" t="s">
        <v>1189</v>
      </c>
      <c r="BY2149" s="2"/>
    </row>
    <row r="2150" spans="69:77" x14ac:dyDescent="0.15">
      <c r="BQ2150" s="1" t="s">
        <v>463</v>
      </c>
      <c r="BR2150" s="1" t="s">
        <v>1112</v>
      </c>
      <c r="BS2150" s="12" t="s">
        <v>1190</v>
      </c>
      <c r="BY2150" s="2"/>
    </row>
    <row r="2151" spans="69:77" x14ac:dyDescent="0.15">
      <c r="BQ2151" s="1" t="s">
        <v>463</v>
      </c>
      <c r="BR2151" s="1" t="s">
        <v>1114</v>
      </c>
      <c r="BS2151" s="12" t="s">
        <v>1191</v>
      </c>
      <c r="BY2151" s="2"/>
    </row>
    <row r="2152" spans="69:77" x14ac:dyDescent="0.15">
      <c r="BQ2152" s="1" t="s">
        <v>463</v>
      </c>
      <c r="BR2152" s="1" t="s">
        <v>1116</v>
      </c>
      <c r="BS2152" s="12" t="s">
        <v>1192</v>
      </c>
      <c r="BY2152" s="2"/>
    </row>
    <row r="2153" spans="69:77" x14ac:dyDescent="0.15">
      <c r="BQ2153" s="1" t="s">
        <v>463</v>
      </c>
      <c r="BR2153" s="1" t="s">
        <v>1118</v>
      </c>
      <c r="BS2153" s="12" t="s">
        <v>1193</v>
      </c>
      <c r="BY2153" s="2"/>
    </row>
    <row r="2154" spans="69:77" x14ac:dyDescent="0.15">
      <c r="BQ2154" s="1" t="s">
        <v>463</v>
      </c>
      <c r="BR2154" s="1" t="s">
        <v>1120</v>
      </c>
      <c r="BS2154" s="12" t="s">
        <v>1194</v>
      </c>
      <c r="BY2154" s="2"/>
    </row>
    <row r="2155" spans="69:77" x14ac:dyDescent="0.15">
      <c r="BQ2155" s="1" t="s">
        <v>463</v>
      </c>
      <c r="BR2155" s="1" t="s">
        <v>1122</v>
      </c>
      <c r="BS2155" s="12" t="s">
        <v>1195</v>
      </c>
      <c r="BY2155" s="2"/>
    </row>
    <row r="2156" spans="69:77" x14ac:dyDescent="0.15">
      <c r="BQ2156" s="1" t="s">
        <v>463</v>
      </c>
      <c r="BR2156" s="1" t="s">
        <v>1124</v>
      </c>
      <c r="BS2156" s="12" t="s">
        <v>1196</v>
      </c>
      <c r="BY2156" s="2"/>
    </row>
    <row r="2157" spans="69:77" x14ac:dyDescent="0.15">
      <c r="BQ2157" s="1" t="s">
        <v>463</v>
      </c>
      <c r="BR2157" s="1" t="s">
        <v>1126</v>
      </c>
      <c r="BS2157" s="12" t="s">
        <v>1197</v>
      </c>
      <c r="BY2157" s="2"/>
    </row>
    <row r="2158" spans="69:77" x14ac:dyDescent="0.15">
      <c r="BQ2158" s="1" t="s">
        <v>463</v>
      </c>
      <c r="BR2158" s="1" t="s">
        <v>1128</v>
      </c>
      <c r="BS2158" s="12" t="s">
        <v>1198</v>
      </c>
      <c r="BY2158" s="2"/>
    </row>
    <row r="2159" spans="69:77" x14ac:dyDescent="0.15">
      <c r="BQ2159" s="1" t="s">
        <v>463</v>
      </c>
      <c r="BR2159" s="1" t="s">
        <v>1130</v>
      </c>
      <c r="BS2159" s="12" t="s">
        <v>1199</v>
      </c>
      <c r="BY2159" s="2"/>
    </row>
    <row r="2160" spans="69:77" x14ac:dyDescent="0.15">
      <c r="BQ2160" s="1" t="s">
        <v>464</v>
      </c>
      <c r="BR2160" s="1" t="s">
        <v>1108</v>
      </c>
      <c r="BS2160" s="12" t="s">
        <v>2164</v>
      </c>
      <c r="BY2160" s="2"/>
    </row>
    <row r="2161" spans="69:77" x14ac:dyDescent="0.15">
      <c r="BQ2161" s="1" t="s">
        <v>464</v>
      </c>
      <c r="BR2161" s="1" t="s">
        <v>1110</v>
      </c>
      <c r="BS2161" s="12" t="s">
        <v>2165</v>
      </c>
      <c r="BY2161" s="2"/>
    </row>
    <row r="2162" spans="69:77" x14ac:dyDescent="0.15">
      <c r="BQ2162" s="1" t="s">
        <v>464</v>
      </c>
      <c r="BR2162" s="1" t="s">
        <v>1112</v>
      </c>
      <c r="BS2162" s="12" t="s">
        <v>2166</v>
      </c>
      <c r="BY2162" s="2"/>
    </row>
    <row r="2163" spans="69:77" x14ac:dyDescent="0.15">
      <c r="BQ2163" s="1" t="s">
        <v>464</v>
      </c>
      <c r="BR2163" s="1" t="s">
        <v>1114</v>
      </c>
      <c r="BS2163" s="12" t="s">
        <v>2167</v>
      </c>
      <c r="BY2163" s="2"/>
    </row>
    <row r="2164" spans="69:77" x14ac:dyDescent="0.15">
      <c r="BQ2164" s="1" t="s">
        <v>464</v>
      </c>
      <c r="BR2164" s="1" t="s">
        <v>1116</v>
      </c>
      <c r="BS2164" s="12" t="s">
        <v>2168</v>
      </c>
      <c r="BY2164" s="2"/>
    </row>
    <row r="2165" spans="69:77" x14ac:dyDescent="0.15">
      <c r="BQ2165" s="1" t="s">
        <v>464</v>
      </c>
      <c r="BR2165" s="1" t="s">
        <v>1118</v>
      </c>
      <c r="BS2165" s="12" t="s">
        <v>2169</v>
      </c>
      <c r="BY2165" s="2"/>
    </row>
    <row r="2166" spans="69:77" x14ac:dyDescent="0.15">
      <c r="BQ2166" s="1" t="s">
        <v>464</v>
      </c>
      <c r="BR2166" s="1" t="s">
        <v>1120</v>
      </c>
      <c r="BS2166" s="12" t="s">
        <v>2170</v>
      </c>
      <c r="BY2166" s="2"/>
    </row>
    <row r="2167" spans="69:77" x14ac:dyDescent="0.15">
      <c r="BQ2167" s="1" t="s">
        <v>464</v>
      </c>
      <c r="BR2167" s="1" t="s">
        <v>1122</v>
      </c>
      <c r="BS2167" s="12" t="s">
        <v>2171</v>
      </c>
      <c r="BY2167" s="2"/>
    </row>
    <row r="2168" spans="69:77" x14ac:dyDescent="0.15">
      <c r="BQ2168" s="1" t="s">
        <v>464</v>
      </c>
      <c r="BR2168" s="1" t="s">
        <v>1124</v>
      </c>
      <c r="BS2168" s="12" t="s">
        <v>2172</v>
      </c>
      <c r="BY2168" s="2"/>
    </row>
    <row r="2169" spans="69:77" x14ac:dyDescent="0.15">
      <c r="BQ2169" s="1" t="s">
        <v>464</v>
      </c>
      <c r="BR2169" s="1" t="s">
        <v>1126</v>
      </c>
      <c r="BS2169" s="12" t="s">
        <v>2173</v>
      </c>
      <c r="BY2169" s="2"/>
    </row>
    <row r="2170" spans="69:77" x14ac:dyDescent="0.15">
      <c r="BQ2170" s="1" t="s">
        <v>464</v>
      </c>
      <c r="BR2170" s="1" t="s">
        <v>1128</v>
      </c>
      <c r="BS2170" s="12" t="s">
        <v>2174</v>
      </c>
      <c r="BY2170" s="2"/>
    </row>
    <row r="2171" spans="69:77" x14ac:dyDescent="0.15">
      <c r="BQ2171" s="1" t="s">
        <v>464</v>
      </c>
      <c r="BR2171" s="1" t="s">
        <v>1130</v>
      </c>
      <c r="BS2171" s="12" t="s">
        <v>2175</v>
      </c>
      <c r="BY2171" s="2"/>
    </row>
    <row r="2172" spans="69:77" x14ac:dyDescent="0.15">
      <c r="BQ2172" s="1" t="s">
        <v>464</v>
      </c>
      <c r="BR2172" s="1" t="s">
        <v>1132</v>
      </c>
      <c r="BS2172" s="12" t="s">
        <v>2176</v>
      </c>
      <c r="BY2172" s="2"/>
    </row>
    <row r="2173" spans="69:77" x14ac:dyDescent="0.15">
      <c r="BQ2173" s="1" t="s">
        <v>464</v>
      </c>
      <c r="BR2173" s="1" t="s">
        <v>1134</v>
      </c>
      <c r="BS2173" s="12" t="s">
        <v>2177</v>
      </c>
      <c r="BY2173" s="2"/>
    </row>
    <row r="2174" spans="69:77" x14ac:dyDescent="0.15">
      <c r="BQ2174" s="1" t="s">
        <v>464</v>
      </c>
      <c r="BR2174" s="1" t="s">
        <v>1136</v>
      </c>
      <c r="BS2174" s="12" t="s">
        <v>2178</v>
      </c>
      <c r="BY2174" s="2"/>
    </row>
    <row r="2175" spans="69:77" x14ac:dyDescent="0.15">
      <c r="BQ2175" s="1" t="s">
        <v>464</v>
      </c>
      <c r="BR2175" s="1" t="s">
        <v>1138</v>
      </c>
      <c r="BS2175" s="12" t="s">
        <v>2179</v>
      </c>
      <c r="BY2175" s="2"/>
    </row>
    <row r="2176" spans="69:77" x14ac:dyDescent="0.15">
      <c r="BQ2176" s="1" t="s">
        <v>464</v>
      </c>
      <c r="BR2176" s="1" t="s">
        <v>1171</v>
      </c>
      <c r="BS2176" s="12" t="s">
        <v>2180</v>
      </c>
      <c r="BY2176" s="2"/>
    </row>
    <row r="2177" spans="69:77" x14ac:dyDescent="0.15">
      <c r="BQ2177" s="1" t="s">
        <v>464</v>
      </c>
      <c r="BR2177" s="1" t="s">
        <v>1173</v>
      </c>
      <c r="BS2177" s="12" t="s">
        <v>2181</v>
      </c>
      <c r="BY2177" s="2"/>
    </row>
    <row r="2178" spans="69:77" x14ac:dyDescent="0.15">
      <c r="BQ2178" s="1" t="s">
        <v>464</v>
      </c>
      <c r="BR2178" s="1" t="s">
        <v>1175</v>
      </c>
      <c r="BS2178" s="12" t="s">
        <v>2182</v>
      </c>
      <c r="BY2178" s="2"/>
    </row>
    <row r="2179" spans="69:77" x14ac:dyDescent="0.15">
      <c r="BQ2179" s="1" t="s">
        <v>464</v>
      </c>
      <c r="BR2179" s="1" t="s">
        <v>1177</v>
      </c>
      <c r="BS2179" s="12" t="s">
        <v>2183</v>
      </c>
      <c r="BY2179" s="2"/>
    </row>
    <row r="2180" spans="69:77" x14ac:dyDescent="0.15">
      <c r="BQ2180" s="1" t="s">
        <v>535</v>
      </c>
      <c r="BR2180" s="1" t="s">
        <v>1108</v>
      </c>
      <c r="BS2180" s="12" t="s">
        <v>254</v>
      </c>
      <c r="BY2180" s="2"/>
    </row>
    <row r="2181" spans="69:77" x14ac:dyDescent="0.15">
      <c r="BQ2181" s="1" t="s">
        <v>535</v>
      </c>
      <c r="BR2181" s="1" t="s">
        <v>1110</v>
      </c>
      <c r="BS2181" s="12" t="s">
        <v>1189</v>
      </c>
      <c r="BY2181" s="2"/>
    </row>
    <row r="2182" spans="69:77" x14ac:dyDescent="0.15">
      <c r="BQ2182" s="1" t="s">
        <v>535</v>
      </c>
      <c r="BR2182" s="1" t="s">
        <v>1112</v>
      </c>
      <c r="BS2182" s="12" t="s">
        <v>1190</v>
      </c>
      <c r="BY2182" s="2"/>
    </row>
    <row r="2183" spans="69:77" x14ac:dyDescent="0.15">
      <c r="BQ2183" s="1" t="s">
        <v>535</v>
      </c>
      <c r="BR2183" s="1" t="s">
        <v>1114</v>
      </c>
      <c r="BS2183" s="12" t="s">
        <v>1191</v>
      </c>
      <c r="BY2183" s="2"/>
    </row>
    <row r="2184" spans="69:77" x14ac:dyDescent="0.15">
      <c r="BQ2184" s="1" t="s">
        <v>535</v>
      </c>
      <c r="BR2184" s="1" t="s">
        <v>1116</v>
      </c>
      <c r="BS2184" s="12" t="s">
        <v>1192</v>
      </c>
      <c r="BY2184" s="2"/>
    </row>
    <row r="2185" spans="69:77" x14ac:dyDescent="0.15">
      <c r="BQ2185" s="1" t="s">
        <v>535</v>
      </c>
      <c r="BR2185" s="1" t="s">
        <v>1118</v>
      </c>
      <c r="BS2185" s="12" t="s">
        <v>1193</v>
      </c>
      <c r="BY2185" s="2"/>
    </row>
    <row r="2186" spans="69:77" x14ac:dyDescent="0.15">
      <c r="BQ2186" s="1" t="s">
        <v>535</v>
      </c>
      <c r="BR2186" s="1" t="s">
        <v>1120</v>
      </c>
      <c r="BS2186" s="12" t="s">
        <v>1194</v>
      </c>
      <c r="BY2186" s="2"/>
    </row>
    <row r="2187" spans="69:77" x14ac:dyDescent="0.15">
      <c r="BQ2187" s="1" t="s">
        <v>535</v>
      </c>
      <c r="BR2187" s="1" t="s">
        <v>1122</v>
      </c>
      <c r="BS2187" s="12" t="s">
        <v>1195</v>
      </c>
      <c r="BY2187" s="2"/>
    </row>
    <row r="2188" spans="69:77" x14ac:dyDescent="0.15">
      <c r="BQ2188" s="1" t="s">
        <v>535</v>
      </c>
      <c r="BR2188" s="1" t="s">
        <v>1124</v>
      </c>
      <c r="BS2188" s="12" t="s">
        <v>1196</v>
      </c>
      <c r="BY2188" s="2"/>
    </row>
    <row r="2189" spans="69:77" x14ac:dyDescent="0.15">
      <c r="BQ2189" s="1" t="s">
        <v>535</v>
      </c>
      <c r="BR2189" s="1" t="s">
        <v>1126</v>
      </c>
      <c r="BS2189" s="12" t="s">
        <v>1197</v>
      </c>
      <c r="BY2189" s="2"/>
    </row>
    <row r="2190" spans="69:77" x14ac:dyDescent="0.15">
      <c r="BQ2190" s="1" t="s">
        <v>535</v>
      </c>
      <c r="BR2190" s="1" t="s">
        <v>1128</v>
      </c>
      <c r="BS2190" s="12" t="s">
        <v>1198</v>
      </c>
      <c r="BY2190" s="2"/>
    </row>
    <row r="2191" spans="69:77" x14ac:dyDescent="0.15">
      <c r="BQ2191" s="1" t="s">
        <v>535</v>
      </c>
      <c r="BR2191" s="1" t="s">
        <v>1130</v>
      </c>
      <c r="BS2191" s="12" t="s">
        <v>1199</v>
      </c>
      <c r="BY2191" s="2"/>
    </row>
    <row r="2192" spans="69:77" x14ac:dyDescent="0.15">
      <c r="BQ2192" s="1" t="s">
        <v>534</v>
      </c>
      <c r="BR2192" s="1" t="s">
        <v>1108</v>
      </c>
      <c r="BS2192" s="12" t="s">
        <v>2184</v>
      </c>
      <c r="BY2192" s="2"/>
    </row>
    <row r="2193" spans="69:77" x14ac:dyDescent="0.15">
      <c r="BQ2193" s="1" t="s">
        <v>534</v>
      </c>
      <c r="BR2193" s="1" t="s">
        <v>1110</v>
      </c>
      <c r="BS2193" s="12" t="s">
        <v>2185</v>
      </c>
      <c r="BY2193" s="2"/>
    </row>
    <row r="2194" spans="69:77" x14ac:dyDescent="0.15">
      <c r="BQ2194" s="1" t="s">
        <v>534</v>
      </c>
      <c r="BR2194" s="1" t="s">
        <v>1112</v>
      </c>
      <c r="BS2194" s="12" t="s">
        <v>2186</v>
      </c>
      <c r="BY2194" s="2"/>
    </row>
    <row r="2195" spans="69:77" x14ac:dyDescent="0.15">
      <c r="BQ2195" s="1" t="s">
        <v>534</v>
      </c>
      <c r="BR2195" s="1" t="s">
        <v>1114</v>
      </c>
      <c r="BS2195" s="12" t="s">
        <v>2187</v>
      </c>
      <c r="BY2195" s="2"/>
    </row>
    <row r="2196" spans="69:77" x14ac:dyDescent="0.15">
      <c r="BQ2196" s="1" t="s">
        <v>534</v>
      </c>
      <c r="BR2196" s="1" t="s">
        <v>1116</v>
      </c>
      <c r="BS2196" s="12" t="s">
        <v>2188</v>
      </c>
      <c r="BY2196" s="2"/>
    </row>
    <row r="2197" spans="69:77" x14ac:dyDescent="0.15">
      <c r="BQ2197" s="1" t="s">
        <v>534</v>
      </c>
      <c r="BR2197" s="1" t="s">
        <v>1118</v>
      </c>
      <c r="BS2197" s="12" t="s">
        <v>2189</v>
      </c>
      <c r="BY2197" s="2"/>
    </row>
    <row r="2198" spans="69:77" x14ac:dyDescent="0.15">
      <c r="BQ2198" s="1" t="s">
        <v>534</v>
      </c>
      <c r="BR2198" s="1" t="s">
        <v>1120</v>
      </c>
      <c r="BS2198" s="12" t="s">
        <v>2190</v>
      </c>
      <c r="BY2198" s="2"/>
    </row>
    <row r="2199" spans="69:77" x14ac:dyDescent="0.15">
      <c r="BQ2199" s="1" t="s">
        <v>534</v>
      </c>
      <c r="BR2199" s="1" t="s">
        <v>1122</v>
      </c>
      <c r="BS2199" s="12" t="s">
        <v>2191</v>
      </c>
      <c r="BY2199" s="2"/>
    </row>
    <row r="2200" spans="69:77" x14ac:dyDescent="0.15">
      <c r="BQ2200" s="1" t="s">
        <v>534</v>
      </c>
      <c r="BR2200" s="1" t="s">
        <v>1124</v>
      </c>
      <c r="BS2200" s="12" t="s">
        <v>2192</v>
      </c>
      <c r="BY2200" s="2"/>
    </row>
    <row r="2201" spans="69:77" x14ac:dyDescent="0.15">
      <c r="BQ2201" s="1" t="s">
        <v>534</v>
      </c>
      <c r="BR2201" s="1" t="s">
        <v>1126</v>
      </c>
      <c r="BS2201" s="12" t="s">
        <v>2193</v>
      </c>
      <c r="BY2201" s="2"/>
    </row>
    <row r="2202" spans="69:77" x14ac:dyDescent="0.15">
      <c r="BQ2202" s="1" t="s">
        <v>534</v>
      </c>
      <c r="BR2202" s="1" t="s">
        <v>1128</v>
      </c>
      <c r="BS2202" s="12" t="s">
        <v>2194</v>
      </c>
      <c r="BY2202" s="2"/>
    </row>
    <row r="2203" spans="69:77" x14ac:dyDescent="0.15">
      <c r="BQ2203" s="1" t="s">
        <v>534</v>
      </c>
      <c r="BR2203" s="1" t="s">
        <v>1130</v>
      </c>
      <c r="BS2203" s="12" t="s">
        <v>2195</v>
      </c>
      <c r="BY2203" s="2"/>
    </row>
    <row r="2204" spans="69:77" x14ac:dyDescent="0.15">
      <c r="BQ2204" s="1" t="s">
        <v>534</v>
      </c>
      <c r="BR2204" s="1" t="s">
        <v>1132</v>
      </c>
      <c r="BS2204" s="12" t="s">
        <v>2196</v>
      </c>
      <c r="BY2204" s="2"/>
    </row>
    <row r="2205" spans="69:77" x14ac:dyDescent="0.15">
      <c r="BQ2205" s="1" t="s">
        <v>534</v>
      </c>
      <c r="BR2205" s="1" t="s">
        <v>1134</v>
      </c>
      <c r="BS2205" s="12" t="s">
        <v>2197</v>
      </c>
      <c r="BY2205" s="2"/>
    </row>
    <row r="2206" spans="69:77" x14ac:dyDescent="0.15">
      <c r="BQ2206" s="1" t="s">
        <v>534</v>
      </c>
      <c r="BR2206" s="1" t="s">
        <v>1136</v>
      </c>
      <c r="BS2206" s="12" t="s">
        <v>2198</v>
      </c>
      <c r="BY2206" s="2"/>
    </row>
    <row r="2207" spans="69:77" x14ac:dyDescent="0.15">
      <c r="BQ2207" s="1" t="s">
        <v>534</v>
      </c>
      <c r="BR2207" s="1" t="s">
        <v>1138</v>
      </c>
      <c r="BS2207" s="12" t="s">
        <v>2199</v>
      </c>
      <c r="BY2207" s="2"/>
    </row>
    <row r="2208" spans="69:77" x14ac:dyDescent="0.15">
      <c r="BQ2208" s="1" t="s">
        <v>534</v>
      </c>
      <c r="BR2208" s="1" t="s">
        <v>1171</v>
      </c>
      <c r="BS2208" s="12" t="s">
        <v>2200</v>
      </c>
      <c r="BY2208" s="2"/>
    </row>
    <row r="2209" spans="69:77" x14ac:dyDescent="0.15">
      <c r="BQ2209" s="1" t="s">
        <v>534</v>
      </c>
      <c r="BR2209" s="1" t="s">
        <v>1173</v>
      </c>
      <c r="BS2209" s="12" t="s">
        <v>2201</v>
      </c>
      <c r="BY2209" s="2"/>
    </row>
    <row r="2210" spans="69:77" x14ac:dyDescent="0.15">
      <c r="BQ2210" s="1" t="s">
        <v>534</v>
      </c>
      <c r="BR2210" s="1" t="s">
        <v>1175</v>
      </c>
      <c r="BS2210" s="12" t="s">
        <v>2202</v>
      </c>
      <c r="BY2210" s="2"/>
    </row>
    <row r="2211" spans="69:77" x14ac:dyDescent="0.15">
      <c r="BQ2211" s="1" t="s">
        <v>465</v>
      </c>
      <c r="BR2211" s="1" t="s">
        <v>1108</v>
      </c>
      <c r="BS2211" s="12" t="s">
        <v>254</v>
      </c>
      <c r="BY2211" s="2"/>
    </row>
    <row r="2212" spans="69:77" x14ac:dyDescent="0.15">
      <c r="BQ2212" s="1" t="s">
        <v>465</v>
      </c>
      <c r="BR2212" s="1" t="s">
        <v>1110</v>
      </c>
      <c r="BS2212" s="12" t="s">
        <v>1189</v>
      </c>
      <c r="BY2212" s="2"/>
    </row>
    <row r="2213" spans="69:77" x14ac:dyDescent="0.15">
      <c r="BQ2213" s="1" t="s">
        <v>465</v>
      </c>
      <c r="BR2213" s="1" t="s">
        <v>1112</v>
      </c>
      <c r="BS2213" s="12" t="s">
        <v>1190</v>
      </c>
      <c r="BY2213" s="2"/>
    </row>
    <row r="2214" spans="69:77" x14ac:dyDescent="0.15">
      <c r="BQ2214" s="1" t="s">
        <v>465</v>
      </c>
      <c r="BR2214" s="1" t="s">
        <v>1114</v>
      </c>
      <c r="BS2214" s="12" t="s">
        <v>1191</v>
      </c>
      <c r="BY2214" s="2"/>
    </row>
    <row r="2215" spans="69:77" x14ac:dyDescent="0.15">
      <c r="BQ2215" s="1" t="s">
        <v>465</v>
      </c>
      <c r="BR2215" s="1" t="s">
        <v>1116</v>
      </c>
      <c r="BS2215" s="12" t="s">
        <v>1192</v>
      </c>
      <c r="BY2215" s="2"/>
    </row>
    <row r="2216" spans="69:77" x14ac:dyDescent="0.15">
      <c r="BQ2216" s="1" t="s">
        <v>465</v>
      </c>
      <c r="BR2216" s="1" t="s">
        <v>1118</v>
      </c>
      <c r="BS2216" s="12" t="s">
        <v>1193</v>
      </c>
      <c r="BY2216" s="2"/>
    </row>
    <row r="2217" spans="69:77" x14ac:dyDescent="0.15">
      <c r="BQ2217" s="1" t="s">
        <v>465</v>
      </c>
      <c r="BR2217" s="1" t="s">
        <v>1120</v>
      </c>
      <c r="BS2217" s="12" t="s">
        <v>1194</v>
      </c>
      <c r="BY2217" s="2"/>
    </row>
    <row r="2218" spans="69:77" x14ac:dyDescent="0.15">
      <c r="BQ2218" s="1" t="s">
        <v>465</v>
      </c>
      <c r="BR2218" s="1" t="s">
        <v>1122</v>
      </c>
      <c r="BS2218" s="12" t="s">
        <v>1195</v>
      </c>
      <c r="BY2218" s="2"/>
    </row>
    <row r="2219" spans="69:77" x14ac:dyDescent="0.15">
      <c r="BQ2219" s="1" t="s">
        <v>465</v>
      </c>
      <c r="BR2219" s="1" t="s">
        <v>1124</v>
      </c>
      <c r="BS2219" s="12" t="s">
        <v>1196</v>
      </c>
      <c r="BY2219" s="2"/>
    </row>
    <row r="2220" spans="69:77" x14ac:dyDescent="0.15">
      <c r="BQ2220" s="1" t="s">
        <v>465</v>
      </c>
      <c r="BR2220" s="1" t="s">
        <v>1126</v>
      </c>
      <c r="BS2220" s="12" t="s">
        <v>1197</v>
      </c>
      <c r="BY2220" s="2"/>
    </row>
    <row r="2221" spans="69:77" x14ac:dyDescent="0.15">
      <c r="BQ2221" s="1" t="s">
        <v>465</v>
      </c>
      <c r="BR2221" s="1" t="s">
        <v>1128</v>
      </c>
      <c r="BS2221" s="12" t="s">
        <v>1198</v>
      </c>
      <c r="BY2221" s="2"/>
    </row>
    <row r="2222" spans="69:77" x14ac:dyDescent="0.15">
      <c r="BQ2222" s="1" t="s">
        <v>465</v>
      </c>
      <c r="BR2222" s="1" t="s">
        <v>1130</v>
      </c>
      <c r="BS2222" s="12" t="s">
        <v>1199</v>
      </c>
      <c r="BY2222" s="2"/>
    </row>
    <row r="2223" spans="69:77" x14ac:dyDescent="0.15">
      <c r="BQ2223" s="1" t="s">
        <v>466</v>
      </c>
      <c r="BR2223" s="1" t="s">
        <v>1108</v>
      </c>
      <c r="BS2223" s="12" t="s">
        <v>1252</v>
      </c>
      <c r="BY2223" s="2"/>
    </row>
    <row r="2224" spans="69:77" x14ac:dyDescent="0.15">
      <c r="BQ2224" s="1" t="s">
        <v>466</v>
      </c>
      <c r="BR2224" s="1" t="s">
        <v>1110</v>
      </c>
      <c r="BS2224" s="12" t="s">
        <v>1253</v>
      </c>
      <c r="BY2224" s="2"/>
    </row>
    <row r="2225" spans="69:77" x14ac:dyDescent="0.15">
      <c r="BQ2225" s="1" t="s">
        <v>466</v>
      </c>
      <c r="BR2225" s="1" t="s">
        <v>1112</v>
      </c>
      <c r="BS2225" s="12" t="s">
        <v>1254</v>
      </c>
      <c r="BY2225" s="2"/>
    </row>
    <row r="2226" spans="69:77" x14ac:dyDescent="0.15">
      <c r="BQ2226" s="1" t="s">
        <v>466</v>
      </c>
      <c r="BR2226" s="1" t="s">
        <v>1114</v>
      </c>
      <c r="BS2226" s="12" t="s">
        <v>1255</v>
      </c>
      <c r="BY2226" s="2"/>
    </row>
    <row r="2227" spans="69:77" x14ac:dyDescent="0.15">
      <c r="BQ2227" s="1" t="s">
        <v>466</v>
      </c>
      <c r="BR2227" s="1" t="s">
        <v>1116</v>
      </c>
      <c r="BS2227" s="12" t="s">
        <v>1256</v>
      </c>
      <c r="BY2227" s="2"/>
    </row>
    <row r="2228" spans="69:77" x14ac:dyDescent="0.15">
      <c r="BQ2228" s="1" t="s">
        <v>466</v>
      </c>
      <c r="BR2228" s="1" t="s">
        <v>1118</v>
      </c>
      <c r="BS2228" s="12" t="s">
        <v>1527</v>
      </c>
      <c r="BY2228" s="2"/>
    </row>
    <row r="2229" spans="69:77" x14ac:dyDescent="0.15">
      <c r="BQ2229" s="1" t="s">
        <v>466</v>
      </c>
      <c r="BR2229" s="1" t="s">
        <v>1120</v>
      </c>
      <c r="BS2229" s="12" t="s">
        <v>1258</v>
      </c>
      <c r="BY2229" s="2"/>
    </row>
    <row r="2230" spans="69:77" x14ac:dyDescent="0.15">
      <c r="BQ2230" s="1" t="s">
        <v>466</v>
      </c>
      <c r="BR2230" s="1" t="s">
        <v>1122</v>
      </c>
      <c r="BS2230" s="12" t="s">
        <v>1259</v>
      </c>
      <c r="BY2230" s="2"/>
    </row>
    <row r="2231" spans="69:77" x14ac:dyDescent="0.15">
      <c r="BQ2231" s="1" t="s">
        <v>466</v>
      </c>
      <c r="BR2231" s="1" t="s">
        <v>1124</v>
      </c>
      <c r="BS2231" s="12" t="s">
        <v>1528</v>
      </c>
      <c r="BY2231" s="2"/>
    </row>
    <row r="2232" spans="69:77" x14ac:dyDescent="0.15">
      <c r="BQ2232" s="1" t="s">
        <v>466</v>
      </c>
      <c r="BR2232" s="1" t="s">
        <v>1126</v>
      </c>
      <c r="BS2232" s="12" t="s">
        <v>2203</v>
      </c>
      <c r="BY2232" s="2"/>
    </row>
    <row r="2233" spans="69:77" x14ac:dyDescent="0.15">
      <c r="BQ2233" s="1" t="s">
        <v>466</v>
      </c>
      <c r="BR2233" s="1" t="s">
        <v>1128</v>
      </c>
      <c r="BS2233" s="12" t="s">
        <v>1530</v>
      </c>
      <c r="BY2233" s="2"/>
    </row>
    <row r="2234" spans="69:77" x14ac:dyDescent="0.15">
      <c r="BQ2234" s="1" t="s">
        <v>466</v>
      </c>
      <c r="BR2234" s="1" t="s">
        <v>1130</v>
      </c>
      <c r="BS2234" s="12" t="s">
        <v>1531</v>
      </c>
      <c r="BY2234" s="2"/>
    </row>
    <row r="2235" spans="69:77" x14ac:dyDescent="0.15">
      <c r="BQ2235" s="1" t="s">
        <v>466</v>
      </c>
      <c r="BR2235" s="1" t="s">
        <v>1132</v>
      </c>
      <c r="BS2235" s="12" t="s">
        <v>2204</v>
      </c>
      <c r="BY2235" s="2"/>
    </row>
    <row r="2236" spans="69:77" x14ac:dyDescent="0.15">
      <c r="BQ2236" s="1" t="s">
        <v>466</v>
      </c>
      <c r="BR2236" s="1" t="s">
        <v>1134</v>
      </c>
      <c r="BS2236" s="12" t="s">
        <v>1263</v>
      </c>
      <c r="BY2236" s="2"/>
    </row>
    <row r="2237" spans="69:77" x14ac:dyDescent="0.15">
      <c r="BQ2237" s="1" t="s">
        <v>466</v>
      </c>
      <c r="BR2237" s="1" t="s">
        <v>1136</v>
      </c>
      <c r="BS2237" s="12" t="s">
        <v>1264</v>
      </c>
      <c r="BY2237" s="2"/>
    </row>
    <row r="2238" spans="69:77" x14ac:dyDescent="0.15">
      <c r="BQ2238" s="1" t="s">
        <v>467</v>
      </c>
      <c r="BR2238" s="1" t="s">
        <v>1108</v>
      </c>
      <c r="BS2238" s="12" t="s">
        <v>2205</v>
      </c>
      <c r="BY2238" s="2"/>
    </row>
    <row r="2239" spans="69:77" x14ac:dyDescent="0.15">
      <c r="BQ2239" s="1" t="s">
        <v>467</v>
      </c>
      <c r="BR2239" s="1" t="s">
        <v>1110</v>
      </c>
      <c r="BS2239" s="12" t="s">
        <v>2206</v>
      </c>
      <c r="BY2239" s="2"/>
    </row>
    <row r="2240" spans="69:77" x14ac:dyDescent="0.15">
      <c r="BQ2240" s="1" t="s">
        <v>467</v>
      </c>
      <c r="BR2240" s="1" t="s">
        <v>1112</v>
      </c>
      <c r="BS2240" s="12" t="s">
        <v>2207</v>
      </c>
      <c r="BY2240" s="2"/>
    </row>
    <row r="2241" spans="69:77" x14ac:dyDescent="0.15">
      <c r="BQ2241" s="1" t="s">
        <v>467</v>
      </c>
      <c r="BR2241" s="1" t="s">
        <v>1114</v>
      </c>
      <c r="BS2241" s="12" t="s">
        <v>2208</v>
      </c>
      <c r="BY2241" s="2"/>
    </row>
    <row r="2242" spans="69:77" x14ac:dyDescent="0.15">
      <c r="BQ2242" s="1" t="s">
        <v>467</v>
      </c>
      <c r="BR2242" s="1" t="s">
        <v>1116</v>
      </c>
      <c r="BS2242" s="12" t="s">
        <v>2209</v>
      </c>
      <c r="BY2242" s="2"/>
    </row>
    <row r="2243" spans="69:77" x14ac:dyDescent="0.15">
      <c r="BQ2243" s="1" t="s">
        <v>467</v>
      </c>
      <c r="BR2243" s="1" t="s">
        <v>1118</v>
      </c>
      <c r="BS2243" s="12" t="s">
        <v>2210</v>
      </c>
      <c r="BY2243" s="2"/>
    </row>
    <row r="2244" spans="69:77" x14ac:dyDescent="0.15">
      <c r="BQ2244" s="1" t="s">
        <v>467</v>
      </c>
      <c r="BR2244" s="1" t="s">
        <v>1120</v>
      </c>
      <c r="BS2244" s="12" t="s">
        <v>2211</v>
      </c>
      <c r="BY2244" s="2"/>
    </row>
    <row r="2245" spans="69:77" x14ac:dyDescent="0.15">
      <c r="BQ2245" s="1" t="s">
        <v>467</v>
      </c>
      <c r="BR2245" s="1" t="s">
        <v>1122</v>
      </c>
      <c r="BS2245" s="12" t="s">
        <v>2212</v>
      </c>
      <c r="BY2245" s="2"/>
    </row>
    <row r="2246" spans="69:77" x14ac:dyDescent="0.15">
      <c r="BQ2246" s="1" t="s">
        <v>467</v>
      </c>
      <c r="BR2246" s="1" t="s">
        <v>1124</v>
      </c>
      <c r="BS2246" s="12" t="s">
        <v>2213</v>
      </c>
      <c r="BY2246" s="2"/>
    </row>
    <row r="2247" spans="69:77" x14ac:dyDescent="0.15">
      <c r="BQ2247" s="1" t="s">
        <v>467</v>
      </c>
      <c r="BR2247" s="1" t="s">
        <v>1126</v>
      </c>
      <c r="BS2247" s="12" t="s">
        <v>2214</v>
      </c>
      <c r="BY2247" s="2"/>
    </row>
    <row r="2248" spans="69:77" x14ac:dyDescent="0.15">
      <c r="BQ2248" s="1" t="s">
        <v>467</v>
      </c>
      <c r="BR2248" s="1" t="s">
        <v>1128</v>
      </c>
      <c r="BS2248" s="12" t="s">
        <v>2215</v>
      </c>
      <c r="BY2248" s="2"/>
    </row>
    <row r="2249" spans="69:77" x14ac:dyDescent="0.15">
      <c r="BQ2249" s="1" t="s">
        <v>467</v>
      </c>
      <c r="BR2249" s="1" t="s">
        <v>1130</v>
      </c>
      <c r="BS2249" s="12" t="s">
        <v>2216</v>
      </c>
      <c r="BY2249" s="2"/>
    </row>
    <row r="2250" spans="69:77" x14ac:dyDescent="0.15">
      <c r="BQ2250" s="1" t="s">
        <v>467</v>
      </c>
      <c r="BR2250" s="1" t="s">
        <v>1132</v>
      </c>
      <c r="BS2250" s="12" t="s">
        <v>2217</v>
      </c>
      <c r="BY2250" s="2"/>
    </row>
    <row r="2251" spans="69:77" x14ac:dyDescent="0.15">
      <c r="BQ2251" s="1" t="s">
        <v>467</v>
      </c>
      <c r="BR2251" s="1" t="s">
        <v>1134</v>
      </c>
      <c r="BS2251" s="12" t="s">
        <v>2218</v>
      </c>
      <c r="BY2251" s="2"/>
    </row>
    <row r="2252" spans="69:77" x14ac:dyDescent="0.15">
      <c r="BQ2252" s="1" t="s">
        <v>467</v>
      </c>
      <c r="BR2252" s="1" t="s">
        <v>1136</v>
      </c>
      <c r="BS2252" s="12" t="s">
        <v>2219</v>
      </c>
      <c r="BY2252" s="2"/>
    </row>
    <row r="2253" spans="69:77" x14ac:dyDescent="0.15">
      <c r="BQ2253" s="1" t="s">
        <v>467</v>
      </c>
      <c r="BR2253" s="1" t="s">
        <v>1138</v>
      </c>
      <c r="BS2253" s="12" t="s">
        <v>2220</v>
      </c>
      <c r="BY2253" s="2"/>
    </row>
    <row r="2254" spans="69:77" x14ac:dyDescent="0.15">
      <c r="BQ2254" s="1" t="s">
        <v>467</v>
      </c>
      <c r="BR2254" s="1" t="s">
        <v>1171</v>
      </c>
      <c r="BS2254" s="12" t="s">
        <v>2221</v>
      </c>
      <c r="BY2254" s="2"/>
    </row>
    <row r="2255" spans="69:77" x14ac:dyDescent="0.15">
      <c r="BQ2255" s="1" t="s">
        <v>467</v>
      </c>
      <c r="BR2255" s="1" t="s">
        <v>1173</v>
      </c>
      <c r="BS2255" s="12" t="s">
        <v>2222</v>
      </c>
      <c r="BY2255" s="2"/>
    </row>
    <row r="2256" spans="69:77" x14ac:dyDescent="0.15">
      <c r="BQ2256" s="1" t="s">
        <v>467</v>
      </c>
      <c r="BR2256" s="1" t="s">
        <v>1175</v>
      </c>
      <c r="BS2256" s="12" t="s">
        <v>2223</v>
      </c>
      <c r="BY2256" s="2"/>
    </row>
    <row r="2257" spans="69:77" x14ac:dyDescent="0.15">
      <c r="BQ2257" s="1" t="s">
        <v>467</v>
      </c>
      <c r="BR2257" s="1" t="s">
        <v>1177</v>
      </c>
      <c r="BS2257" s="12" t="s">
        <v>2224</v>
      </c>
      <c r="BY2257" s="2"/>
    </row>
    <row r="2258" spans="69:77" x14ac:dyDescent="0.15">
      <c r="BQ2258" s="1" t="s">
        <v>467</v>
      </c>
      <c r="BR2258" s="1" t="s">
        <v>1179</v>
      </c>
      <c r="BS2258" s="12" t="s">
        <v>2225</v>
      </c>
      <c r="BY2258" s="2"/>
    </row>
    <row r="2259" spans="69:77" x14ac:dyDescent="0.15">
      <c r="BQ2259" s="1" t="s">
        <v>467</v>
      </c>
      <c r="BR2259" s="1" t="s">
        <v>1181</v>
      </c>
      <c r="BS2259" s="12" t="s">
        <v>2226</v>
      </c>
      <c r="BY2259" s="2"/>
    </row>
    <row r="2260" spans="69:77" x14ac:dyDescent="0.15">
      <c r="BQ2260" s="1" t="s">
        <v>467</v>
      </c>
      <c r="BR2260" s="1" t="s">
        <v>1183</v>
      </c>
      <c r="BS2260" s="12" t="s">
        <v>2227</v>
      </c>
      <c r="BY2260" s="2"/>
    </row>
    <row r="2261" spans="69:77" x14ac:dyDescent="0.15">
      <c r="BQ2261" s="1" t="s">
        <v>468</v>
      </c>
      <c r="BR2261" s="1" t="s">
        <v>1108</v>
      </c>
      <c r="BS2261" s="12" t="s">
        <v>1289</v>
      </c>
      <c r="BY2261" s="2"/>
    </row>
    <row r="2262" spans="69:77" x14ac:dyDescent="0.15">
      <c r="BQ2262" s="1" t="s">
        <v>468</v>
      </c>
      <c r="BR2262" s="1" t="s">
        <v>1110</v>
      </c>
      <c r="BS2262" s="12" t="s">
        <v>1290</v>
      </c>
      <c r="BY2262" s="2"/>
    </row>
    <row r="2263" spans="69:77" x14ac:dyDescent="0.15">
      <c r="BQ2263" s="1" t="s">
        <v>468</v>
      </c>
      <c r="BR2263" s="1" t="s">
        <v>1112</v>
      </c>
      <c r="BS2263" s="12" t="s">
        <v>1291</v>
      </c>
      <c r="BY2263" s="2"/>
    </row>
    <row r="2264" spans="69:77" x14ac:dyDescent="0.15">
      <c r="BQ2264" s="1" t="s">
        <v>468</v>
      </c>
      <c r="BR2264" s="1" t="s">
        <v>1114</v>
      </c>
      <c r="BS2264" s="12" t="s">
        <v>1292</v>
      </c>
      <c r="BY2264" s="2"/>
    </row>
    <row r="2265" spans="69:77" x14ac:dyDescent="0.15">
      <c r="BQ2265" s="1" t="s">
        <v>468</v>
      </c>
      <c r="BR2265" s="1" t="s">
        <v>1116</v>
      </c>
      <c r="BS2265" s="12" t="s">
        <v>1293</v>
      </c>
      <c r="BY2265" s="2"/>
    </row>
    <row r="2266" spans="69:77" x14ac:dyDescent="0.15">
      <c r="BQ2266" s="1" t="s">
        <v>468</v>
      </c>
      <c r="BR2266" s="1" t="s">
        <v>1118</v>
      </c>
      <c r="BS2266" s="12" t="s">
        <v>1294</v>
      </c>
      <c r="BY2266" s="2"/>
    </row>
    <row r="2267" spans="69:77" x14ac:dyDescent="0.15">
      <c r="BQ2267" s="1" t="s">
        <v>468</v>
      </c>
      <c r="BR2267" s="1" t="s">
        <v>1120</v>
      </c>
      <c r="BS2267" s="12" t="s">
        <v>1295</v>
      </c>
      <c r="BY2267" s="2"/>
    </row>
    <row r="2268" spans="69:77" x14ac:dyDescent="0.15">
      <c r="BQ2268" s="1" t="s">
        <v>468</v>
      </c>
      <c r="BR2268" s="1" t="s">
        <v>1122</v>
      </c>
      <c r="BS2268" s="12" t="s">
        <v>1296</v>
      </c>
      <c r="BY2268" s="2"/>
    </row>
    <row r="2269" spans="69:77" x14ac:dyDescent="0.15">
      <c r="BQ2269" s="1" t="s">
        <v>468</v>
      </c>
      <c r="BR2269" s="1" t="s">
        <v>1124</v>
      </c>
      <c r="BS2269" s="12" t="s">
        <v>1297</v>
      </c>
      <c r="BY2269" s="2"/>
    </row>
    <row r="2270" spans="69:77" x14ac:dyDescent="0.15">
      <c r="BQ2270" s="1" t="s">
        <v>468</v>
      </c>
      <c r="BR2270" s="1" t="s">
        <v>1126</v>
      </c>
      <c r="BS2270" s="12" t="s">
        <v>1298</v>
      </c>
      <c r="BY2270" s="2"/>
    </row>
    <row r="2271" spans="69:77" x14ac:dyDescent="0.15">
      <c r="BQ2271" s="1" t="s">
        <v>468</v>
      </c>
      <c r="BR2271" s="1" t="s">
        <v>1128</v>
      </c>
      <c r="BS2271" s="12" t="s">
        <v>1299</v>
      </c>
      <c r="BY2271" s="2"/>
    </row>
    <row r="2272" spans="69:77" x14ac:dyDescent="0.15">
      <c r="BQ2272" s="1" t="s">
        <v>469</v>
      </c>
      <c r="BR2272" s="1" t="s">
        <v>1108</v>
      </c>
      <c r="BS2272" s="12" t="s">
        <v>1402</v>
      </c>
      <c r="BY2272" s="2"/>
    </row>
    <row r="2273" spans="69:77" x14ac:dyDescent="0.15">
      <c r="BQ2273" s="1" t="s">
        <v>469</v>
      </c>
      <c r="BR2273" s="1" t="s">
        <v>1110</v>
      </c>
      <c r="BS2273" s="12" t="s">
        <v>73</v>
      </c>
      <c r="BY2273" s="2"/>
    </row>
    <row r="2274" spans="69:77" x14ac:dyDescent="0.15">
      <c r="BQ2274" s="1" t="s">
        <v>469</v>
      </c>
      <c r="BR2274" s="1" t="s">
        <v>1112</v>
      </c>
      <c r="BS2274" s="12" t="s">
        <v>280</v>
      </c>
      <c r="BY2274" s="2"/>
    </row>
    <row r="2275" spans="69:77" x14ac:dyDescent="0.15">
      <c r="BQ2275" s="1" t="s">
        <v>469</v>
      </c>
      <c r="BR2275" s="1" t="s">
        <v>1114</v>
      </c>
      <c r="BS2275" s="12" t="s">
        <v>287</v>
      </c>
      <c r="BY2275" s="2"/>
    </row>
    <row r="2276" spans="69:77" x14ac:dyDescent="0.15">
      <c r="BQ2276" s="1" t="s">
        <v>469</v>
      </c>
      <c r="BR2276" s="1" t="s">
        <v>1116</v>
      </c>
      <c r="BS2276" s="12" t="s">
        <v>1152</v>
      </c>
      <c r="BY2276" s="2"/>
    </row>
    <row r="2277" spans="69:77" x14ac:dyDescent="0.15">
      <c r="BQ2277" s="1" t="s">
        <v>469</v>
      </c>
      <c r="BR2277" s="1" t="s">
        <v>1118</v>
      </c>
      <c r="BS2277" s="12" t="s">
        <v>1153</v>
      </c>
      <c r="BY2277" s="2"/>
    </row>
    <row r="2278" spans="69:77" x14ac:dyDescent="0.15">
      <c r="BQ2278" s="1" t="s">
        <v>469</v>
      </c>
      <c r="BR2278" s="1" t="s">
        <v>1120</v>
      </c>
      <c r="BS2278" s="12" t="s">
        <v>1154</v>
      </c>
      <c r="BY2278" s="2"/>
    </row>
    <row r="2279" spans="69:77" x14ac:dyDescent="0.15">
      <c r="BQ2279" s="1" t="s">
        <v>470</v>
      </c>
      <c r="BR2279" s="1" t="s">
        <v>1108</v>
      </c>
      <c r="BS2279" s="12" t="s">
        <v>1402</v>
      </c>
      <c r="BY2279" s="2"/>
    </row>
    <row r="2280" spans="69:77" x14ac:dyDescent="0.15">
      <c r="BQ2280" s="1" t="s">
        <v>470</v>
      </c>
      <c r="BR2280" s="1" t="s">
        <v>1110</v>
      </c>
      <c r="BS2280" s="12" t="s">
        <v>2228</v>
      </c>
      <c r="BY2280" s="2"/>
    </row>
    <row r="2281" spans="69:77" x14ac:dyDescent="0.15">
      <c r="BQ2281" s="1" t="s">
        <v>470</v>
      </c>
      <c r="BR2281" s="1" t="s">
        <v>1112</v>
      </c>
      <c r="BS2281" s="12" t="s">
        <v>73</v>
      </c>
      <c r="BY2281" s="2"/>
    </row>
    <row r="2282" spans="69:77" x14ac:dyDescent="0.15">
      <c r="BQ2282" s="1" t="s">
        <v>470</v>
      </c>
      <c r="BR2282" s="1" t="s">
        <v>1114</v>
      </c>
      <c r="BS2282" s="12" t="s">
        <v>1150</v>
      </c>
      <c r="BY2282" s="2"/>
    </row>
    <row r="2283" spans="69:77" x14ac:dyDescent="0.15">
      <c r="BQ2283" s="1" t="s">
        <v>470</v>
      </c>
      <c r="BR2283" s="1" t="s">
        <v>1116</v>
      </c>
      <c r="BS2283" s="12" t="s">
        <v>1151</v>
      </c>
      <c r="BY2283" s="2"/>
    </row>
    <row r="2284" spans="69:77" x14ac:dyDescent="0.15">
      <c r="BQ2284" s="1" t="s">
        <v>470</v>
      </c>
      <c r="BR2284" s="1" t="s">
        <v>1118</v>
      </c>
      <c r="BS2284" s="12" t="s">
        <v>1153</v>
      </c>
      <c r="BY2284" s="2"/>
    </row>
    <row r="2285" spans="69:77" x14ac:dyDescent="0.15">
      <c r="BQ2285" s="1" t="s">
        <v>470</v>
      </c>
      <c r="BR2285" s="1" t="s">
        <v>1120</v>
      </c>
      <c r="BS2285" s="12" t="s">
        <v>1154</v>
      </c>
      <c r="BY2285" s="2"/>
    </row>
    <row r="2286" spans="69:77" x14ac:dyDescent="0.15">
      <c r="BQ2286" s="1" t="s">
        <v>471</v>
      </c>
      <c r="BR2286" s="1" t="s">
        <v>1108</v>
      </c>
      <c r="BS2286" s="12" t="s">
        <v>2229</v>
      </c>
      <c r="BY2286" s="2"/>
    </row>
    <row r="2287" spans="69:77" x14ac:dyDescent="0.15">
      <c r="BQ2287" s="1" t="s">
        <v>471</v>
      </c>
      <c r="BR2287" s="1" t="s">
        <v>1110</v>
      </c>
      <c r="BS2287" s="12" t="s">
        <v>2230</v>
      </c>
      <c r="BY2287" s="2"/>
    </row>
    <row r="2288" spans="69:77" x14ac:dyDescent="0.15">
      <c r="BQ2288" s="1" t="s">
        <v>471</v>
      </c>
      <c r="BR2288" s="1" t="s">
        <v>1112</v>
      </c>
      <c r="BS2288" s="12" t="s">
        <v>2231</v>
      </c>
      <c r="BY2288" s="2"/>
    </row>
    <row r="2289" spans="69:77" x14ac:dyDescent="0.15">
      <c r="BQ2289" s="1" t="s">
        <v>471</v>
      </c>
      <c r="BR2289" s="1" t="s">
        <v>1114</v>
      </c>
      <c r="BS2289" s="12" t="s">
        <v>2232</v>
      </c>
      <c r="BY2289" s="2"/>
    </row>
    <row r="2290" spans="69:77" x14ac:dyDescent="0.15">
      <c r="BQ2290" s="1" t="s">
        <v>471</v>
      </c>
      <c r="BR2290" s="1" t="s">
        <v>1116</v>
      </c>
      <c r="BS2290" s="12" t="s">
        <v>2233</v>
      </c>
      <c r="BY2290" s="2"/>
    </row>
    <row r="2291" spans="69:77" x14ac:dyDescent="0.15">
      <c r="BQ2291" s="1" t="s">
        <v>471</v>
      </c>
      <c r="BR2291" s="1" t="s">
        <v>1118</v>
      </c>
      <c r="BS2291" s="12" t="s">
        <v>2234</v>
      </c>
      <c r="BY2291" s="2"/>
    </row>
    <row r="2292" spans="69:77" x14ac:dyDescent="0.15">
      <c r="BQ2292" s="1" t="s">
        <v>471</v>
      </c>
      <c r="BR2292" s="1" t="s">
        <v>1120</v>
      </c>
      <c r="BS2292" s="12" t="s">
        <v>2235</v>
      </c>
      <c r="BY2292" s="2"/>
    </row>
    <row r="2293" spans="69:77" x14ac:dyDescent="0.15">
      <c r="BQ2293" s="1" t="s">
        <v>472</v>
      </c>
      <c r="BR2293" s="1" t="s">
        <v>1108</v>
      </c>
      <c r="BS2293" s="12" t="s">
        <v>2236</v>
      </c>
      <c r="BY2293" s="2"/>
    </row>
    <row r="2294" spans="69:77" x14ac:dyDescent="0.15">
      <c r="BQ2294" s="1" t="s">
        <v>472</v>
      </c>
      <c r="BR2294" s="1" t="s">
        <v>1110</v>
      </c>
      <c r="BS2294" s="12" t="s">
        <v>2237</v>
      </c>
      <c r="BY2294" s="2"/>
    </row>
    <row r="2295" spans="69:77" x14ac:dyDescent="0.15">
      <c r="BQ2295" s="1" t="s">
        <v>472</v>
      </c>
      <c r="BR2295" s="1" t="s">
        <v>1112</v>
      </c>
      <c r="BS2295" s="12" t="s">
        <v>2238</v>
      </c>
      <c r="BY2295" s="2"/>
    </row>
    <row r="2296" spans="69:77" x14ac:dyDescent="0.15">
      <c r="BQ2296" s="1" t="s">
        <v>472</v>
      </c>
      <c r="BR2296" s="1" t="s">
        <v>1114</v>
      </c>
      <c r="BS2296" s="12" t="s">
        <v>2239</v>
      </c>
      <c r="BY2296" s="2"/>
    </row>
    <row r="2297" spans="69:77" x14ac:dyDescent="0.15">
      <c r="BQ2297" s="1" t="s">
        <v>472</v>
      </c>
      <c r="BR2297" s="1" t="s">
        <v>1116</v>
      </c>
      <c r="BS2297" s="12" t="s">
        <v>2240</v>
      </c>
      <c r="BY2297" s="2"/>
    </row>
    <row r="2298" spans="69:77" x14ac:dyDescent="0.15">
      <c r="BQ2298" s="1" t="s">
        <v>472</v>
      </c>
      <c r="BR2298" s="1" t="s">
        <v>1118</v>
      </c>
      <c r="BS2298" s="12" t="s">
        <v>2241</v>
      </c>
      <c r="BY2298" s="2"/>
    </row>
    <row r="2299" spans="69:77" x14ac:dyDescent="0.15">
      <c r="BQ2299" s="1" t="s">
        <v>472</v>
      </c>
      <c r="BR2299" s="1" t="s">
        <v>1120</v>
      </c>
      <c r="BS2299" s="12" t="s">
        <v>2242</v>
      </c>
      <c r="BY2299" s="2"/>
    </row>
    <row r="2300" spans="69:77" x14ac:dyDescent="0.15">
      <c r="BQ2300" s="1" t="s">
        <v>472</v>
      </c>
      <c r="BR2300" s="1" t="s">
        <v>1122</v>
      </c>
      <c r="BS2300" s="12" t="s">
        <v>2243</v>
      </c>
      <c r="BY2300" s="2"/>
    </row>
    <row r="2301" spans="69:77" x14ac:dyDescent="0.15">
      <c r="BQ2301" s="1" t="s">
        <v>472</v>
      </c>
      <c r="BR2301" s="1" t="s">
        <v>1124</v>
      </c>
      <c r="BS2301" s="12" t="s">
        <v>2244</v>
      </c>
      <c r="BY2301" s="2"/>
    </row>
    <row r="2302" spans="69:77" x14ac:dyDescent="0.15">
      <c r="BQ2302" s="1" t="s">
        <v>472</v>
      </c>
      <c r="BR2302" s="1" t="s">
        <v>1126</v>
      </c>
      <c r="BS2302" s="12" t="s">
        <v>2245</v>
      </c>
      <c r="BY2302" s="2"/>
    </row>
    <row r="2303" spans="69:77" x14ac:dyDescent="0.15">
      <c r="BQ2303" s="1" t="s">
        <v>472</v>
      </c>
      <c r="BR2303" s="1" t="s">
        <v>1128</v>
      </c>
      <c r="BS2303" s="12" t="s">
        <v>2246</v>
      </c>
      <c r="BY2303" s="2"/>
    </row>
    <row r="2304" spans="69:77" x14ac:dyDescent="0.15">
      <c r="BQ2304" s="1" t="s">
        <v>472</v>
      </c>
      <c r="BR2304" s="1" t="s">
        <v>1130</v>
      </c>
      <c r="BS2304" s="12" t="s">
        <v>1196</v>
      </c>
      <c r="BY2304" s="2"/>
    </row>
    <row r="2305" spans="69:77" x14ac:dyDescent="0.15">
      <c r="BQ2305" s="1" t="s">
        <v>472</v>
      </c>
      <c r="BR2305" s="1" t="s">
        <v>1132</v>
      </c>
      <c r="BS2305" s="12" t="s">
        <v>2247</v>
      </c>
      <c r="BY2305" s="2"/>
    </row>
    <row r="2306" spans="69:77" x14ac:dyDescent="0.15">
      <c r="BQ2306" s="1" t="s">
        <v>472</v>
      </c>
      <c r="BR2306" s="1" t="s">
        <v>1134</v>
      </c>
      <c r="BS2306" s="12" t="s">
        <v>2248</v>
      </c>
      <c r="BY2306" s="2"/>
    </row>
    <row r="2307" spans="69:77" x14ac:dyDescent="0.15">
      <c r="BQ2307" s="1" t="s">
        <v>472</v>
      </c>
      <c r="BR2307" s="1" t="s">
        <v>1136</v>
      </c>
      <c r="BS2307" s="12" t="s">
        <v>2249</v>
      </c>
      <c r="BY2307" s="2"/>
    </row>
    <row r="2308" spans="69:77" x14ac:dyDescent="0.15">
      <c r="BQ2308" s="1" t="s">
        <v>473</v>
      </c>
      <c r="BR2308" s="1" t="s">
        <v>1108</v>
      </c>
      <c r="BS2308" s="12" t="s">
        <v>2250</v>
      </c>
      <c r="BY2308" s="2"/>
    </row>
    <row r="2309" spans="69:77" x14ac:dyDescent="0.15">
      <c r="BQ2309" s="1" t="s">
        <v>473</v>
      </c>
      <c r="BR2309" s="1" t="s">
        <v>1110</v>
      </c>
      <c r="BS2309" s="12" t="s">
        <v>2251</v>
      </c>
      <c r="BY2309" s="2"/>
    </row>
    <row r="2310" spans="69:77" x14ac:dyDescent="0.15">
      <c r="BQ2310" s="1" t="s">
        <v>473</v>
      </c>
      <c r="BR2310" s="1" t="s">
        <v>1112</v>
      </c>
      <c r="BS2310" s="12" t="s">
        <v>2252</v>
      </c>
      <c r="BY2310" s="2"/>
    </row>
    <row r="2311" spans="69:77" x14ac:dyDescent="0.15">
      <c r="BQ2311" s="1" t="s">
        <v>473</v>
      </c>
      <c r="BR2311" s="1" t="s">
        <v>1114</v>
      </c>
      <c r="BS2311" s="12" t="s">
        <v>2253</v>
      </c>
      <c r="BY2311" s="2"/>
    </row>
    <row r="2312" spans="69:77" x14ac:dyDescent="0.15">
      <c r="BQ2312" s="1" t="s">
        <v>473</v>
      </c>
      <c r="BR2312" s="1" t="s">
        <v>1116</v>
      </c>
      <c r="BS2312" s="12" t="s">
        <v>2254</v>
      </c>
      <c r="BY2312" s="2"/>
    </row>
    <row r="2313" spans="69:77" x14ac:dyDescent="0.15">
      <c r="BQ2313" s="1" t="s">
        <v>473</v>
      </c>
      <c r="BR2313" s="1" t="s">
        <v>1118</v>
      </c>
      <c r="BS2313" s="12" t="s">
        <v>2255</v>
      </c>
      <c r="BY2313" s="2"/>
    </row>
    <row r="2314" spans="69:77" x14ac:dyDescent="0.15">
      <c r="BQ2314" s="1" t="s">
        <v>473</v>
      </c>
      <c r="BR2314" s="1" t="s">
        <v>1120</v>
      </c>
      <c r="BS2314" s="12" t="s">
        <v>2256</v>
      </c>
      <c r="BY2314" s="2"/>
    </row>
    <row r="2315" spans="69:77" x14ac:dyDescent="0.15">
      <c r="BQ2315" s="1" t="s">
        <v>473</v>
      </c>
      <c r="BR2315" s="1" t="s">
        <v>1122</v>
      </c>
      <c r="BS2315" s="12" t="s">
        <v>2257</v>
      </c>
      <c r="BY2315" s="2"/>
    </row>
    <row r="2316" spans="69:77" x14ac:dyDescent="0.15">
      <c r="BQ2316" s="1" t="s">
        <v>473</v>
      </c>
      <c r="BR2316" s="1" t="s">
        <v>1124</v>
      </c>
      <c r="BS2316" s="12" t="s">
        <v>2258</v>
      </c>
      <c r="BY2316" s="2"/>
    </row>
    <row r="2317" spans="69:77" x14ac:dyDescent="0.15">
      <c r="BQ2317" s="1" t="s">
        <v>473</v>
      </c>
      <c r="BR2317" s="1" t="s">
        <v>1126</v>
      </c>
      <c r="BS2317" s="12" t="s">
        <v>1215</v>
      </c>
      <c r="BY2317" s="2"/>
    </row>
    <row r="2318" spans="69:77" x14ac:dyDescent="0.15">
      <c r="BQ2318" s="1" t="s">
        <v>474</v>
      </c>
      <c r="BR2318" s="1" t="s">
        <v>1108</v>
      </c>
      <c r="BS2318" s="12" t="s">
        <v>2259</v>
      </c>
      <c r="BY2318" s="2"/>
    </row>
    <row r="2319" spans="69:77" x14ac:dyDescent="0.15">
      <c r="BQ2319" s="1" t="s">
        <v>474</v>
      </c>
      <c r="BR2319" s="1" t="s">
        <v>1110</v>
      </c>
      <c r="BS2319" s="12" t="s">
        <v>1201</v>
      </c>
      <c r="BY2319" s="2"/>
    </row>
    <row r="2320" spans="69:77" x14ac:dyDescent="0.15">
      <c r="BQ2320" s="1" t="s">
        <v>474</v>
      </c>
      <c r="BR2320" s="1" t="s">
        <v>1112</v>
      </c>
      <c r="BS2320" s="12" t="s">
        <v>1219</v>
      </c>
      <c r="BY2320" s="2"/>
    </row>
    <row r="2321" spans="69:77" x14ac:dyDescent="0.15">
      <c r="BQ2321" s="1" t="s">
        <v>474</v>
      </c>
      <c r="BR2321" s="1" t="s">
        <v>1114</v>
      </c>
      <c r="BS2321" s="12" t="s">
        <v>2260</v>
      </c>
      <c r="BY2321" s="2"/>
    </row>
    <row r="2322" spans="69:77" x14ac:dyDescent="0.15">
      <c r="BQ2322" s="1" t="s">
        <v>474</v>
      </c>
      <c r="BR2322" s="1" t="s">
        <v>1116</v>
      </c>
      <c r="BS2322" s="12" t="s">
        <v>1220</v>
      </c>
      <c r="BY2322" s="2"/>
    </row>
    <row r="2323" spans="69:77" x14ac:dyDescent="0.15">
      <c r="BQ2323" s="1" t="s">
        <v>474</v>
      </c>
      <c r="BR2323" s="1" t="s">
        <v>1118</v>
      </c>
      <c r="BS2323" s="12" t="s">
        <v>2261</v>
      </c>
      <c r="BY2323" s="2"/>
    </row>
    <row r="2324" spans="69:77" x14ac:dyDescent="0.15">
      <c r="BQ2324" s="1" t="s">
        <v>474</v>
      </c>
      <c r="BR2324" s="1" t="s">
        <v>1120</v>
      </c>
      <c r="BS2324" s="12" t="s">
        <v>2262</v>
      </c>
      <c r="BY2324" s="2"/>
    </row>
    <row r="2325" spans="69:77" x14ac:dyDescent="0.15">
      <c r="BQ2325" s="1" t="s">
        <v>474</v>
      </c>
      <c r="BR2325" s="1" t="s">
        <v>1122</v>
      </c>
      <c r="BS2325" s="12" t="s">
        <v>2263</v>
      </c>
      <c r="BY2325" s="2"/>
    </row>
    <row r="2326" spans="69:77" x14ac:dyDescent="0.15">
      <c r="BQ2326" s="1" t="s">
        <v>474</v>
      </c>
      <c r="BR2326" s="1" t="s">
        <v>1124</v>
      </c>
      <c r="BS2326" s="12" t="s">
        <v>2264</v>
      </c>
      <c r="BY2326" s="2"/>
    </row>
    <row r="2327" spans="69:77" x14ac:dyDescent="0.15">
      <c r="BQ2327" s="1" t="s">
        <v>474</v>
      </c>
      <c r="BR2327" s="1" t="s">
        <v>1126</v>
      </c>
      <c r="BS2327" s="12" t="s">
        <v>1214</v>
      </c>
      <c r="BY2327" s="2"/>
    </row>
    <row r="2328" spans="69:77" x14ac:dyDescent="0.15">
      <c r="BQ2328" s="1" t="s">
        <v>474</v>
      </c>
      <c r="BR2328" s="1" t="s">
        <v>1128</v>
      </c>
      <c r="BS2328" s="12" t="s">
        <v>1197</v>
      </c>
      <c r="BY2328" s="2"/>
    </row>
    <row r="2329" spans="69:77" x14ac:dyDescent="0.15">
      <c r="BQ2329" s="1" t="s">
        <v>474</v>
      </c>
      <c r="BR2329" s="1" t="s">
        <v>1130</v>
      </c>
      <c r="BS2329" s="12" t="s">
        <v>2265</v>
      </c>
      <c r="BY2329" s="2"/>
    </row>
    <row r="2330" spans="69:77" x14ac:dyDescent="0.15">
      <c r="BQ2330" s="1" t="s">
        <v>475</v>
      </c>
      <c r="BR2330" s="1" t="s">
        <v>1108</v>
      </c>
      <c r="BS2330" s="12" t="s">
        <v>1289</v>
      </c>
      <c r="BY2330" s="2"/>
    </row>
    <row r="2331" spans="69:77" x14ac:dyDescent="0.15">
      <c r="BQ2331" s="1" t="s">
        <v>475</v>
      </c>
      <c r="BR2331" s="1" t="s">
        <v>1110</v>
      </c>
      <c r="BS2331" s="12" t="s">
        <v>1290</v>
      </c>
      <c r="BY2331" s="2"/>
    </row>
    <row r="2332" spans="69:77" x14ac:dyDescent="0.15">
      <c r="BQ2332" s="1" t="s">
        <v>475</v>
      </c>
      <c r="BR2332" s="1" t="s">
        <v>1112</v>
      </c>
      <c r="BS2332" s="12" t="s">
        <v>1291</v>
      </c>
      <c r="BY2332" s="2"/>
    </row>
    <row r="2333" spans="69:77" x14ac:dyDescent="0.15">
      <c r="BQ2333" s="1" t="s">
        <v>475</v>
      </c>
      <c r="BR2333" s="1" t="s">
        <v>1114</v>
      </c>
      <c r="BS2333" s="12" t="s">
        <v>1292</v>
      </c>
      <c r="BY2333" s="2"/>
    </row>
    <row r="2334" spans="69:77" x14ac:dyDescent="0.15">
      <c r="BQ2334" s="1" t="s">
        <v>475</v>
      </c>
      <c r="BR2334" s="1" t="s">
        <v>1116</v>
      </c>
      <c r="BS2334" s="12" t="s">
        <v>1293</v>
      </c>
      <c r="BY2334" s="2"/>
    </row>
    <row r="2335" spans="69:77" x14ac:dyDescent="0.15">
      <c r="BQ2335" s="1" t="s">
        <v>475</v>
      </c>
      <c r="BR2335" s="1" t="s">
        <v>1118</v>
      </c>
      <c r="BS2335" s="12" t="s">
        <v>1294</v>
      </c>
      <c r="BY2335" s="2"/>
    </row>
    <row r="2336" spans="69:77" x14ac:dyDescent="0.15">
      <c r="BQ2336" s="1" t="s">
        <v>475</v>
      </c>
      <c r="BR2336" s="1" t="s">
        <v>1120</v>
      </c>
      <c r="BS2336" s="12" t="s">
        <v>1295</v>
      </c>
      <c r="BY2336" s="2"/>
    </row>
    <row r="2337" spans="69:77" x14ac:dyDescent="0.15">
      <c r="BQ2337" s="1" t="s">
        <v>475</v>
      </c>
      <c r="BR2337" s="1" t="s">
        <v>1122</v>
      </c>
      <c r="BS2337" s="12" t="s">
        <v>1296</v>
      </c>
      <c r="BY2337" s="2"/>
    </row>
    <row r="2338" spans="69:77" x14ac:dyDescent="0.15">
      <c r="BQ2338" s="1" t="s">
        <v>475</v>
      </c>
      <c r="BR2338" s="1" t="s">
        <v>1124</v>
      </c>
      <c r="BS2338" s="12" t="s">
        <v>1297</v>
      </c>
      <c r="BY2338" s="2"/>
    </row>
    <row r="2339" spans="69:77" x14ac:dyDescent="0.15">
      <c r="BQ2339" s="1" t="s">
        <v>475</v>
      </c>
      <c r="BR2339" s="1" t="s">
        <v>1126</v>
      </c>
      <c r="BS2339" s="12" t="s">
        <v>1298</v>
      </c>
      <c r="BY2339" s="2"/>
    </row>
    <row r="2340" spans="69:77" x14ac:dyDescent="0.15">
      <c r="BQ2340" s="1" t="s">
        <v>475</v>
      </c>
      <c r="BR2340" s="1" t="s">
        <v>1128</v>
      </c>
      <c r="BS2340" s="12" t="s">
        <v>1299</v>
      </c>
      <c r="BY2340" s="2"/>
    </row>
    <row r="2341" spans="69:77" x14ac:dyDescent="0.15">
      <c r="BQ2341" s="1" t="s">
        <v>532</v>
      </c>
      <c r="BR2341" s="1" t="s">
        <v>1108</v>
      </c>
      <c r="BS2341" s="12" t="s">
        <v>2266</v>
      </c>
      <c r="BY2341" s="2"/>
    </row>
    <row r="2342" spans="69:77" x14ac:dyDescent="0.15">
      <c r="BQ2342" s="1" t="s">
        <v>532</v>
      </c>
      <c r="BR2342" s="1" t="s">
        <v>1110</v>
      </c>
      <c r="BS2342" s="12" t="s">
        <v>2267</v>
      </c>
      <c r="BY2342" s="2"/>
    </row>
    <row r="2343" spans="69:77" x14ac:dyDescent="0.15">
      <c r="BQ2343" s="1" t="s">
        <v>532</v>
      </c>
      <c r="BR2343" s="1" t="s">
        <v>1112</v>
      </c>
      <c r="BS2343" s="12" t="s">
        <v>2268</v>
      </c>
      <c r="BY2343" s="2"/>
    </row>
    <row r="2344" spans="69:77" x14ac:dyDescent="0.15">
      <c r="BQ2344" s="1" t="s">
        <v>532</v>
      </c>
      <c r="BR2344" s="1" t="s">
        <v>1114</v>
      </c>
      <c r="BS2344" s="12" t="s">
        <v>2269</v>
      </c>
      <c r="BY2344" s="2"/>
    </row>
    <row r="2345" spans="69:77" x14ac:dyDescent="0.15">
      <c r="BQ2345" s="1" t="s">
        <v>532</v>
      </c>
      <c r="BR2345" s="1" t="s">
        <v>1116</v>
      </c>
      <c r="BS2345" s="12" t="s">
        <v>2270</v>
      </c>
      <c r="BY2345" s="2"/>
    </row>
    <row r="2346" spans="69:77" x14ac:dyDescent="0.15">
      <c r="BQ2346" s="1" t="s">
        <v>532</v>
      </c>
      <c r="BR2346" s="1" t="s">
        <v>1118</v>
      </c>
      <c r="BS2346" s="12" t="s">
        <v>2271</v>
      </c>
      <c r="BY2346" s="2"/>
    </row>
    <row r="2347" spans="69:77" x14ac:dyDescent="0.15">
      <c r="BQ2347" s="1" t="s">
        <v>532</v>
      </c>
      <c r="BR2347" s="1" t="s">
        <v>1120</v>
      </c>
      <c r="BS2347" s="12" t="s">
        <v>2272</v>
      </c>
      <c r="BY2347" s="2"/>
    </row>
    <row r="2348" spans="69:77" x14ac:dyDescent="0.15">
      <c r="BQ2348" s="1" t="s">
        <v>532</v>
      </c>
      <c r="BR2348" s="1" t="s">
        <v>1122</v>
      </c>
      <c r="BS2348" s="12" t="s">
        <v>1779</v>
      </c>
      <c r="BY2348" s="2"/>
    </row>
    <row r="2349" spans="69:77" x14ac:dyDescent="0.15">
      <c r="BQ2349" s="1" t="s">
        <v>476</v>
      </c>
      <c r="BR2349" s="1" t="s">
        <v>1108</v>
      </c>
      <c r="BS2349" s="12" t="s">
        <v>1224</v>
      </c>
      <c r="BY2349" s="2"/>
    </row>
    <row r="2350" spans="69:77" x14ac:dyDescent="0.15">
      <c r="BQ2350" s="1" t="s">
        <v>476</v>
      </c>
      <c r="BR2350" s="1" t="s">
        <v>1110</v>
      </c>
      <c r="BS2350" s="12" t="s">
        <v>2054</v>
      </c>
      <c r="BY2350" s="2"/>
    </row>
    <row r="2351" spans="69:77" x14ac:dyDescent="0.15">
      <c r="BQ2351" s="1" t="s">
        <v>476</v>
      </c>
      <c r="BR2351" s="1" t="s">
        <v>1112</v>
      </c>
      <c r="BS2351" s="12" t="s">
        <v>1585</v>
      </c>
      <c r="BY2351" s="2"/>
    </row>
    <row r="2352" spans="69:77" x14ac:dyDescent="0.15">
      <c r="BQ2352" s="1" t="s">
        <v>476</v>
      </c>
      <c r="BR2352" s="1" t="s">
        <v>1114</v>
      </c>
      <c r="BS2352" s="12" t="s">
        <v>1194</v>
      </c>
      <c r="BY2352" s="2"/>
    </row>
    <row r="2353" spans="69:77" x14ac:dyDescent="0.15">
      <c r="BQ2353" s="1" t="s">
        <v>476</v>
      </c>
      <c r="BR2353" s="1" t="s">
        <v>1116</v>
      </c>
      <c r="BS2353" s="12" t="s">
        <v>2057</v>
      </c>
      <c r="BY2353" s="2"/>
    </row>
    <row r="2354" spans="69:77" x14ac:dyDescent="0.15">
      <c r="BQ2354" s="1" t="s">
        <v>476</v>
      </c>
      <c r="BR2354" s="1" t="s">
        <v>1118</v>
      </c>
      <c r="BS2354" s="12" t="s">
        <v>1229</v>
      </c>
      <c r="BY2354" s="2"/>
    </row>
    <row r="2355" spans="69:77" x14ac:dyDescent="0.15">
      <c r="BQ2355" s="1" t="s">
        <v>476</v>
      </c>
      <c r="BR2355" s="1" t="s">
        <v>1120</v>
      </c>
      <c r="BS2355" s="12" t="s">
        <v>1554</v>
      </c>
      <c r="BY2355" s="2"/>
    </row>
    <row r="2356" spans="69:77" x14ac:dyDescent="0.15">
      <c r="BQ2356" s="1" t="s">
        <v>476</v>
      </c>
      <c r="BR2356" s="1" t="s">
        <v>1122</v>
      </c>
      <c r="BS2356" s="12" t="s">
        <v>2273</v>
      </c>
      <c r="BY2356" s="2"/>
    </row>
    <row r="2357" spans="69:77" x14ac:dyDescent="0.15">
      <c r="BQ2357" s="1" t="s">
        <v>477</v>
      </c>
      <c r="BR2357" s="1" t="s">
        <v>1108</v>
      </c>
      <c r="BS2357" s="12" t="s">
        <v>1815</v>
      </c>
      <c r="BY2357" s="2"/>
    </row>
    <row r="2358" spans="69:77" x14ac:dyDescent="0.15">
      <c r="BQ2358" s="1" t="s">
        <v>477</v>
      </c>
      <c r="BR2358" s="1" t="s">
        <v>1110</v>
      </c>
      <c r="BS2358" s="12" t="s">
        <v>1817</v>
      </c>
      <c r="BY2358" s="2"/>
    </row>
    <row r="2359" spans="69:77" x14ac:dyDescent="0.15">
      <c r="BQ2359" s="1" t="s">
        <v>477</v>
      </c>
      <c r="BR2359" s="1" t="s">
        <v>1112</v>
      </c>
      <c r="BS2359" s="12" t="s">
        <v>2274</v>
      </c>
      <c r="BY2359" s="2"/>
    </row>
    <row r="2360" spans="69:77" x14ac:dyDescent="0.15">
      <c r="BQ2360" s="1" t="s">
        <v>477</v>
      </c>
      <c r="BR2360" s="1" t="s">
        <v>1114</v>
      </c>
      <c r="BS2360" s="12" t="s">
        <v>2275</v>
      </c>
      <c r="BY2360" s="2"/>
    </row>
    <row r="2361" spans="69:77" x14ac:dyDescent="0.15">
      <c r="BQ2361" s="1" t="s">
        <v>477</v>
      </c>
      <c r="BR2361" s="1" t="s">
        <v>1116</v>
      </c>
      <c r="BS2361" s="12" t="s">
        <v>2276</v>
      </c>
      <c r="BY2361" s="2"/>
    </row>
    <row r="2362" spans="69:77" x14ac:dyDescent="0.15">
      <c r="BQ2362" s="1" t="s">
        <v>477</v>
      </c>
      <c r="BR2362" s="1" t="s">
        <v>1118</v>
      </c>
      <c r="BS2362" s="12" t="s">
        <v>1825</v>
      </c>
      <c r="BY2362" s="2"/>
    </row>
    <row r="2363" spans="69:77" x14ac:dyDescent="0.15">
      <c r="BQ2363" s="1" t="s">
        <v>477</v>
      </c>
      <c r="BR2363" s="1" t="s">
        <v>1120</v>
      </c>
      <c r="BS2363" s="12" t="s">
        <v>1826</v>
      </c>
      <c r="BY2363" s="2"/>
    </row>
    <row r="2364" spans="69:77" x14ac:dyDescent="0.15">
      <c r="BQ2364" s="1" t="s">
        <v>477</v>
      </c>
      <c r="BR2364" s="1" t="s">
        <v>1122</v>
      </c>
      <c r="BS2364" s="12" t="s">
        <v>1827</v>
      </c>
      <c r="BY2364" s="2"/>
    </row>
    <row r="2365" spans="69:77" x14ac:dyDescent="0.15">
      <c r="BQ2365" s="1" t="s">
        <v>477</v>
      </c>
      <c r="BR2365" s="1" t="s">
        <v>1124</v>
      </c>
      <c r="BS2365" s="12" t="s">
        <v>1828</v>
      </c>
      <c r="BY2365" s="2"/>
    </row>
    <row r="2366" spans="69:77" x14ac:dyDescent="0.15">
      <c r="BQ2366" s="1" t="s">
        <v>477</v>
      </c>
      <c r="BR2366" s="1" t="s">
        <v>1126</v>
      </c>
      <c r="BS2366" s="12" t="s">
        <v>1829</v>
      </c>
      <c r="BY2366" s="2"/>
    </row>
    <row r="2367" spans="69:77" x14ac:dyDescent="0.15">
      <c r="BQ2367" s="1" t="s">
        <v>477</v>
      </c>
      <c r="BR2367" s="1" t="s">
        <v>1128</v>
      </c>
      <c r="BS2367" s="12" t="s">
        <v>1830</v>
      </c>
      <c r="BY2367" s="2"/>
    </row>
    <row r="2368" spans="69:77" x14ac:dyDescent="0.15">
      <c r="BQ2368" s="1" t="s">
        <v>477</v>
      </c>
      <c r="BR2368" s="1" t="s">
        <v>1130</v>
      </c>
      <c r="BS2368" s="12" t="s">
        <v>1831</v>
      </c>
      <c r="BY2368" s="2"/>
    </row>
    <row r="2369" spans="69:77" x14ac:dyDescent="0.15">
      <c r="BQ2369" s="1" t="s">
        <v>477</v>
      </c>
      <c r="BR2369" s="1" t="s">
        <v>1132</v>
      </c>
      <c r="BS2369" s="12" t="s">
        <v>1834</v>
      </c>
      <c r="BY2369" s="2"/>
    </row>
    <row r="2370" spans="69:77" x14ac:dyDescent="0.15">
      <c r="BQ2370" s="1" t="s">
        <v>477</v>
      </c>
      <c r="BR2370" s="1" t="s">
        <v>1134</v>
      </c>
      <c r="BS2370" s="12" t="s">
        <v>1835</v>
      </c>
      <c r="BY2370" s="2"/>
    </row>
    <row r="2371" spans="69:77" x14ac:dyDescent="0.15">
      <c r="BQ2371" s="1" t="s">
        <v>477</v>
      </c>
      <c r="BR2371" s="1" t="s">
        <v>1136</v>
      </c>
      <c r="BS2371" s="12" t="s">
        <v>1836</v>
      </c>
      <c r="BY2371" s="2"/>
    </row>
    <row r="2372" spans="69:77" x14ac:dyDescent="0.15">
      <c r="BQ2372" s="1" t="s">
        <v>477</v>
      </c>
      <c r="BR2372" s="1" t="s">
        <v>1138</v>
      </c>
      <c r="BS2372" s="12" t="s">
        <v>2277</v>
      </c>
      <c r="BY2372" s="2"/>
    </row>
    <row r="2373" spans="69:77" x14ac:dyDescent="0.15">
      <c r="BQ2373" s="1" t="s">
        <v>477</v>
      </c>
      <c r="BR2373" s="1" t="s">
        <v>1171</v>
      </c>
      <c r="BS2373" s="12" t="s">
        <v>1837</v>
      </c>
      <c r="BY2373" s="2"/>
    </row>
    <row r="2374" spans="69:77" x14ac:dyDescent="0.15">
      <c r="BQ2374" s="1" t="s">
        <v>477</v>
      </c>
      <c r="BR2374" s="1" t="s">
        <v>1173</v>
      </c>
      <c r="BS2374" s="12" t="s">
        <v>1838</v>
      </c>
      <c r="BY2374" s="2"/>
    </row>
    <row r="2375" spans="69:77" x14ac:dyDescent="0.15">
      <c r="BQ2375" s="1" t="s">
        <v>478</v>
      </c>
      <c r="BR2375" s="1" t="s">
        <v>1108</v>
      </c>
      <c r="BS2375" s="12" t="s">
        <v>1217</v>
      </c>
      <c r="BY2375" s="2"/>
    </row>
    <row r="2376" spans="69:77" x14ac:dyDescent="0.15">
      <c r="BQ2376" s="1" t="s">
        <v>478</v>
      </c>
      <c r="BR2376" s="1" t="s">
        <v>1110</v>
      </c>
      <c r="BS2376" s="12" t="s">
        <v>2278</v>
      </c>
      <c r="BY2376" s="2"/>
    </row>
    <row r="2377" spans="69:77" x14ac:dyDescent="0.15">
      <c r="BQ2377" s="1" t="s">
        <v>478</v>
      </c>
      <c r="BR2377" s="1" t="s">
        <v>1112</v>
      </c>
      <c r="BS2377" s="12" t="s">
        <v>2279</v>
      </c>
      <c r="BY2377" s="2"/>
    </row>
    <row r="2378" spans="69:77" x14ac:dyDescent="0.15">
      <c r="BQ2378" s="1" t="s">
        <v>478</v>
      </c>
      <c r="BR2378" s="1" t="s">
        <v>1114</v>
      </c>
      <c r="BS2378" s="12" t="s">
        <v>2280</v>
      </c>
      <c r="BY2378" s="2"/>
    </row>
    <row r="2379" spans="69:77" x14ac:dyDescent="0.15">
      <c r="BQ2379" s="1" t="s">
        <v>478</v>
      </c>
      <c r="BR2379" s="1" t="s">
        <v>1116</v>
      </c>
      <c r="BS2379" s="12" t="s">
        <v>2281</v>
      </c>
      <c r="BY2379" s="2"/>
    </row>
    <row r="2380" spans="69:77" x14ac:dyDescent="0.15">
      <c r="BQ2380" s="1" t="s">
        <v>478</v>
      </c>
      <c r="BR2380" s="1" t="s">
        <v>1118</v>
      </c>
      <c r="BS2380" s="12" t="s">
        <v>72</v>
      </c>
      <c r="BY2380" s="2"/>
    </row>
    <row r="2381" spans="69:77" x14ac:dyDescent="0.15">
      <c r="BQ2381" s="1" t="s">
        <v>478</v>
      </c>
      <c r="BR2381" s="1" t="s">
        <v>1120</v>
      </c>
      <c r="BS2381" s="12" t="s">
        <v>2282</v>
      </c>
      <c r="BY2381" s="2"/>
    </row>
    <row r="2382" spans="69:77" x14ac:dyDescent="0.15">
      <c r="BQ2382" s="1" t="s">
        <v>478</v>
      </c>
      <c r="BR2382" s="1" t="s">
        <v>1122</v>
      </c>
      <c r="BS2382" s="12" t="s">
        <v>2283</v>
      </c>
      <c r="BY2382" s="2"/>
    </row>
    <row r="2383" spans="69:77" x14ac:dyDescent="0.15">
      <c r="BQ2383" s="1" t="s">
        <v>478</v>
      </c>
      <c r="BR2383" s="1" t="s">
        <v>1124</v>
      </c>
      <c r="BS2383" s="12" t="s">
        <v>2284</v>
      </c>
      <c r="BY2383" s="2"/>
    </row>
    <row r="2384" spans="69:77" x14ac:dyDescent="0.15">
      <c r="BQ2384" s="1" t="s">
        <v>479</v>
      </c>
      <c r="BR2384" s="1" t="s">
        <v>1108</v>
      </c>
      <c r="BS2384" s="12" t="s">
        <v>1697</v>
      </c>
      <c r="BY2384" s="2"/>
    </row>
    <row r="2385" spans="69:77" x14ac:dyDescent="0.15">
      <c r="BQ2385" s="1" t="s">
        <v>479</v>
      </c>
      <c r="BR2385" s="1" t="s">
        <v>1110</v>
      </c>
      <c r="BS2385" s="12" t="s">
        <v>1698</v>
      </c>
      <c r="BY2385" s="2"/>
    </row>
    <row r="2386" spans="69:77" x14ac:dyDescent="0.15">
      <c r="BQ2386" s="1" t="s">
        <v>479</v>
      </c>
      <c r="BR2386" s="1" t="s">
        <v>1112</v>
      </c>
      <c r="BS2386" s="12" t="s">
        <v>1699</v>
      </c>
      <c r="BY2386" s="2"/>
    </row>
    <row r="2387" spans="69:77" x14ac:dyDescent="0.15">
      <c r="BQ2387" s="1" t="s">
        <v>479</v>
      </c>
      <c r="BR2387" s="1" t="s">
        <v>1114</v>
      </c>
      <c r="BS2387" s="12" t="s">
        <v>1700</v>
      </c>
      <c r="BY2387" s="2"/>
    </row>
    <row r="2388" spans="69:77" x14ac:dyDescent="0.15">
      <c r="BQ2388" s="1" t="s">
        <v>479</v>
      </c>
      <c r="BR2388" s="1" t="s">
        <v>1116</v>
      </c>
      <c r="BS2388" s="12" t="s">
        <v>1701</v>
      </c>
      <c r="BY2388" s="2"/>
    </row>
    <row r="2389" spans="69:77" x14ac:dyDescent="0.15">
      <c r="BQ2389" s="1" t="s">
        <v>479</v>
      </c>
      <c r="BR2389" s="1" t="s">
        <v>1118</v>
      </c>
      <c r="BS2389" s="12" t="s">
        <v>1205</v>
      </c>
      <c r="BY2389" s="2"/>
    </row>
    <row r="2390" spans="69:77" x14ac:dyDescent="0.15">
      <c r="BQ2390" s="1" t="s">
        <v>479</v>
      </c>
      <c r="BR2390" s="1" t="s">
        <v>1120</v>
      </c>
      <c r="BS2390" s="12" t="s">
        <v>1206</v>
      </c>
      <c r="BY2390" s="2"/>
    </row>
    <row r="2391" spans="69:77" x14ac:dyDescent="0.15">
      <c r="BQ2391" s="1" t="s">
        <v>479</v>
      </c>
      <c r="BR2391" s="1" t="s">
        <v>1122</v>
      </c>
      <c r="BS2391" s="12" t="s">
        <v>1207</v>
      </c>
      <c r="BY2391" s="2"/>
    </row>
    <row r="2392" spans="69:77" x14ac:dyDescent="0.15">
      <c r="BQ2392" s="1" t="s">
        <v>480</v>
      </c>
      <c r="BR2392" s="1" t="s">
        <v>1108</v>
      </c>
      <c r="BS2392" s="12" t="s">
        <v>2285</v>
      </c>
      <c r="BY2392" s="2"/>
    </row>
    <row r="2393" spans="69:77" x14ac:dyDescent="0.15">
      <c r="BQ2393" s="1" t="s">
        <v>480</v>
      </c>
      <c r="BR2393" s="1" t="s">
        <v>1110</v>
      </c>
      <c r="BS2393" s="12" t="s">
        <v>2286</v>
      </c>
      <c r="BY2393" s="2"/>
    </row>
    <row r="2394" spans="69:77" x14ac:dyDescent="0.15">
      <c r="BQ2394" s="1" t="s">
        <v>480</v>
      </c>
      <c r="BR2394" s="1" t="s">
        <v>1112</v>
      </c>
      <c r="BS2394" s="12" t="s">
        <v>2287</v>
      </c>
      <c r="BY2394" s="2"/>
    </row>
    <row r="2395" spans="69:77" x14ac:dyDescent="0.15">
      <c r="BQ2395" s="1" t="s">
        <v>480</v>
      </c>
      <c r="BR2395" s="1" t="s">
        <v>1114</v>
      </c>
      <c r="BS2395" s="12" t="s">
        <v>2288</v>
      </c>
      <c r="BY2395" s="2"/>
    </row>
    <row r="2396" spans="69:77" x14ac:dyDescent="0.15">
      <c r="BQ2396" s="1" t="s">
        <v>480</v>
      </c>
      <c r="BR2396" s="1" t="s">
        <v>1116</v>
      </c>
      <c r="BS2396" s="12" t="s">
        <v>2289</v>
      </c>
      <c r="BY2396" s="2"/>
    </row>
    <row r="2397" spans="69:77" x14ac:dyDescent="0.15">
      <c r="BQ2397" s="1" t="s">
        <v>480</v>
      </c>
      <c r="BR2397" s="1" t="s">
        <v>1118</v>
      </c>
      <c r="BS2397" s="12" t="s">
        <v>2290</v>
      </c>
      <c r="BY2397" s="2"/>
    </row>
    <row r="2398" spans="69:77" x14ac:dyDescent="0.15">
      <c r="BQ2398" s="1" t="s">
        <v>480</v>
      </c>
      <c r="BR2398" s="1" t="s">
        <v>1120</v>
      </c>
      <c r="BS2398" s="12" t="s">
        <v>2291</v>
      </c>
      <c r="BY2398" s="2"/>
    </row>
    <row r="2399" spans="69:77" x14ac:dyDescent="0.15">
      <c r="BQ2399" s="1" t="s">
        <v>480</v>
      </c>
      <c r="BR2399" s="1" t="s">
        <v>1122</v>
      </c>
      <c r="BS2399" s="12" t="s">
        <v>2292</v>
      </c>
      <c r="BY2399" s="2"/>
    </row>
    <row r="2400" spans="69:77" x14ac:dyDescent="0.15">
      <c r="BQ2400" s="1" t="s">
        <v>480</v>
      </c>
      <c r="BR2400" s="1" t="s">
        <v>1124</v>
      </c>
      <c r="BS2400" s="12" t="s">
        <v>2293</v>
      </c>
      <c r="BY2400" s="2"/>
    </row>
    <row r="2401" spans="69:77" x14ac:dyDescent="0.15">
      <c r="BQ2401" s="1" t="s">
        <v>480</v>
      </c>
      <c r="BR2401" s="1" t="s">
        <v>1126</v>
      </c>
      <c r="BS2401" s="12" t="s">
        <v>2294</v>
      </c>
      <c r="BY2401" s="2"/>
    </row>
    <row r="2402" spans="69:77" x14ac:dyDescent="0.15">
      <c r="BQ2402" s="1" t="s">
        <v>481</v>
      </c>
      <c r="BR2402" s="1" t="s">
        <v>1108</v>
      </c>
      <c r="BS2402" s="12" t="s">
        <v>254</v>
      </c>
      <c r="BY2402" s="2"/>
    </row>
    <row r="2403" spans="69:77" x14ac:dyDescent="0.15">
      <c r="BQ2403" s="1" t="s">
        <v>481</v>
      </c>
      <c r="BR2403" s="1" t="s">
        <v>1110</v>
      </c>
      <c r="BS2403" s="12" t="s">
        <v>1189</v>
      </c>
      <c r="BY2403" s="2"/>
    </row>
    <row r="2404" spans="69:77" x14ac:dyDescent="0.15">
      <c r="BQ2404" s="1" t="s">
        <v>481</v>
      </c>
      <c r="BR2404" s="1" t="s">
        <v>1112</v>
      </c>
      <c r="BS2404" s="12" t="s">
        <v>1190</v>
      </c>
      <c r="BY2404" s="2"/>
    </row>
    <row r="2405" spans="69:77" x14ac:dyDescent="0.15">
      <c r="BQ2405" s="1" t="s">
        <v>481</v>
      </c>
      <c r="BR2405" s="1" t="s">
        <v>1114</v>
      </c>
      <c r="BS2405" s="12" t="s">
        <v>1191</v>
      </c>
      <c r="BY2405" s="2"/>
    </row>
    <row r="2406" spans="69:77" x14ac:dyDescent="0.15">
      <c r="BQ2406" s="1" t="s">
        <v>481</v>
      </c>
      <c r="BR2406" s="1" t="s">
        <v>1116</v>
      </c>
      <c r="BS2406" s="12" t="s">
        <v>1192</v>
      </c>
      <c r="BY2406" s="2"/>
    </row>
    <row r="2407" spans="69:77" x14ac:dyDescent="0.15">
      <c r="BQ2407" s="1" t="s">
        <v>481</v>
      </c>
      <c r="BR2407" s="1" t="s">
        <v>1118</v>
      </c>
      <c r="BS2407" s="12" t="s">
        <v>1193</v>
      </c>
      <c r="BY2407" s="2"/>
    </row>
    <row r="2408" spans="69:77" x14ac:dyDescent="0.15">
      <c r="BQ2408" s="1" t="s">
        <v>481</v>
      </c>
      <c r="BR2408" s="1" t="s">
        <v>1120</v>
      </c>
      <c r="BS2408" s="12" t="s">
        <v>1194</v>
      </c>
      <c r="BY2408" s="2"/>
    </row>
    <row r="2409" spans="69:77" x14ac:dyDescent="0.15">
      <c r="BQ2409" s="1" t="s">
        <v>481</v>
      </c>
      <c r="BR2409" s="1" t="s">
        <v>1122</v>
      </c>
      <c r="BS2409" s="12" t="s">
        <v>1195</v>
      </c>
      <c r="BY2409" s="2"/>
    </row>
    <row r="2410" spans="69:77" x14ac:dyDescent="0.15">
      <c r="BQ2410" s="1" t="s">
        <v>481</v>
      </c>
      <c r="BR2410" s="1" t="s">
        <v>1124</v>
      </c>
      <c r="BS2410" s="12" t="s">
        <v>1196</v>
      </c>
      <c r="BY2410" s="2"/>
    </row>
    <row r="2411" spans="69:77" x14ac:dyDescent="0.15">
      <c r="BQ2411" s="1" t="s">
        <v>481</v>
      </c>
      <c r="BR2411" s="1" t="s">
        <v>1126</v>
      </c>
      <c r="BS2411" s="12" t="s">
        <v>1197</v>
      </c>
      <c r="BY2411" s="2"/>
    </row>
    <row r="2412" spans="69:77" x14ac:dyDescent="0.15">
      <c r="BQ2412" s="1" t="s">
        <v>481</v>
      </c>
      <c r="BR2412" s="1" t="s">
        <v>1128</v>
      </c>
      <c r="BS2412" s="12" t="s">
        <v>1198</v>
      </c>
      <c r="BY2412" s="2"/>
    </row>
    <row r="2413" spans="69:77" x14ac:dyDescent="0.15">
      <c r="BQ2413" s="1" t="s">
        <v>481</v>
      </c>
      <c r="BR2413" s="1" t="s">
        <v>1130</v>
      </c>
      <c r="BS2413" s="12" t="s">
        <v>1199</v>
      </c>
      <c r="BY2413" s="2"/>
    </row>
    <row r="2414" spans="69:77" x14ac:dyDescent="0.15">
      <c r="BQ2414" s="1" t="s">
        <v>482</v>
      </c>
      <c r="BR2414" s="1" t="s">
        <v>1108</v>
      </c>
      <c r="BS2414" s="12" t="s">
        <v>2295</v>
      </c>
      <c r="BY2414" s="2"/>
    </row>
    <row r="2415" spans="69:77" x14ac:dyDescent="0.15">
      <c r="BQ2415" s="1" t="s">
        <v>482</v>
      </c>
      <c r="BR2415" s="1" t="s">
        <v>1110</v>
      </c>
      <c r="BS2415" s="12" t="s">
        <v>2296</v>
      </c>
      <c r="BY2415" s="2"/>
    </row>
    <row r="2416" spans="69:77" x14ac:dyDescent="0.15">
      <c r="BQ2416" s="1" t="s">
        <v>482</v>
      </c>
      <c r="BR2416" s="1" t="s">
        <v>1112</v>
      </c>
      <c r="BS2416" s="12" t="s">
        <v>2297</v>
      </c>
      <c r="BY2416" s="2"/>
    </row>
    <row r="2417" spans="69:77" x14ac:dyDescent="0.15">
      <c r="BQ2417" s="1" t="s">
        <v>482</v>
      </c>
      <c r="BR2417" s="1" t="s">
        <v>1114</v>
      </c>
      <c r="BS2417" s="12" t="s">
        <v>1378</v>
      </c>
      <c r="BY2417" s="2"/>
    </row>
    <row r="2418" spans="69:77" x14ac:dyDescent="0.15">
      <c r="BQ2418" s="1" t="s">
        <v>482</v>
      </c>
      <c r="BR2418" s="1" t="s">
        <v>1116</v>
      </c>
      <c r="BS2418" s="12" t="s">
        <v>2298</v>
      </c>
      <c r="BY2418" s="2"/>
    </row>
    <row r="2419" spans="69:77" x14ac:dyDescent="0.15">
      <c r="BQ2419" s="1" t="s">
        <v>482</v>
      </c>
      <c r="BR2419" s="1" t="s">
        <v>1118</v>
      </c>
      <c r="BS2419" s="12" t="s">
        <v>1380</v>
      </c>
      <c r="BY2419" s="2"/>
    </row>
    <row r="2420" spans="69:77" x14ac:dyDescent="0.15">
      <c r="BQ2420" s="1" t="s">
        <v>482</v>
      </c>
      <c r="BR2420" s="1" t="s">
        <v>1120</v>
      </c>
      <c r="BS2420" s="12" t="s">
        <v>2299</v>
      </c>
      <c r="BY2420" s="2"/>
    </row>
    <row r="2421" spans="69:77" x14ac:dyDescent="0.15">
      <c r="BQ2421" s="1" t="s">
        <v>482</v>
      </c>
      <c r="BR2421" s="1" t="s">
        <v>1122</v>
      </c>
      <c r="BS2421" s="12" t="s">
        <v>2300</v>
      </c>
      <c r="BY2421" s="2"/>
    </row>
    <row r="2422" spans="69:77" x14ac:dyDescent="0.15">
      <c r="BQ2422" s="1" t="s">
        <v>482</v>
      </c>
      <c r="BR2422" s="1" t="s">
        <v>1124</v>
      </c>
      <c r="BS2422" s="12" t="s">
        <v>1384</v>
      </c>
      <c r="BY2422" s="2"/>
    </row>
    <row r="2423" spans="69:77" x14ac:dyDescent="0.15">
      <c r="BQ2423" s="1" t="s">
        <v>482</v>
      </c>
      <c r="BR2423" s="1" t="s">
        <v>1126</v>
      </c>
      <c r="BS2423" s="12" t="s">
        <v>2301</v>
      </c>
      <c r="BY2423" s="2"/>
    </row>
    <row r="2424" spans="69:77" x14ac:dyDescent="0.15">
      <c r="BQ2424" s="1" t="s">
        <v>482</v>
      </c>
      <c r="BR2424" s="1" t="s">
        <v>1128</v>
      </c>
      <c r="BS2424" s="12" t="s">
        <v>1400</v>
      </c>
      <c r="BY2424" s="2"/>
    </row>
    <row r="2425" spans="69:77" x14ac:dyDescent="0.15">
      <c r="BQ2425" s="1" t="s">
        <v>482</v>
      </c>
      <c r="BR2425" s="1" t="s">
        <v>1130</v>
      </c>
      <c r="BS2425" s="12" t="s">
        <v>1220</v>
      </c>
      <c r="BY2425" s="2"/>
    </row>
    <row r="2426" spans="69:77" x14ac:dyDescent="0.15">
      <c r="BQ2426" s="1" t="s">
        <v>482</v>
      </c>
      <c r="BR2426" s="1" t="s">
        <v>1132</v>
      </c>
      <c r="BS2426" s="12" t="s">
        <v>1383</v>
      </c>
      <c r="BY2426" s="2"/>
    </row>
    <row r="2427" spans="69:77" x14ac:dyDescent="0.15">
      <c r="BQ2427" s="1" t="s">
        <v>482</v>
      </c>
      <c r="BR2427" s="1" t="s">
        <v>1134</v>
      </c>
      <c r="BS2427" s="12" t="s">
        <v>2302</v>
      </c>
      <c r="BY2427" s="2"/>
    </row>
    <row r="2428" spans="69:77" x14ac:dyDescent="0.15">
      <c r="BQ2428" s="1" t="s">
        <v>482</v>
      </c>
      <c r="BR2428" s="1" t="s">
        <v>1136</v>
      </c>
      <c r="BS2428" s="12" t="s">
        <v>71</v>
      </c>
      <c r="BY2428" s="2"/>
    </row>
    <row r="2429" spans="69:77" x14ac:dyDescent="0.15">
      <c r="BQ2429" s="1" t="s">
        <v>482</v>
      </c>
      <c r="BR2429" s="1" t="s">
        <v>1138</v>
      </c>
      <c r="BS2429" s="12" t="s">
        <v>2303</v>
      </c>
      <c r="BY2429" s="2"/>
    </row>
    <row r="2430" spans="69:77" x14ac:dyDescent="0.15">
      <c r="BQ2430" s="1" t="s">
        <v>483</v>
      </c>
      <c r="BR2430" s="1" t="s">
        <v>1108</v>
      </c>
      <c r="BS2430" s="12" t="s">
        <v>1583</v>
      </c>
      <c r="BY2430" s="2"/>
    </row>
    <row r="2431" spans="69:77" x14ac:dyDescent="0.15">
      <c r="BQ2431" s="1" t="s">
        <v>483</v>
      </c>
      <c r="BR2431" s="1" t="s">
        <v>1110</v>
      </c>
      <c r="BS2431" s="12" t="s">
        <v>1584</v>
      </c>
      <c r="BY2431" s="2"/>
    </row>
    <row r="2432" spans="69:77" x14ac:dyDescent="0.15">
      <c r="BQ2432" s="1" t="s">
        <v>483</v>
      </c>
      <c r="BR2432" s="1" t="s">
        <v>1112</v>
      </c>
      <c r="BS2432" s="12" t="s">
        <v>1585</v>
      </c>
      <c r="BY2432" s="2"/>
    </row>
    <row r="2433" spans="69:77" x14ac:dyDescent="0.15">
      <c r="BQ2433" s="1" t="s">
        <v>483</v>
      </c>
      <c r="BR2433" s="1" t="s">
        <v>1114</v>
      </c>
      <c r="BS2433" s="12" t="s">
        <v>1194</v>
      </c>
      <c r="BY2433" s="2"/>
    </row>
    <row r="2434" spans="69:77" x14ac:dyDescent="0.15">
      <c r="BQ2434" s="1" t="s">
        <v>483</v>
      </c>
      <c r="BR2434" s="1" t="s">
        <v>1116</v>
      </c>
      <c r="BS2434" s="12" t="s">
        <v>1552</v>
      </c>
      <c r="BY2434" s="2"/>
    </row>
    <row r="2435" spans="69:77" x14ac:dyDescent="0.15">
      <c r="BQ2435" s="1" t="s">
        <v>483</v>
      </c>
      <c r="BR2435" s="1" t="s">
        <v>1118</v>
      </c>
      <c r="BS2435" s="12" t="s">
        <v>1586</v>
      </c>
      <c r="BY2435" s="2"/>
    </row>
    <row r="2436" spans="69:77" x14ac:dyDescent="0.15">
      <c r="BQ2436" s="1" t="s">
        <v>483</v>
      </c>
      <c r="BR2436" s="1" t="s">
        <v>1120</v>
      </c>
      <c r="BS2436" s="12" t="s">
        <v>1229</v>
      </c>
      <c r="BY2436" s="2"/>
    </row>
    <row r="2437" spans="69:77" x14ac:dyDescent="0.15">
      <c r="BQ2437" s="1" t="s">
        <v>483</v>
      </c>
      <c r="BR2437" s="1" t="s">
        <v>1122</v>
      </c>
      <c r="BS2437" s="12" t="s">
        <v>1554</v>
      </c>
      <c r="BY2437" s="2"/>
    </row>
    <row r="2438" spans="69:77" x14ac:dyDescent="0.15">
      <c r="BQ2438" s="1" t="s">
        <v>483</v>
      </c>
      <c r="BR2438" s="1" t="s">
        <v>1124</v>
      </c>
      <c r="BS2438" s="12" t="s">
        <v>1587</v>
      </c>
      <c r="BY2438" s="2"/>
    </row>
    <row r="2439" spans="69:77" x14ac:dyDescent="0.15">
      <c r="BQ2439" s="1" t="s">
        <v>548</v>
      </c>
      <c r="BR2439" s="1" t="s">
        <v>1108</v>
      </c>
      <c r="BS2439" s="12" t="s">
        <v>2304</v>
      </c>
      <c r="BY2439" s="2"/>
    </row>
    <row r="2440" spans="69:77" x14ac:dyDescent="0.15">
      <c r="BQ2440" s="1" t="s">
        <v>548</v>
      </c>
      <c r="BR2440" s="1" t="s">
        <v>1110</v>
      </c>
      <c r="BS2440" s="12" t="s">
        <v>2305</v>
      </c>
      <c r="BY2440" s="2"/>
    </row>
    <row r="2441" spans="69:77" x14ac:dyDescent="0.15">
      <c r="BQ2441" s="1" t="s">
        <v>548</v>
      </c>
      <c r="BR2441" s="1" t="s">
        <v>1112</v>
      </c>
      <c r="BS2441" s="12" t="s">
        <v>2306</v>
      </c>
      <c r="BY2441" s="2"/>
    </row>
    <row r="2442" spans="69:77" x14ac:dyDescent="0.15">
      <c r="BQ2442" s="1" t="s">
        <v>548</v>
      </c>
      <c r="BR2442" s="1" t="s">
        <v>1114</v>
      </c>
      <c r="BS2442" s="12" t="s">
        <v>2307</v>
      </c>
      <c r="BY2442" s="2"/>
    </row>
    <row r="2443" spans="69:77" x14ac:dyDescent="0.15">
      <c r="BQ2443" s="1" t="s">
        <v>548</v>
      </c>
      <c r="BR2443" s="1" t="s">
        <v>1116</v>
      </c>
      <c r="BS2443" s="12" t="s">
        <v>2308</v>
      </c>
      <c r="BY2443" s="2"/>
    </row>
    <row r="2444" spans="69:77" x14ac:dyDescent="0.15">
      <c r="BQ2444" s="1" t="s">
        <v>548</v>
      </c>
      <c r="BR2444" s="1" t="s">
        <v>1118</v>
      </c>
      <c r="BS2444" s="12" t="s">
        <v>2309</v>
      </c>
      <c r="BY2444" s="2"/>
    </row>
    <row r="2445" spans="69:77" x14ac:dyDescent="0.15">
      <c r="BQ2445" s="1" t="s">
        <v>548</v>
      </c>
      <c r="BR2445" s="1" t="s">
        <v>1120</v>
      </c>
      <c r="BS2445" s="12" t="s">
        <v>2310</v>
      </c>
      <c r="BY2445" s="2"/>
    </row>
    <row r="2446" spans="69:77" x14ac:dyDescent="0.15">
      <c r="BQ2446" s="1" t="s">
        <v>548</v>
      </c>
      <c r="BR2446" s="1" t="s">
        <v>1122</v>
      </c>
      <c r="BS2446" s="12" t="s">
        <v>2311</v>
      </c>
      <c r="BY2446" s="2"/>
    </row>
    <row r="2447" spans="69:77" x14ac:dyDescent="0.15">
      <c r="BQ2447" s="1" t="s">
        <v>548</v>
      </c>
      <c r="BR2447" s="1" t="s">
        <v>1124</v>
      </c>
      <c r="BS2447" s="12" t="s">
        <v>2312</v>
      </c>
      <c r="BY2447" s="2"/>
    </row>
    <row r="2448" spans="69:77" x14ac:dyDescent="0.15">
      <c r="BQ2448" s="1" t="s">
        <v>548</v>
      </c>
      <c r="BR2448" s="1" t="s">
        <v>1126</v>
      </c>
      <c r="BS2448" s="12" t="s">
        <v>2313</v>
      </c>
      <c r="BY2448" s="2"/>
    </row>
    <row r="2449" spans="69:77" x14ac:dyDescent="0.15">
      <c r="BQ2449" s="1" t="s">
        <v>548</v>
      </c>
      <c r="BR2449" s="1" t="s">
        <v>1128</v>
      </c>
      <c r="BS2449" s="12" t="s">
        <v>2314</v>
      </c>
      <c r="BY2449" s="2"/>
    </row>
    <row r="2450" spans="69:77" x14ac:dyDescent="0.15">
      <c r="BQ2450" s="1" t="s">
        <v>548</v>
      </c>
      <c r="BR2450" s="1" t="s">
        <v>1130</v>
      </c>
      <c r="BS2450" s="12" t="s">
        <v>2315</v>
      </c>
      <c r="BY2450" s="2"/>
    </row>
    <row r="2451" spans="69:77" x14ac:dyDescent="0.15">
      <c r="BQ2451" s="1" t="s">
        <v>548</v>
      </c>
      <c r="BR2451" s="1" t="s">
        <v>1132</v>
      </c>
      <c r="BS2451" s="12" t="s">
        <v>1710</v>
      </c>
      <c r="BY2451" s="2"/>
    </row>
    <row r="2452" spans="69:77" x14ac:dyDescent="0.15">
      <c r="BQ2452" s="1" t="s">
        <v>484</v>
      </c>
      <c r="BR2452" s="1" t="s">
        <v>1108</v>
      </c>
      <c r="BS2452" s="12" t="s">
        <v>2316</v>
      </c>
      <c r="BY2452" s="2"/>
    </row>
    <row r="2453" spans="69:77" x14ac:dyDescent="0.15">
      <c r="BQ2453" s="1" t="s">
        <v>484</v>
      </c>
      <c r="BR2453" s="1" t="s">
        <v>1110</v>
      </c>
      <c r="BS2453" s="12" t="s">
        <v>2317</v>
      </c>
      <c r="BY2453" s="2"/>
    </row>
    <row r="2454" spans="69:77" x14ac:dyDescent="0.15">
      <c r="BQ2454" s="1" t="s">
        <v>484</v>
      </c>
      <c r="BR2454" s="1" t="s">
        <v>1112</v>
      </c>
      <c r="BS2454" s="12" t="s">
        <v>2318</v>
      </c>
      <c r="BY2454" s="2"/>
    </row>
    <row r="2455" spans="69:77" x14ac:dyDescent="0.15">
      <c r="BQ2455" s="1" t="s">
        <v>484</v>
      </c>
      <c r="BR2455" s="1" t="s">
        <v>1114</v>
      </c>
      <c r="BS2455" s="12" t="s">
        <v>2319</v>
      </c>
      <c r="BY2455" s="2"/>
    </row>
    <row r="2456" spans="69:77" x14ac:dyDescent="0.15">
      <c r="BQ2456" s="1" t="s">
        <v>484</v>
      </c>
      <c r="BR2456" s="1" t="s">
        <v>1116</v>
      </c>
      <c r="BS2456" s="12" t="s">
        <v>2320</v>
      </c>
      <c r="BY2456" s="2"/>
    </row>
    <row r="2457" spans="69:77" x14ac:dyDescent="0.15">
      <c r="BQ2457" s="1" t="s">
        <v>484</v>
      </c>
      <c r="BR2457" s="1" t="s">
        <v>1118</v>
      </c>
      <c r="BS2457" s="12" t="s">
        <v>2321</v>
      </c>
      <c r="BY2457" s="2"/>
    </row>
    <row r="2458" spans="69:77" x14ac:dyDescent="0.15">
      <c r="BQ2458" s="1" t="s">
        <v>484</v>
      </c>
      <c r="BR2458" s="1" t="s">
        <v>1120</v>
      </c>
      <c r="BS2458" s="12" t="s">
        <v>2322</v>
      </c>
      <c r="BY2458" s="2"/>
    </row>
    <row r="2459" spans="69:77" x14ac:dyDescent="0.15">
      <c r="BQ2459" s="1" t="s">
        <v>484</v>
      </c>
      <c r="BR2459" s="1" t="s">
        <v>1122</v>
      </c>
      <c r="BS2459" s="12" t="s">
        <v>2323</v>
      </c>
      <c r="BY2459" s="2"/>
    </row>
    <row r="2460" spans="69:77" x14ac:dyDescent="0.15">
      <c r="BQ2460" s="1" t="s">
        <v>484</v>
      </c>
      <c r="BR2460" s="1" t="s">
        <v>1124</v>
      </c>
      <c r="BS2460" s="12" t="s">
        <v>2324</v>
      </c>
      <c r="BY2460" s="2"/>
    </row>
    <row r="2461" spans="69:77" x14ac:dyDescent="0.15">
      <c r="BQ2461" s="1" t="s">
        <v>484</v>
      </c>
      <c r="BR2461" s="1" t="s">
        <v>1126</v>
      </c>
      <c r="BS2461" s="12" t="s">
        <v>2325</v>
      </c>
      <c r="BY2461" s="2"/>
    </row>
    <row r="2462" spans="69:77" x14ac:dyDescent="0.15">
      <c r="BQ2462" s="1" t="s">
        <v>484</v>
      </c>
      <c r="BR2462" s="1" t="s">
        <v>1128</v>
      </c>
      <c r="BS2462" s="12" t="s">
        <v>2326</v>
      </c>
      <c r="BY2462" s="2"/>
    </row>
    <row r="2463" spans="69:77" x14ac:dyDescent="0.15">
      <c r="BQ2463" s="1" t="s">
        <v>484</v>
      </c>
      <c r="BR2463" s="1" t="s">
        <v>1130</v>
      </c>
      <c r="BS2463" s="12" t="s">
        <v>2327</v>
      </c>
      <c r="BY2463" s="2"/>
    </row>
    <row r="2464" spans="69:77" x14ac:dyDescent="0.15">
      <c r="BQ2464" s="1" t="s">
        <v>484</v>
      </c>
      <c r="BR2464" s="1" t="s">
        <v>1132</v>
      </c>
      <c r="BS2464" s="12" t="s">
        <v>2328</v>
      </c>
      <c r="BY2464" s="2"/>
    </row>
    <row r="2465" spans="69:77" x14ac:dyDescent="0.15">
      <c r="BQ2465" s="1" t="s">
        <v>484</v>
      </c>
      <c r="BR2465" s="1" t="s">
        <v>1134</v>
      </c>
      <c r="BS2465" s="12" t="s">
        <v>2329</v>
      </c>
      <c r="BY2465" s="2"/>
    </row>
    <row r="2466" spans="69:77" x14ac:dyDescent="0.15">
      <c r="BQ2466" s="1" t="s">
        <v>484</v>
      </c>
      <c r="BR2466" s="1" t="s">
        <v>1136</v>
      </c>
      <c r="BS2466" s="12" t="s">
        <v>2330</v>
      </c>
      <c r="BY2466" s="2"/>
    </row>
    <row r="2467" spans="69:77" x14ac:dyDescent="0.15">
      <c r="BQ2467" s="1" t="s">
        <v>484</v>
      </c>
      <c r="BR2467" s="1" t="s">
        <v>1138</v>
      </c>
      <c r="BS2467" s="12" t="s">
        <v>2331</v>
      </c>
      <c r="BY2467" s="2"/>
    </row>
    <row r="2468" spans="69:77" x14ac:dyDescent="0.15">
      <c r="BQ2468" s="1" t="s">
        <v>484</v>
      </c>
      <c r="BR2468" s="1" t="s">
        <v>1171</v>
      </c>
      <c r="BS2468" s="12" t="s">
        <v>2332</v>
      </c>
      <c r="BY2468" s="2"/>
    </row>
    <row r="2469" spans="69:77" x14ac:dyDescent="0.15">
      <c r="BQ2469" s="1" t="s">
        <v>484</v>
      </c>
      <c r="BR2469" s="1" t="s">
        <v>1173</v>
      </c>
      <c r="BS2469" s="12" t="s">
        <v>2333</v>
      </c>
      <c r="BY2469" s="2"/>
    </row>
    <row r="2470" spans="69:77" x14ac:dyDescent="0.15">
      <c r="BQ2470" s="1" t="s">
        <v>484</v>
      </c>
      <c r="BR2470" s="1" t="s">
        <v>1175</v>
      </c>
      <c r="BS2470" s="12" t="s">
        <v>2334</v>
      </c>
      <c r="BY2470" s="2"/>
    </row>
    <row r="2471" spans="69:77" x14ac:dyDescent="0.15">
      <c r="BQ2471" s="1" t="s">
        <v>485</v>
      </c>
      <c r="BR2471" s="1" t="s">
        <v>1108</v>
      </c>
      <c r="BS2471" s="12" t="s">
        <v>2335</v>
      </c>
      <c r="BY2471" s="2"/>
    </row>
    <row r="2472" spans="69:77" x14ac:dyDescent="0.15">
      <c r="BQ2472" s="1" t="s">
        <v>485</v>
      </c>
      <c r="BR2472" s="1" t="s">
        <v>1110</v>
      </c>
      <c r="BS2472" s="12" t="s">
        <v>2336</v>
      </c>
      <c r="BY2472" s="2"/>
    </row>
    <row r="2473" spans="69:77" x14ac:dyDescent="0.15">
      <c r="BQ2473" s="1" t="s">
        <v>485</v>
      </c>
      <c r="BR2473" s="1" t="s">
        <v>1112</v>
      </c>
      <c r="BS2473" s="12" t="s">
        <v>2337</v>
      </c>
      <c r="BY2473" s="2"/>
    </row>
    <row r="2474" spans="69:77" x14ac:dyDescent="0.15">
      <c r="BQ2474" s="1" t="s">
        <v>485</v>
      </c>
      <c r="BR2474" s="1" t="s">
        <v>1114</v>
      </c>
      <c r="BS2474" s="12" t="s">
        <v>2338</v>
      </c>
      <c r="BY2474" s="2"/>
    </row>
    <row r="2475" spans="69:77" x14ac:dyDescent="0.15">
      <c r="BQ2475" s="1" t="s">
        <v>485</v>
      </c>
      <c r="BR2475" s="1" t="s">
        <v>1116</v>
      </c>
      <c r="BS2475" s="12" t="s">
        <v>2339</v>
      </c>
      <c r="BY2475" s="2"/>
    </row>
    <row r="2476" spans="69:77" x14ac:dyDescent="0.15">
      <c r="BQ2476" s="1" t="s">
        <v>485</v>
      </c>
      <c r="BR2476" s="1" t="s">
        <v>1118</v>
      </c>
      <c r="BS2476" s="12" t="s">
        <v>2340</v>
      </c>
      <c r="BY2476" s="2"/>
    </row>
    <row r="2477" spans="69:77" x14ac:dyDescent="0.15">
      <c r="BQ2477" s="1" t="s">
        <v>485</v>
      </c>
      <c r="BR2477" s="1" t="s">
        <v>1120</v>
      </c>
      <c r="BS2477" s="12" t="s">
        <v>2341</v>
      </c>
      <c r="BY2477" s="2"/>
    </row>
    <row r="2478" spans="69:77" x14ac:dyDescent="0.15">
      <c r="BQ2478" s="1" t="s">
        <v>485</v>
      </c>
      <c r="BR2478" s="1" t="s">
        <v>1122</v>
      </c>
      <c r="BS2478" s="12" t="s">
        <v>2342</v>
      </c>
      <c r="BY2478" s="2"/>
    </row>
    <row r="2479" spans="69:77" x14ac:dyDescent="0.15">
      <c r="BQ2479" s="1" t="s">
        <v>485</v>
      </c>
      <c r="BR2479" s="1" t="s">
        <v>1124</v>
      </c>
      <c r="BS2479" s="12" t="s">
        <v>2343</v>
      </c>
      <c r="BY2479" s="2"/>
    </row>
    <row r="2480" spans="69:77" x14ac:dyDescent="0.15">
      <c r="BQ2480" s="1" t="s">
        <v>486</v>
      </c>
      <c r="BR2480" s="1" t="s">
        <v>1108</v>
      </c>
      <c r="BS2480" s="12" t="s">
        <v>1306</v>
      </c>
      <c r="BY2480" s="2"/>
    </row>
    <row r="2481" spans="69:77" x14ac:dyDescent="0.15">
      <c r="BQ2481" s="1" t="s">
        <v>486</v>
      </c>
      <c r="BR2481" s="1" t="s">
        <v>1110</v>
      </c>
      <c r="BS2481" s="12" t="s">
        <v>1307</v>
      </c>
      <c r="BY2481" s="2"/>
    </row>
    <row r="2482" spans="69:77" x14ac:dyDescent="0.15">
      <c r="BQ2482" s="1" t="s">
        <v>486</v>
      </c>
      <c r="BR2482" s="1" t="s">
        <v>1112</v>
      </c>
      <c r="BS2482" s="12" t="s">
        <v>1217</v>
      </c>
      <c r="BY2482" s="2"/>
    </row>
    <row r="2483" spans="69:77" x14ac:dyDescent="0.15">
      <c r="BQ2483" s="1" t="s">
        <v>486</v>
      </c>
      <c r="BR2483" s="1" t="s">
        <v>1114</v>
      </c>
      <c r="BS2483" s="12" t="s">
        <v>1308</v>
      </c>
      <c r="BY2483" s="2"/>
    </row>
    <row r="2484" spans="69:77" x14ac:dyDescent="0.15">
      <c r="BQ2484" s="1" t="s">
        <v>486</v>
      </c>
      <c r="BR2484" s="1" t="s">
        <v>1116</v>
      </c>
      <c r="BS2484" s="12" t="s">
        <v>1309</v>
      </c>
      <c r="BY2484" s="2"/>
    </row>
    <row r="2485" spans="69:77" x14ac:dyDescent="0.15">
      <c r="BQ2485" s="1" t="s">
        <v>486</v>
      </c>
      <c r="BR2485" s="1" t="s">
        <v>1118</v>
      </c>
      <c r="BS2485" s="12" t="s">
        <v>1310</v>
      </c>
      <c r="BY2485" s="2"/>
    </row>
    <row r="2486" spans="69:77" x14ac:dyDescent="0.15">
      <c r="BQ2486" s="1" t="s">
        <v>486</v>
      </c>
      <c r="BR2486" s="1" t="s">
        <v>1120</v>
      </c>
      <c r="BS2486" s="12" t="s">
        <v>1311</v>
      </c>
      <c r="BY2486" s="2"/>
    </row>
    <row r="2487" spans="69:77" x14ac:dyDescent="0.15">
      <c r="BQ2487" s="1" t="s">
        <v>486</v>
      </c>
      <c r="BR2487" s="1" t="s">
        <v>1122</v>
      </c>
      <c r="BS2487" s="12" t="s">
        <v>1312</v>
      </c>
      <c r="BY2487" s="2"/>
    </row>
    <row r="2488" spans="69:77" x14ac:dyDescent="0.15">
      <c r="BQ2488" s="1" t="s">
        <v>486</v>
      </c>
      <c r="BR2488" s="1" t="s">
        <v>1124</v>
      </c>
      <c r="BS2488" s="12" t="s">
        <v>1313</v>
      </c>
      <c r="BY2488" s="2"/>
    </row>
    <row r="2489" spans="69:77" x14ac:dyDescent="0.15">
      <c r="BQ2489" s="1" t="s">
        <v>293</v>
      </c>
      <c r="BR2489" s="1" t="s">
        <v>1108</v>
      </c>
      <c r="BS2489" s="12" t="s">
        <v>1252</v>
      </c>
      <c r="BY2489" s="2"/>
    </row>
    <row r="2490" spans="69:77" x14ac:dyDescent="0.15">
      <c r="BQ2490" s="1" t="s">
        <v>293</v>
      </c>
      <c r="BR2490" s="1" t="s">
        <v>1110</v>
      </c>
      <c r="BS2490" s="12" t="s">
        <v>1253</v>
      </c>
      <c r="BY2490" s="2"/>
    </row>
    <row r="2491" spans="69:77" x14ac:dyDescent="0.15">
      <c r="BQ2491" s="1" t="s">
        <v>293</v>
      </c>
      <c r="BR2491" s="1" t="s">
        <v>1112</v>
      </c>
      <c r="BS2491" s="12" t="s">
        <v>1254</v>
      </c>
      <c r="BY2491" s="2"/>
    </row>
    <row r="2492" spans="69:77" x14ac:dyDescent="0.15">
      <c r="BQ2492" s="1" t="s">
        <v>293</v>
      </c>
      <c r="BR2492" s="1" t="s">
        <v>1114</v>
      </c>
      <c r="BS2492" s="12" t="s">
        <v>1255</v>
      </c>
      <c r="BY2492" s="2"/>
    </row>
    <row r="2493" spans="69:77" x14ac:dyDescent="0.15">
      <c r="BQ2493" s="1" t="s">
        <v>293</v>
      </c>
      <c r="BR2493" s="1" t="s">
        <v>1116</v>
      </c>
      <c r="BS2493" s="12" t="s">
        <v>2129</v>
      </c>
      <c r="BY2493" s="2"/>
    </row>
    <row r="2494" spans="69:77" x14ac:dyDescent="0.15">
      <c r="BQ2494" s="1" t="s">
        <v>293</v>
      </c>
      <c r="BR2494" s="1" t="s">
        <v>1118</v>
      </c>
      <c r="BS2494" s="12" t="s">
        <v>1527</v>
      </c>
      <c r="BY2494" s="2"/>
    </row>
    <row r="2495" spans="69:77" x14ac:dyDescent="0.15">
      <c r="BQ2495" s="1" t="s">
        <v>293</v>
      </c>
      <c r="BR2495" s="1" t="s">
        <v>1120</v>
      </c>
      <c r="BS2495" s="12" t="s">
        <v>1258</v>
      </c>
      <c r="BY2495" s="2"/>
    </row>
    <row r="2496" spans="69:77" x14ac:dyDescent="0.15">
      <c r="BQ2496" s="1" t="s">
        <v>293</v>
      </c>
      <c r="BR2496" s="1" t="s">
        <v>1122</v>
      </c>
      <c r="BS2496" s="12" t="s">
        <v>1259</v>
      </c>
      <c r="BY2496" s="2"/>
    </row>
    <row r="2497" spans="69:77" x14ac:dyDescent="0.15">
      <c r="BQ2497" s="1" t="s">
        <v>293</v>
      </c>
      <c r="BR2497" s="1" t="s">
        <v>1124</v>
      </c>
      <c r="BS2497" s="12" t="s">
        <v>1528</v>
      </c>
      <c r="BY2497" s="2"/>
    </row>
    <row r="2498" spans="69:77" x14ac:dyDescent="0.15">
      <c r="BQ2498" s="1" t="s">
        <v>293</v>
      </c>
      <c r="BR2498" s="1" t="s">
        <v>1126</v>
      </c>
      <c r="BS2498" s="12" t="s">
        <v>1529</v>
      </c>
      <c r="BY2498" s="2"/>
    </row>
    <row r="2499" spans="69:77" x14ac:dyDescent="0.15">
      <c r="BQ2499" s="1" t="s">
        <v>293</v>
      </c>
      <c r="BR2499" s="1" t="s">
        <v>1128</v>
      </c>
      <c r="BS2499" s="12" t="s">
        <v>1530</v>
      </c>
      <c r="BY2499" s="2"/>
    </row>
    <row r="2500" spans="69:77" x14ac:dyDescent="0.15">
      <c r="BQ2500" s="1" t="s">
        <v>293</v>
      </c>
      <c r="BR2500" s="1" t="s">
        <v>1130</v>
      </c>
      <c r="BS2500" s="12" t="s">
        <v>2006</v>
      </c>
      <c r="BY2500" s="2"/>
    </row>
    <row r="2501" spans="69:77" x14ac:dyDescent="0.15">
      <c r="BQ2501" s="1" t="s">
        <v>293</v>
      </c>
      <c r="BR2501" s="1" t="s">
        <v>1132</v>
      </c>
      <c r="BS2501" s="12" t="s">
        <v>1532</v>
      </c>
      <c r="BY2501" s="2"/>
    </row>
    <row r="2502" spans="69:77" x14ac:dyDescent="0.15">
      <c r="BQ2502" s="1" t="s">
        <v>293</v>
      </c>
      <c r="BR2502" s="1" t="s">
        <v>1134</v>
      </c>
      <c r="BS2502" s="12" t="s">
        <v>2344</v>
      </c>
      <c r="BY2502" s="2"/>
    </row>
    <row r="2503" spans="69:77" x14ac:dyDescent="0.15">
      <c r="BQ2503" s="1" t="s">
        <v>293</v>
      </c>
      <c r="BR2503" s="1" t="s">
        <v>1136</v>
      </c>
      <c r="BS2503" s="12" t="s">
        <v>1263</v>
      </c>
      <c r="BY2503" s="2"/>
    </row>
    <row r="2504" spans="69:77" x14ac:dyDescent="0.15">
      <c r="BQ2504" s="1" t="s">
        <v>293</v>
      </c>
      <c r="BR2504" s="1" t="s">
        <v>1138</v>
      </c>
      <c r="BS2504" s="12" t="s">
        <v>1264</v>
      </c>
      <c r="BY2504" s="2"/>
    </row>
    <row r="2505" spans="69:77" x14ac:dyDescent="0.15">
      <c r="BQ2505" s="1" t="s">
        <v>487</v>
      </c>
      <c r="BR2505" s="1" t="s">
        <v>1108</v>
      </c>
      <c r="BS2505" s="12" t="s">
        <v>106</v>
      </c>
      <c r="BY2505" s="2"/>
    </row>
    <row r="2506" spans="69:77" x14ac:dyDescent="0.15">
      <c r="BQ2506" s="1" t="s">
        <v>487</v>
      </c>
      <c r="BR2506" s="1" t="s">
        <v>1110</v>
      </c>
      <c r="BS2506" s="12" t="s">
        <v>2345</v>
      </c>
      <c r="BY2506" s="2"/>
    </row>
    <row r="2507" spans="69:77" x14ac:dyDescent="0.15">
      <c r="BQ2507" s="1" t="s">
        <v>487</v>
      </c>
      <c r="BR2507" s="1" t="s">
        <v>1112</v>
      </c>
      <c r="BS2507" s="12" t="s">
        <v>2346</v>
      </c>
      <c r="BY2507" s="2"/>
    </row>
    <row r="2508" spans="69:77" x14ac:dyDescent="0.15">
      <c r="BQ2508" s="1" t="s">
        <v>487</v>
      </c>
      <c r="BR2508" s="1" t="s">
        <v>1114</v>
      </c>
      <c r="BS2508" s="12" t="s">
        <v>2347</v>
      </c>
      <c r="BY2508" s="2"/>
    </row>
    <row r="2509" spans="69:77" x14ac:dyDescent="0.15">
      <c r="BQ2509" s="1" t="s">
        <v>487</v>
      </c>
      <c r="BR2509" s="1" t="s">
        <v>1116</v>
      </c>
      <c r="BS2509" s="12" t="s">
        <v>2348</v>
      </c>
      <c r="BY2509" s="2"/>
    </row>
    <row r="2510" spans="69:77" x14ac:dyDescent="0.15">
      <c r="BQ2510" s="1" t="s">
        <v>487</v>
      </c>
      <c r="BR2510" s="1" t="s">
        <v>1118</v>
      </c>
      <c r="BS2510" s="12" t="s">
        <v>2349</v>
      </c>
      <c r="BY2510" s="2"/>
    </row>
    <row r="2511" spans="69:77" x14ac:dyDescent="0.15">
      <c r="BQ2511" s="1" t="s">
        <v>487</v>
      </c>
      <c r="BR2511" s="1" t="s">
        <v>1120</v>
      </c>
      <c r="BS2511" s="12" t="s">
        <v>2350</v>
      </c>
      <c r="BY2511" s="2"/>
    </row>
    <row r="2512" spans="69:77" x14ac:dyDescent="0.15">
      <c r="BQ2512" s="1" t="s">
        <v>542</v>
      </c>
      <c r="BR2512" s="1" t="s">
        <v>1108</v>
      </c>
      <c r="BS2512" s="12" t="s">
        <v>2351</v>
      </c>
      <c r="BY2512" s="2"/>
    </row>
    <row r="2513" spans="69:77" x14ac:dyDescent="0.15">
      <c r="BQ2513" s="1" t="s">
        <v>542</v>
      </c>
      <c r="BR2513" s="1" t="s">
        <v>1110</v>
      </c>
      <c r="BS2513" s="12" t="s">
        <v>2352</v>
      </c>
      <c r="BY2513" s="2"/>
    </row>
    <row r="2514" spans="69:77" x14ac:dyDescent="0.15">
      <c r="BQ2514" s="1" t="s">
        <v>542</v>
      </c>
      <c r="BR2514" s="1" t="s">
        <v>1112</v>
      </c>
      <c r="BS2514" s="12" t="s">
        <v>2353</v>
      </c>
      <c r="BY2514" s="2"/>
    </row>
    <row r="2515" spans="69:77" x14ac:dyDescent="0.15">
      <c r="BQ2515" s="1" t="s">
        <v>542</v>
      </c>
      <c r="BR2515" s="1" t="s">
        <v>1114</v>
      </c>
      <c r="BS2515" s="12" t="s">
        <v>2354</v>
      </c>
      <c r="BY2515" s="2"/>
    </row>
    <row r="2516" spans="69:77" x14ac:dyDescent="0.15">
      <c r="BQ2516" s="1" t="s">
        <v>542</v>
      </c>
      <c r="BR2516" s="1" t="s">
        <v>1116</v>
      </c>
      <c r="BS2516" s="12" t="s">
        <v>2355</v>
      </c>
      <c r="BY2516" s="2"/>
    </row>
    <row r="2517" spans="69:77" x14ac:dyDescent="0.15">
      <c r="BQ2517" s="1" t="s">
        <v>542</v>
      </c>
      <c r="BR2517" s="1" t="s">
        <v>1118</v>
      </c>
      <c r="BS2517" s="12" t="s">
        <v>2356</v>
      </c>
      <c r="BY2517" s="2"/>
    </row>
    <row r="2518" spans="69:77" x14ac:dyDescent="0.15">
      <c r="BQ2518" s="1" t="s">
        <v>542</v>
      </c>
      <c r="BR2518" s="1" t="s">
        <v>1120</v>
      </c>
      <c r="BS2518" s="12" t="s">
        <v>2357</v>
      </c>
      <c r="BY2518" s="2"/>
    </row>
    <row r="2519" spans="69:77" x14ac:dyDescent="0.15">
      <c r="BQ2519" s="1" t="s">
        <v>542</v>
      </c>
      <c r="BR2519" s="1" t="s">
        <v>1122</v>
      </c>
      <c r="BS2519" s="12" t="s">
        <v>2358</v>
      </c>
      <c r="BY2519" s="2"/>
    </row>
    <row r="2520" spans="69:77" x14ac:dyDescent="0.15">
      <c r="BQ2520" s="1" t="s">
        <v>542</v>
      </c>
      <c r="BR2520" s="1" t="s">
        <v>1124</v>
      </c>
      <c r="BS2520" s="12" t="s">
        <v>2359</v>
      </c>
      <c r="BY2520" s="2"/>
    </row>
    <row r="2521" spans="69:77" x14ac:dyDescent="0.15">
      <c r="BQ2521" s="1" t="s">
        <v>542</v>
      </c>
      <c r="BR2521" s="1" t="s">
        <v>1126</v>
      </c>
      <c r="BS2521" s="12" t="s">
        <v>2360</v>
      </c>
      <c r="BY2521" s="2"/>
    </row>
    <row r="2522" spans="69:77" x14ac:dyDescent="0.15">
      <c r="BQ2522" s="1" t="s">
        <v>542</v>
      </c>
      <c r="BR2522" s="1" t="s">
        <v>1128</v>
      </c>
      <c r="BS2522" s="12" t="s">
        <v>2361</v>
      </c>
      <c r="BY2522" s="2"/>
    </row>
    <row r="2523" spans="69:77" x14ac:dyDescent="0.15">
      <c r="BQ2523" s="1" t="s">
        <v>542</v>
      </c>
      <c r="BR2523" s="1" t="s">
        <v>1130</v>
      </c>
      <c r="BS2523" s="12" t="s">
        <v>2362</v>
      </c>
      <c r="BY2523" s="2"/>
    </row>
    <row r="2524" spans="69:77" x14ac:dyDescent="0.15">
      <c r="BQ2524" s="1" t="s">
        <v>542</v>
      </c>
      <c r="BR2524" s="1" t="s">
        <v>1132</v>
      </c>
      <c r="BS2524" s="12" t="s">
        <v>2363</v>
      </c>
      <c r="BY2524" s="2"/>
    </row>
    <row r="2525" spans="69:77" x14ac:dyDescent="0.15">
      <c r="BQ2525" s="1" t="s">
        <v>542</v>
      </c>
      <c r="BR2525" s="1" t="s">
        <v>1134</v>
      </c>
      <c r="BS2525" s="12" t="s">
        <v>1667</v>
      </c>
      <c r="BY2525" s="2"/>
    </row>
    <row r="2526" spans="69:77" x14ac:dyDescent="0.15">
      <c r="BQ2526" s="1" t="s">
        <v>542</v>
      </c>
      <c r="BR2526" s="1" t="s">
        <v>1136</v>
      </c>
      <c r="BS2526" s="12" t="s">
        <v>2364</v>
      </c>
      <c r="BY2526" s="2"/>
    </row>
    <row r="2527" spans="69:77" x14ac:dyDescent="0.15">
      <c r="BQ2527" s="1" t="s">
        <v>542</v>
      </c>
      <c r="BR2527" s="1" t="s">
        <v>1138</v>
      </c>
      <c r="BS2527" s="12" t="s">
        <v>2365</v>
      </c>
      <c r="BY2527" s="2"/>
    </row>
    <row r="2528" spans="69:77" x14ac:dyDescent="0.15">
      <c r="BQ2528" s="1" t="s">
        <v>488</v>
      </c>
      <c r="BR2528" s="1" t="s">
        <v>1108</v>
      </c>
      <c r="BS2528" s="12" t="s">
        <v>2366</v>
      </c>
      <c r="BY2528" s="2"/>
    </row>
    <row r="2529" spans="69:77" x14ac:dyDescent="0.15">
      <c r="BQ2529" s="1" t="s">
        <v>488</v>
      </c>
      <c r="BR2529" s="1" t="s">
        <v>1110</v>
      </c>
      <c r="BS2529" s="12" t="s">
        <v>2367</v>
      </c>
      <c r="BY2529" s="2"/>
    </row>
    <row r="2530" spans="69:77" x14ac:dyDescent="0.15">
      <c r="BQ2530" s="1" t="s">
        <v>488</v>
      </c>
      <c r="BR2530" s="1" t="s">
        <v>1112</v>
      </c>
      <c r="BS2530" s="12" t="s">
        <v>2368</v>
      </c>
      <c r="BY2530" s="2"/>
    </row>
    <row r="2531" spans="69:77" x14ac:dyDescent="0.15">
      <c r="BQ2531" s="1" t="s">
        <v>488</v>
      </c>
      <c r="BR2531" s="1" t="s">
        <v>1114</v>
      </c>
      <c r="BS2531" s="12" t="s">
        <v>2369</v>
      </c>
      <c r="BY2531" s="2"/>
    </row>
    <row r="2532" spans="69:77" x14ac:dyDescent="0.15">
      <c r="BQ2532" s="1" t="s">
        <v>488</v>
      </c>
      <c r="BR2532" s="1" t="s">
        <v>1116</v>
      </c>
      <c r="BS2532" s="12" t="s">
        <v>2370</v>
      </c>
      <c r="BY2532" s="2"/>
    </row>
    <row r="2533" spans="69:77" x14ac:dyDescent="0.15">
      <c r="BQ2533" s="1" t="s">
        <v>488</v>
      </c>
      <c r="BR2533" s="1" t="s">
        <v>1118</v>
      </c>
      <c r="BS2533" s="12" t="s">
        <v>2371</v>
      </c>
      <c r="BY2533" s="2"/>
    </row>
    <row r="2534" spans="69:77" x14ac:dyDescent="0.15">
      <c r="BQ2534" s="1" t="s">
        <v>488</v>
      </c>
      <c r="BR2534" s="1" t="s">
        <v>1120</v>
      </c>
      <c r="BS2534" s="12" t="s">
        <v>2372</v>
      </c>
      <c r="BY2534" s="2"/>
    </row>
    <row r="2535" spans="69:77" x14ac:dyDescent="0.15">
      <c r="BQ2535" s="1" t="s">
        <v>489</v>
      </c>
      <c r="BR2535" s="1" t="s">
        <v>1108</v>
      </c>
      <c r="BS2535" s="12" t="s">
        <v>254</v>
      </c>
      <c r="BY2535" s="2"/>
    </row>
    <row r="2536" spans="69:77" x14ac:dyDescent="0.15">
      <c r="BQ2536" s="1" t="s">
        <v>489</v>
      </c>
      <c r="BR2536" s="1" t="s">
        <v>1110</v>
      </c>
      <c r="BS2536" s="12" t="s">
        <v>1189</v>
      </c>
      <c r="BY2536" s="2"/>
    </row>
    <row r="2537" spans="69:77" x14ac:dyDescent="0.15">
      <c r="BQ2537" s="1" t="s">
        <v>489</v>
      </c>
      <c r="BR2537" s="1" t="s">
        <v>1112</v>
      </c>
      <c r="BS2537" s="12" t="s">
        <v>1190</v>
      </c>
      <c r="BY2537" s="2"/>
    </row>
    <row r="2538" spans="69:77" x14ac:dyDescent="0.15">
      <c r="BQ2538" s="1" t="s">
        <v>489</v>
      </c>
      <c r="BR2538" s="1" t="s">
        <v>1114</v>
      </c>
      <c r="BS2538" s="12" t="s">
        <v>1191</v>
      </c>
      <c r="BY2538" s="2"/>
    </row>
    <row r="2539" spans="69:77" x14ac:dyDescent="0.15">
      <c r="BQ2539" s="1" t="s">
        <v>489</v>
      </c>
      <c r="BR2539" s="1" t="s">
        <v>1116</v>
      </c>
      <c r="BS2539" s="12" t="s">
        <v>1192</v>
      </c>
      <c r="BY2539" s="2"/>
    </row>
    <row r="2540" spans="69:77" x14ac:dyDescent="0.15">
      <c r="BQ2540" s="1" t="s">
        <v>489</v>
      </c>
      <c r="BR2540" s="1" t="s">
        <v>1118</v>
      </c>
      <c r="BS2540" s="12" t="s">
        <v>1193</v>
      </c>
      <c r="BY2540" s="2"/>
    </row>
    <row r="2541" spans="69:77" x14ac:dyDescent="0.15">
      <c r="BQ2541" s="1" t="s">
        <v>489</v>
      </c>
      <c r="BR2541" s="1" t="s">
        <v>1120</v>
      </c>
      <c r="BS2541" s="12" t="s">
        <v>1194</v>
      </c>
      <c r="BY2541" s="2"/>
    </row>
    <row r="2542" spans="69:77" x14ac:dyDescent="0.15">
      <c r="BQ2542" s="1" t="s">
        <v>489</v>
      </c>
      <c r="BR2542" s="1" t="s">
        <v>1122</v>
      </c>
      <c r="BS2542" s="12" t="s">
        <v>1195</v>
      </c>
      <c r="BY2542" s="2"/>
    </row>
    <row r="2543" spans="69:77" x14ac:dyDescent="0.15">
      <c r="BQ2543" s="1" t="s">
        <v>489</v>
      </c>
      <c r="BR2543" s="1" t="s">
        <v>1124</v>
      </c>
      <c r="BS2543" s="12" t="s">
        <v>1196</v>
      </c>
      <c r="BY2543" s="2"/>
    </row>
    <row r="2544" spans="69:77" x14ac:dyDescent="0.15">
      <c r="BQ2544" s="1" t="s">
        <v>489</v>
      </c>
      <c r="BR2544" s="1" t="s">
        <v>1126</v>
      </c>
      <c r="BS2544" s="12" t="s">
        <v>1197</v>
      </c>
      <c r="BY2544" s="2"/>
    </row>
    <row r="2545" spans="69:77" x14ac:dyDescent="0.15">
      <c r="BQ2545" s="1" t="s">
        <v>489</v>
      </c>
      <c r="BR2545" s="1" t="s">
        <v>1128</v>
      </c>
      <c r="BS2545" s="12" t="s">
        <v>1198</v>
      </c>
      <c r="BY2545" s="2"/>
    </row>
    <row r="2546" spans="69:77" x14ac:dyDescent="0.15">
      <c r="BQ2546" s="1" t="s">
        <v>489</v>
      </c>
      <c r="BR2546" s="1" t="s">
        <v>1130</v>
      </c>
      <c r="BS2546" s="12" t="s">
        <v>1199</v>
      </c>
      <c r="BY2546" s="2"/>
    </row>
    <row r="2547" spans="69:77" x14ac:dyDescent="0.15">
      <c r="BQ2547" s="1" t="s">
        <v>490</v>
      </c>
      <c r="BR2547" s="1" t="s">
        <v>1108</v>
      </c>
      <c r="BS2547" s="12" t="s">
        <v>1697</v>
      </c>
      <c r="BY2547" s="2"/>
    </row>
    <row r="2548" spans="69:77" x14ac:dyDescent="0.15">
      <c r="BQ2548" s="1" t="s">
        <v>490</v>
      </c>
      <c r="BR2548" s="1" t="s">
        <v>1110</v>
      </c>
      <c r="BS2548" s="12" t="s">
        <v>1698</v>
      </c>
      <c r="BY2548" s="2"/>
    </row>
    <row r="2549" spans="69:77" x14ac:dyDescent="0.15">
      <c r="BQ2549" s="1" t="s">
        <v>490</v>
      </c>
      <c r="BR2549" s="1" t="s">
        <v>1112</v>
      </c>
      <c r="BS2549" s="12" t="s">
        <v>1699</v>
      </c>
      <c r="BY2549" s="2"/>
    </row>
    <row r="2550" spans="69:77" x14ac:dyDescent="0.15">
      <c r="BQ2550" s="1" t="s">
        <v>490</v>
      </c>
      <c r="BR2550" s="1" t="s">
        <v>1114</v>
      </c>
      <c r="BS2550" s="12" t="s">
        <v>1700</v>
      </c>
      <c r="BY2550" s="2"/>
    </row>
    <row r="2551" spans="69:77" x14ac:dyDescent="0.15">
      <c r="BQ2551" s="1" t="s">
        <v>490</v>
      </c>
      <c r="BR2551" s="1" t="s">
        <v>1116</v>
      </c>
      <c r="BS2551" s="12" t="s">
        <v>1701</v>
      </c>
      <c r="BY2551" s="2"/>
    </row>
    <row r="2552" spans="69:77" x14ac:dyDescent="0.15">
      <c r="BQ2552" s="1" t="s">
        <v>490</v>
      </c>
      <c r="BR2552" s="1" t="s">
        <v>1118</v>
      </c>
      <c r="BS2552" s="12" t="s">
        <v>1265</v>
      </c>
      <c r="BY2552" s="2"/>
    </row>
    <row r="2553" spans="69:77" x14ac:dyDescent="0.15">
      <c r="BQ2553" s="1" t="s">
        <v>490</v>
      </c>
      <c r="BR2553" s="1" t="s">
        <v>1120</v>
      </c>
      <c r="BS2553" s="12" t="s">
        <v>1205</v>
      </c>
      <c r="BY2553" s="2"/>
    </row>
    <row r="2554" spans="69:77" x14ac:dyDescent="0.15">
      <c r="BQ2554" s="1" t="s">
        <v>490</v>
      </c>
      <c r="BR2554" s="1" t="s">
        <v>1122</v>
      </c>
      <c r="BS2554" s="12" t="s">
        <v>1267</v>
      </c>
      <c r="BY2554" s="2"/>
    </row>
    <row r="2555" spans="69:77" x14ac:dyDescent="0.15">
      <c r="BQ2555" s="1" t="s">
        <v>490</v>
      </c>
      <c r="BR2555" s="1" t="s">
        <v>1124</v>
      </c>
      <c r="BS2555" s="12" t="s">
        <v>1268</v>
      </c>
      <c r="BY2555" s="2"/>
    </row>
    <row r="2556" spans="69:77" x14ac:dyDescent="0.15">
      <c r="BQ2556" s="1" t="s">
        <v>545</v>
      </c>
      <c r="BR2556" s="1" t="s">
        <v>1108</v>
      </c>
      <c r="BS2556" s="12" t="s">
        <v>1542</v>
      </c>
      <c r="BY2556" s="2"/>
    </row>
    <row r="2557" spans="69:77" x14ac:dyDescent="0.15">
      <c r="BQ2557" s="1" t="s">
        <v>545</v>
      </c>
      <c r="BR2557" s="1" t="s">
        <v>1110</v>
      </c>
      <c r="BS2557" s="12" t="s">
        <v>2373</v>
      </c>
      <c r="BY2557" s="2"/>
    </row>
    <row r="2558" spans="69:77" x14ac:dyDescent="0.15">
      <c r="BQ2558" s="1" t="s">
        <v>545</v>
      </c>
      <c r="BR2558" s="1" t="s">
        <v>1112</v>
      </c>
      <c r="BS2558" s="12" t="s">
        <v>1544</v>
      </c>
      <c r="BY2558" s="2"/>
    </row>
    <row r="2559" spans="69:77" x14ac:dyDescent="0.15">
      <c r="BQ2559" s="1" t="s">
        <v>545</v>
      </c>
      <c r="BR2559" s="1" t="s">
        <v>1114</v>
      </c>
      <c r="BS2559" s="12" t="s">
        <v>1545</v>
      </c>
      <c r="BY2559" s="2"/>
    </row>
    <row r="2560" spans="69:77" x14ac:dyDescent="0.15">
      <c r="BQ2560" s="1" t="s">
        <v>545</v>
      </c>
      <c r="BR2560" s="1" t="s">
        <v>1116</v>
      </c>
      <c r="BS2560" s="12" t="s">
        <v>2374</v>
      </c>
      <c r="BY2560" s="2"/>
    </row>
    <row r="2561" spans="69:77" x14ac:dyDescent="0.15">
      <c r="BQ2561" s="1" t="s">
        <v>545</v>
      </c>
      <c r="BR2561" s="1" t="s">
        <v>1118</v>
      </c>
      <c r="BS2561" s="12" t="s">
        <v>2375</v>
      </c>
      <c r="BY2561" s="2"/>
    </row>
    <row r="2562" spans="69:77" x14ac:dyDescent="0.15">
      <c r="BQ2562" s="1" t="s">
        <v>545</v>
      </c>
      <c r="BR2562" s="1" t="s">
        <v>1120</v>
      </c>
      <c r="BS2562" s="12" t="s">
        <v>1548</v>
      </c>
      <c r="BY2562" s="2"/>
    </row>
    <row r="2563" spans="69:77" x14ac:dyDescent="0.15">
      <c r="BQ2563" s="1" t="s">
        <v>545</v>
      </c>
      <c r="BR2563" s="1" t="s">
        <v>1122</v>
      </c>
      <c r="BS2563" s="12" t="s">
        <v>1549</v>
      </c>
      <c r="BY2563" s="2"/>
    </row>
    <row r="2564" spans="69:77" x14ac:dyDescent="0.15">
      <c r="BQ2564" s="1" t="s">
        <v>545</v>
      </c>
      <c r="BR2564" s="1" t="s">
        <v>1124</v>
      </c>
      <c r="BS2564" s="12" t="s">
        <v>2376</v>
      </c>
      <c r="BY2564" s="2"/>
    </row>
    <row r="2565" spans="69:77" x14ac:dyDescent="0.15">
      <c r="BQ2565" s="1" t="s">
        <v>491</v>
      </c>
      <c r="BR2565" s="1" t="s">
        <v>1108</v>
      </c>
      <c r="BS2565" s="12" t="s">
        <v>2377</v>
      </c>
      <c r="BY2565" s="2"/>
    </row>
    <row r="2566" spans="69:77" x14ac:dyDescent="0.15">
      <c r="BQ2566" s="1" t="s">
        <v>491</v>
      </c>
      <c r="BR2566" s="1" t="s">
        <v>1110</v>
      </c>
      <c r="BS2566" s="12" t="s">
        <v>2378</v>
      </c>
      <c r="BY2566" s="2"/>
    </row>
    <row r="2567" spans="69:77" x14ac:dyDescent="0.15">
      <c r="BQ2567" s="1" t="s">
        <v>491</v>
      </c>
      <c r="BR2567" s="1" t="s">
        <v>1112</v>
      </c>
      <c r="BS2567" s="12" t="s">
        <v>2379</v>
      </c>
      <c r="BY2567" s="2"/>
    </row>
    <row r="2568" spans="69:77" x14ac:dyDescent="0.15">
      <c r="BQ2568" s="1" t="s">
        <v>491</v>
      </c>
      <c r="BR2568" s="1" t="s">
        <v>1114</v>
      </c>
      <c r="BS2568" s="12" t="s">
        <v>2380</v>
      </c>
      <c r="BY2568" s="2"/>
    </row>
    <row r="2569" spans="69:77" x14ac:dyDescent="0.15">
      <c r="BQ2569" s="1" t="s">
        <v>491</v>
      </c>
      <c r="BR2569" s="1" t="s">
        <v>1116</v>
      </c>
      <c r="BS2569" s="12" t="s">
        <v>2381</v>
      </c>
      <c r="BY2569" s="2"/>
    </row>
    <row r="2570" spans="69:77" x14ac:dyDescent="0.15">
      <c r="BQ2570" s="1" t="s">
        <v>491</v>
      </c>
      <c r="BR2570" s="1" t="s">
        <v>1118</v>
      </c>
      <c r="BS2570" s="12" t="s">
        <v>2382</v>
      </c>
      <c r="BY2570" s="2"/>
    </row>
    <row r="2571" spans="69:77" x14ac:dyDescent="0.15">
      <c r="BQ2571" s="1" t="s">
        <v>491</v>
      </c>
      <c r="BR2571" s="1" t="s">
        <v>1120</v>
      </c>
      <c r="BS2571" s="12" t="s">
        <v>1234</v>
      </c>
      <c r="BY2571" s="2"/>
    </row>
    <row r="2572" spans="69:77" x14ac:dyDescent="0.15">
      <c r="BQ2572" s="1" t="s">
        <v>491</v>
      </c>
      <c r="BR2572" s="1" t="s">
        <v>1122</v>
      </c>
      <c r="BS2572" s="12" t="s">
        <v>1214</v>
      </c>
      <c r="BY2572" s="2"/>
    </row>
    <row r="2573" spans="69:77" x14ac:dyDescent="0.15">
      <c r="BQ2573" s="1" t="s">
        <v>492</v>
      </c>
      <c r="BR2573" s="1" t="s">
        <v>1108</v>
      </c>
      <c r="BS2573" s="12" t="s">
        <v>1377</v>
      </c>
      <c r="BY2573" s="2"/>
    </row>
    <row r="2574" spans="69:77" x14ac:dyDescent="0.15">
      <c r="BQ2574" s="1" t="s">
        <v>492</v>
      </c>
      <c r="BR2574" s="1" t="s">
        <v>1110</v>
      </c>
      <c r="BS2574" s="12" t="s">
        <v>1369</v>
      </c>
      <c r="BY2574" s="2"/>
    </row>
    <row r="2575" spans="69:77" x14ac:dyDescent="0.15">
      <c r="BQ2575" s="1" t="s">
        <v>492</v>
      </c>
      <c r="BR2575" s="1" t="s">
        <v>1112</v>
      </c>
      <c r="BS2575" s="12" t="s">
        <v>1378</v>
      </c>
      <c r="BY2575" s="2"/>
    </row>
    <row r="2576" spans="69:77" x14ac:dyDescent="0.15">
      <c r="BQ2576" s="1" t="s">
        <v>492</v>
      </c>
      <c r="BR2576" s="1" t="s">
        <v>1114</v>
      </c>
      <c r="BS2576" s="12" t="s">
        <v>1379</v>
      </c>
      <c r="BY2576" s="2"/>
    </row>
    <row r="2577" spans="69:77" x14ac:dyDescent="0.15">
      <c r="BQ2577" s="1" t="s">
        <v>492</v>
      </c>
      <c r="BR2577" s="1" t="s">
        <v>1116</v>
      </c>
      <c r="BS2577" s="12" t="s">
        <v>1380</v>
      </c>
      <c r="BY2577" s="2"/>
    </row>
    <row r="2578" spans="69:77" x14ac:dyDescent="0.15">
      <c r="BQ2578" s="1" t="s">
        <v>492</v>
      </c>
      <c r="BR2578" s="1" t="s">
        <v>1118</v>
      </c>
      <c r="BS2578" s="12" t="s">
        <v>2383</v>
      </c>
      <c r="BY2578" s="2"/>
    </row>
    <row r="2579" spans="69:77" x14ac:dyDescent="0.15">
      <c r="BQ2579" s="1" t="s">
        <v>492</v>
      </c>
      <c r="BR2579" s="1" t="s">
        <v>1120</v>
      </c>
      <c r="BS2579" s="12" t="s">
        <v>1382</v>
      </c>
      <c r="BY2579" s="2"/>
    </row>
    <row r="2580" spans="69:77" x14ac:dyDescent="0.15">
      <c r="BQ2580" s="1" t="s">
        <v>492</v>
      </c>
      <c r="BR2580" s="1" t="s">
        <v>1122</v>
      </c>
      <c r="BS2580" s="12" t="s">
        <v>1383</v>
      </c>
      <c r="BY2580" s="2"/>
    </row>
    <row r="2581" spans="69:77" x14ac:dyDescent="0.15">
      <c r="BQ2581" s="1" t="s">
        <v>492</v>
      </c>
      <c r="BR2581" s="1" t="s">
        <v>1124</v>
      </c>
      <c r="BS2581" s="12" t="s">
        <v>1715</v>
      </c>
      <c r="BY2581" s="2"/>
    </row>
    <row r="2582" spans="69:77" x14ac:dyDescent="0.15">
      <c r="BQ2582" s="1" t="s">
        <v>492</v>
      </c>
      <c r="BR2582" s="1" t="s">
        <v>1126</v>
      </c>
      <c r="BS2582" s="12" t="s">
        <v>1716</v>
      </c>
      <c r="BY2582" s="2"/>
    </row>
    <row r="2583" spans="69:77" x14ac:dyDescent="0.15">
      <c r="BQ2583" s="1" t="s">
        <v>492</v>
      </c>
      <c r="BR2583" s="1" t="s">
        <v>1128</v>
      </c>
      <c r="BS2583" s="12" t="s">
        <v>1535</v>
      </c>
      <c r="BY2583" s="2"/>
    </row>
    <row r="2584" spans="69:77" x14ac:dyDescent="0.15">
      <c r="BQ2584" s="1" t="s">
        <v>492</v>
      </c>
      <c r="BR2584" s="1" t="s">
        <v>1130</v>
      </c>
      <c r="BS2584" s="12" t="s">
        <v>1387</v>
      </c>
      <c r="BY2584" s="2"/>
    </row>
    <row r="2585" spans="69:77" x14ac:dyDescent="0.15">
      <c r="BQ2585" s="1" t="s">
        <v>492</v>
      </c>
      <c r="BR2585" s="1" t="s">
        <v>1132</v>
      </c>
      <c r="BS2585" s="12" t="s">
        <v>71</v>
      </c>
      <c r="BY2585" s="2"/>
    </row>
    <row r="2586" spans="69:77" x14ac:dyDescent="0.15">
      <c r="BQ2586" s="1" t="s">
        <v>493</v>
      </c>
      <c r="BR2586" s="1" t="s">
        <v>1108</v>
      </c>
      <c r="BS2586" s="12" t="s">
        <v>254</v>
      </c>
      <c r="BY2586" s="2"/>
    </row>
    <row r="2587" spans="69:77" x14ac:dyDescent="0.15">
      <c r="BQ2587" s="1" t="s">
        <v>493</v>
      </c>
      <c r="BR2587" s="1" t="s">
        <v>1110</v>
      </c>
      <c r="BS2587" s="12" t="s">
        <v>1189</v>
      </c>
      <c r="BY2587" s="2"/>
    </row>
    <row r="2588" spans="69:77" x14ac:dyDescent="0.15">
      <c r="BQ2588" s="1" t="s">
        <v>493</v>
      </c>
      <c r="BR2588" s="1" t="s">
        <v>1112</v>
      </c>
      <c r="BS2588" s="12" t="s">
        <v>1190</v>
      </c>
      <c r="BY2588" s="2"/>
    </row>
    <row r="2589" spans="69:77" x14ac:dyDescent="0.15">
      <c r="BQ2589" s="1" t="s">
        <v>493</v>
      </c>
      <c r="BR2589" s="1" t="s">
        <v>1114</v>
      </c>
      <c r="BS2589" s="12" t="s">
        <v>1191</v>
      </c>
      <c r="BY2589" s="2"/>
    </row>
    <row r="2590" spans="69:77" x14ac:dyDescent="0.15">
      <c r="BQ2590" s="1" t="s">
        <v>493</v>
      </c>
      <c r="BR2590" s="1" t="s">
        <v>1116</v>
      </c>
      <c r="BS2590" s="12" t="s">
        <v>1192</v>
      </c>
      <c r="BY2590" s="2"/>
    </row>
    <row r="2591" spans="69:77" x14ac:dyDescent="0.15">
      <c r="BQ2591" s="1" t="s">
        <v>493</v>
      </c>
      <c r="BR2591" s="1" t="s">
        <v>1118</v>
      </c>
      <c r="BS2591" s="12" t="s">
        <v>1193</v>
      </c>
      <c r="BY2591" s="2"/>
    </row>
    <row r="2592" spans="69:77" x14ac:dyDescent="0.15">
      <c r="BQ2592" s="1" t="s">
        <v>493</v>
      </c>
      <c r="BR2592" s="1" t="s">
        <v>1120</v>
      </c>
      <c r="BS2592" s="12" t="s">
        <v>1194</v>
      </c>
      <c r="BY2592" s="2"/>
    </row>
    <row r="2593" spans="69:77" x14ac:dyDescent="0.15">
      <c r="BQ2593" s="1" t="s">
        <v>493</v>
      </c>
      <c r="BR2593" s="1" t="s">
        <v>1122</v>
      </c>
      <c r="BS2593" s="12" t="s">
        <v>1195</v>
      </c>
      <c r="BY2593" s="2"/>
    </row>
    <row r="2594" spans="69:77" x14ac:dyDescent="0.15">
      <c r="BQ2594" s="1" t="s">
        <v>493</v>
      </c>
      <c r="BR2594" s="1" t="s">
        <v>1124</v>
      </c>
      <c r="BS2594" s="12" t="s">
        <v>1196</v>
      </c>
      <c r="BY2594" s="2"/>
    </row>
    <row r="2595" spans="69:77" x14ac:dyDescent="0.15">
      <c r="BQ2595" s="1" t="s">
        <v>493</v>
      </c>
      <c r="BR2595" s="1" t="s">
        <v>1126</v>
      </c>
      <c r="BS2595" s="12" t="s">
        <v>1197</v>
      </c>
      <c r="BY2595" s="2"/>
    </row>
    <row r="2596" spans="69:77" x14ac:dyDescent="0.15">
      <c r="BQ2596" s="1" t="s">
        <v>493</v>
      </c>
      <c r="BR2596" s="1" t="s">
        <v>1128</v>
      </c>
      <c r="BS2596" s="12" t="s">
        <v>1198</v>
      </c>
      <c r="BY2596" s="2"/>
    </row>
    <row r="2597" spans="69:77" x14ac:dyDescent="0.15">
      <c r="BQ2597" s="1" t="s">
        <v>493</v>
      </c>
      <c r="BR2597" s="1" t="s">
        <v>1130</v>
      </c>
      <c r="BS2597" s="12" t="s">
        <v>1199</v>
      </c>
      <c r="BY2597" s="2"/>
    </row>
    <row r="2598" spans="69:77" x14ac:dyDescent="0.15">
      <c r="BQ2598" s="1" t="s">
        <v>494</v>
      </c>
      <c r="BR2598" s="1" t="s">
        <v>1108</v>
      </c>
      <c r="BS2598" s="12" t="s">
        <v>2384</v>
      </c>
      <c r="BY2598" s="2"/>
    </row>
    <row r="2599" spans="69:77" x14ac:dyDescent="0.15">
      <c r="BQ2599" s="1" t="s">
        <v>494</v>
      </c>
      <c r="BR2599" s="1" t="s">
        <v>1110</v>
      </c>
      <c r="BS2599" s="12" t="s">
        <v>2385</v>
      </c>
      <c r="BY2599" s="2"/>
    </row>
    <row r="2600" spans="69:77" x14ac:dyDescent="0.15">
      <c r="BQ2600" s="1" t="s">
        <v>494</v>
      </c>
      <c r="BR2600" s="1" t="s">
        <v>1112</v>
      </c>
      <c r="BS2600" s="12" t="s">
        <v>2386</v>
      </c>
      <c r="BY2600" s="2"/>
    </row>
    <row r="2601" spans="69:77" x14ac:dyDescent="0.15">
      <c r="BQ2601" s="1" t="s">
        <v>494</v>
      </c>
      <c r="BR2601" s="1" t="s">
        <v>1114</v>
      </c>
      <c r="BS2601" s="12" t="s">
        <v>2387</v>
      </c>
      <c r="BY2601" s="2"/>
    </row>
    <row r="2602" spans="69:77" x14ac:dyDescent="0.15">
      <c r="BQ2602" s="1" t="s">
        <v>494</v>
      </c>
      <c r="BR2602" s="1" t="s">
        <v>1116</v>
      </c>
      <c r="BS2602" s="12" t="s">
        <v>2388</v>
      </c>
      <c r="BY2602" s="2"/>
    </row>
    <row r="2603" spans="69:77" x14ac:dyDescent="0.15">
      <c r="BQ2603" s="1" t="s">
        <v>494</v>
      </c>
      <c r="BR2603" s="1" t="s">
        <v>1118</v>
      </c>
      <c r="BS2603" s="12" t="s">
        <v>2389</v>
      </c>
      <c r="BY2603" s="2"/>
    </row>
    <row r="2604" spans="69:77" x14ac:dyDescent="0.15">
      <c r="BQ2604" s="1" t="s">
        <v>494</v>
      </c>
      <c r="BR2604" s="1" t="s">
        <v>1120</v>
      </c>
      <c r="BS2604" s="12" t="s">
        <v>2370</v>
      </c>
      <c r="BY2604" s="2"/>
    </row>
    <row r="2605" spans="69:77" x14ac:dyDescent="0.15">
      <c r="BQ2605" s="1" t="s">
        <v>494</v>
      </c>
      <c r="BR2605" s="1" t="s">
        <v>1122</v>
      </c>
      <c r="BS2605" s="12" t="s">
        <v>2235</v>
      </c>
      <c r="BY2605" s="2"/>
    </row>
    <row r="2606" spans="69:77" x14ac:dyDescent="0.15">
      <c r="BQ2606" s="1" t="s">
        <v>494</v>
      </c>
      <c r="BR2606" s="1" t="s">
        <v>1124</v>
      </c>
      <c r="BS2606" s="12" t="s">
        <v>2390</v>
      </c>
      <c r="BY2606" s="2"/>
    </row>
    <row r="2607" spans="69:77" x14ac:dyDescent="0.15">
      <c r="BQ2607" s="1" t="s">
        <v>495</v>
      </c>
      <c r="BR2607" s="1" t="s">
        <v>1108</v>
      </c>
      <c r="BS2607" s="12" t="s">
        <v>254</v>
      </c>
      <c r="BY2607" s="2"/>
    </row>
    <row r="2608" spans="69:77" x14ac:dyDescent="0.15">
      <c r="BQ2608" s="1" t="s">
        <v>495</v>
      </c>
      <c r="BR2608" s="1" t="s">
        <v>1110</v>
      </c>
      <c r="BS2608" s="12" t="s">
        <v>1189</v>
      </c>
      <c r="BY2608" s="2"/>
    </row>
    <row r="2609" spans="69:77" x14ac:dyDescent="0.15">
      <c r="BQ2609" s="1" t="s">
        <v>495</v>
      </c>
      <c r="BR2609" s="1" t="s">
        <v>1112</v>
      </c>
      <c r="BS2609" s="12" t="s">
        <v>1190</v>
      </c>
      <c r="BY2609" s="2"/>
    </row>
    <row r="2610" spans="69:77" x14ac:dyDescent="0.15">
      <c r="BQ2610" s="1" t="s">
        <v>495</v>
      </c>
      <c r="BR2610" s="1" t="s">
        <v>1114</v>
      </c>
      <c r="BS2610" s="12" t="s">
        <v>1191</v>
      </c>
      <c r="BY2610" s="2"/>
    </row>
    <row r="2611" spans="69:77" x14ac:dyDescent="0.15">
      <c r="BQ2611" s="1" t="s">
        <v>495</v>
      </c>
      <c r="BR2611" s="1" t="s">
        <v>1116</v>
      </c>
      <c r="BS2611" s="12" t="s">
        <v>1192</v>
      </c>
      <c r="BY2611" s="2"/>
    </row>
    <row r="2612" spans="69:77" x14ac:dyDescent="0.15">
      <c r="BQ2612" s="1" t="s">
        <v>495</v>
      </c>
      <c r="BR2612" s="1" t="s">
        <v>1118</v>
      </c>
      <c r="BS2612" s="12" t="s">
        <v>1193</v>
      </c>
      <c r="BY2612" s="2"/>
    </row>
    <row r="2613" spans="69:77" x14ac:dyDescent="0.15">
      <c r="BQ2613" s="1" t="s">
        <v>495</v>
      </c>
      <c r="BR2613" s="1" t="s">
        <v>1120</v>
      </c>
      <c r="BS2613" s="12" t="s">
        <v>1194</v>
      </c>
      <c r="BY2613" s="2"/>
    </row>
    <row r="2614" spans="69:77" x14ac:dyDescent="0.15">
      <c r="BQ2614" s="1" t="s">
        <v>495</v>
      </c>
      <c r="BR2614" s="1" t="s">
        <v>1122</v>
      </c>
      <c r="BS2614" s="12" t="s">
        <v>1195</v>
      </c>
      <c r="BY2614" s="2"/>
    </row>
    <row r="2615" spans="69:77" x14ac:dyDescent="0.15">
      <c r="BQ2615" s="1" t="s">
        <v>495</v>
      </c>
      <c r="BR2615" s="1" t="s">
        <v>1124</v>
      </c>
      <c r="BS2615" s="12" t="s">
        <v>1196</v>
      </c>
      <c r="BY2615" s="2"/>
    </row>
    <row r="2616" spans="69:77" x14ac:dyDescent="0.15">
      <c r="BQ2616" s="1" t="s">
        <v>495</v>
      </c>
      <c r="BR2616" s="1" t="s">
        <v>1126</v>
      </c>
      <c r="BS2616" s="12" t="s">
        <v>1197</v>
      </c>
      <c r="BY2616" s="2"/>
    </row>
    <row r="2617" spans="69:77" x14ac:dyDescent="0.15">
      <c r="BQ2617" s="1" t="s">
        <v>495</v>
      </c>
      <c r="BR2617" s="1" t="s">
        <v>1128</v>
      </c>
      <c r="BS2617" s="12" t="s">
        <v>1198</v>
      </c>
      <c r="BY2617" s="2"/>
    </row>
    <row r="2618" spans="69:77" x14ac:dyDescent="0.15">
      <c r="BQ2618" s="1" t="s">
        <v>495</v>
      </c>
      <c r="BR2618" s="1" t="s">
        <v>1130</v>
      </c>
      <c r="BS2618" s="12" t="s">
        <v>1199</v>
      </c>
      <c r="BY2618" s="2"/>
    </row>
    <row r="2619" spans="69:77" x14ac:dyDescent="0.15">
      <c r="BQ2619" s="1" t="s">
        <v>547</v>
      </c>
      <c r="BR2619" s="1" t="s">
        <v>1108</v>
      </c>
      <c r="BS2619" s="12" t="s">
        <v>254</v>
      </c>
      <c r="BY2619" s="2"/>
    </row>
    <row r="2620" spans="69:77" x14ac:dyDescent="0.15">
      <c r="BQ2620" s="1" t="s">
        <v>547</v>
      </c>
      <c r="BR2620" s="1" t="s">
        <v>1110</v>
      </c>
      <c r="BS2620" s="12" t="s">
        <v>1189</v>
      </c>
      <c r="BY2620" s="2"/>
    </row>
    <row r="2621" spans="69:77" x14ac:dyDescent="0.15">
      <c r="BQ2621" s="1" t="s">
        <v>547</v>
      </c>
      <c r="BR2621" s="1" t="s">
        <v>1112</v>
      </c>
      <c r="BS2621" s="12" t="s">
        <v>1190</v>
      </c>
      <c r="BY2621" s="2"/>
    </row>
    <row r="2622" spans="69:77" x14ac:dyDescent="0.15">
      <c r="BQ2622" s="1" t="s">
        <v>547</v>
      </c>
      <c r="BR2622" s="1" t="s">
        <v>1114</v>
      </c>
      <c r="BS2622" s="12" t="s">
        <v>1191</v>
      </c>
      <c r="BY2622" s="2"/>
    </row>
    <row r="2623" spans="69:77" x14ac:dyDescent="0.15">
      <c r="BQ2623" s="1" t="s">
        <v>547</v>
      </c>
      <c r="BR2623" s="1" t="s">
        <v>1116</v>
      </c>
      <c r="BS2623" s="12" t="s">
        <v>1192</v>
      </c>
      <c r="BY2623" s="2"/>
    </row>
    <row r="2624" spans="69:77" x14ac:dyDescent="0.15">
      <c r="BQ2624" s="1" t="s">
        <v>547</v>
      </c>
      <c r="BR2624" s="1" t="s">
        <v>1118</v>
      </c>
      <c r="BS2624" s="12" t="s">
        <v>1193</v>
      </c>
      <c r="BY2624" s="2"/>
    </row>
    <row r="2625" spans="69:77" x14ac:dyDescent="0.15">
      <c r="BQ2625" s="1" t="s">
        <v>547</v>
      </c>
      <c r="BR2625" s="1" t="s">
        <v>1120</v>
      </c>
      <c r="BS2625" s="12" t="s">
        <v>1194</v>
      </c>
      <c r="BY2625" s="2"/>
    </row>
    <row r="2626" spans="69:77" x14ac:dyDescent="0.15">
      <c r="BQ2626" s="1" t="s">
        <v>547</v>
      </c>
      <c r="BR2626" s="1" t="s">
        <v>1122</v>
      </c>
      <c r="BS2626" s="12" t="s">
        <v>1195</v>
      </c>
      <c r="BY2626" s="2"/>
    </row>
    <row r="2627" spans="69:77" x14ac:dyDescent="0.15">
      <c r="BQ2627" s="1" t="s">
        <v>547</v>
      </c>
      <c r="BR2627" s="1" t="s">
        <v>1124</v>
      </c>
      <c r="BS2627" s="12" t="s">
        <v>1196</v>
      </c>
      <c r="BY2627" s="2"/>
    </row>
    <row r="2628" spans="69:77" x14ac:dyDescent="0.15">
      <c r="BQ2628" s="1" t="s">
        <v>547</v>
      </c>
      <c r="BR2628" s="1" t="s">
        <v>1126</v>
      </c>
      <c r="BS2628" s="12" t="s">
        <v>1197</v>
      </c>
      <c r="BY2628" s="2"/>
    </row>
    <row r="2629" spans="69:77" x14ac:dyDescent="0.15">
      <c r="BQ2629" s="1" t="s">
        <v>547</v>
      </c>
      <c r="BR2629" s="1" t="s">
        <v>1128</v>
      </c>
      <c r="BS2629" s="12" t="s">
        <v>1198</v>
      </c>
      <c r="BY2629" s="2"/>
    </row>
    <row r="2630" spans="69:77" x14ac:dyDescent="0.15">
      <c r="BQ2630" s="1" t="s">
        <v>547</v>
      </c>
      <c r="BR2630" s="1" t="s">
        <v>1130</v>
      </c>
      <c r="BS2630" s="12" t="s">
        <v>1199</v>
      </c>
      <c r="BY2630" s="2"/>
    </row>
    <row r="2631" spans="69:77" x14ac:dyDescent="0.15">
      <c r="BQ2631" s="1" t="s">
        <v>496</v>
      </c>
      <c r="BR2631" s="1" t="s">
        <v>1108</v>
      </c>
      <c r="BS2631" s="12" t="s">
        <v>254</v>
      </c>
      <c r="BY2631" s="2"/>
    </row>
    <row r="2632" spans="69:77" x14ac:dyDescent="0.15">
      <c r="BQ2632" s="1" t="s">
        <v>496</v>
      </c>
      <c r="BR2632" s="1" t="s">
        <v>1110</v>
      </c>
      <c r="BS2632" s="12" t="s">
        <v>1189</v>
      </c>
      <c r="BY2632" s="2"/>
    </row>
    <row r="2633" spans="69:77" x14ac:dyDescent="0.15">
      <c r="BQ2633" s="1" t="s">
        <v>496</v>
      </c>
      <c r="BR2633" s="1" t="s">
        <v>1112</v>
      </c>
      <c r="BS2633" s="12" t="s">
        <v>1190</v>
      </c>
      <c r="BY2633" s="2"/>
    </row>
    <row r="2634" spans="69:77" x14ac:dyDescent="0.15">
      <c r="BQ2634" s="1" t="s">
        <v>496</v>
      </c>
      <c r="BR2634" s="1" t="s">
        <v>1114</v>
      </c>
      <c r="BS2634" s="12" t="s">
        <v>1191</v>
      </c>
      <c r="BY2634" s="2"/>
    </row>
    <row r="2635" spans="69:77" x14ac:dyDescent="0.15">
      <c r="BQ2635" s="1" t="s">
        <v>496</v>
      </c>
      <c r="BR2635" s="1" t="s">
        <v>1116</v>
      </c>
      <c r="BS2635" s="12" t="s">
        <v>1192</v>
      </c>
      <c r="BY2635" s="2"/>
    </row>
    <row r="2636" spans="69:77" x14ac:dyDescent="0.15">
      <c r="BQ2636" s="1" t="s">
        <v>496</v>
      </c>
      <c r="BR2636" s="1" t="s">
        <v>1118</v>
      </c>
      <c r="BS2636" s="12" t="s">
        <v>1193</v>
      </c>
      <c r="BY2636" s="2"/>
    </row>
    <row r="2637" spans="69:77" x14ac:dyDescent="0.15">
      <c r="BQ2637" s="1" t="s">
        <v>496</v>
      </c>
      <c r="BR2637" s="1" t="s">
        <v>1120</v>
      </c>
      <c r="BS2637" s="12" t="s">
        <v>1194</v>
      </c>
      <c r="BY2637" s="2"/>
    </row>
    <row r="2638" spans="69:77" x14ac:dyDescent="0.15">
      <c r="BQ2638" s="1" t="s">
        <v>496</v>
      </c>
      <c r="BR2638" s="1" t="s">
        <v>1122</v>
      </c>
      <c r="BS2638" s="12" t="s">
        <v>1195</v>
      </c>
      <c r="BY2638" s="2"/>
    </row>
    <row r="2639" spans="69:77" x14ac:dyDescent="0.15">
      <c r="BQ2639" s="1" t="s">
        <v>496</v>
      </c>
      <c r="BR2639" s="1" t="s">
        <v>1124</v>
      </c>
      <c r="BS2639" s="12" t="s">
        <v>1196</v>
      </c>
      <c r="BY2639" s="2"/>
    </row>
    <row r="2640" spans="69:77" x14ac:dyDescent="0.15">
      <c r="BQ2640" s="1" t="s">
        <v>496</v>
      </c>
      <c r="BR2640" s="1" t="s">
        <v>1126</v>
      </c>
      <c r="BS2640" s="12" t="s">
        <v>1197</v>
      </c>
      <c r="BY2640" s="2"/>
    </row>
    <row r="2641" spans="69:77" x14ac:dyDescent="0.15">
      <c r="BQ2641" s="1" t="s">
        <v>496</v>
      </c>
      <c r="BR2641" s="1" t="s">
        <v>1128</v>
      </c>
      <c r="BS2641" s="12" t="s">
        <v>1198</v>
      </c>
      <c r="BY2641" s="2"/>
    </row>
    <row r="2642" spans="69:77" x14ac:dyDescent="0.15">
      <c r="BQ2642" s="1" t="s">
        <v>496</v>
      </c>
      <c r="BR2642" s="1" t="s">
        <v>1130</v>
      </c>
      <c r="BS2642" s="12" t="s">
        <v>1199</v>
      </c>
      <c r="BY2642" s="2"/>
    </row>
    <row r="2643" spans="69:77" x14ac:dyDescent="0.15">
      <c r="BQ2643" s="1" t="s">
        <v>2892</v>
      </c>
      <c r="BR2643" s="1" t="s">
        <v>1108</v>
      </c>
      <c r="BS2643" s="12" t="s">
        <v>2391</v>
      </c>
      <c r="BY2643" s="2"/>
    </row>
    <row r="2644" spans="69:77" x14ac:dyDescent="0.15">
      <c r="BQ2644" s="1" t="s">
        <v>2892</v>
      </c>
      <c r="BR2644" s="1" t="s">
        <v>1110</v>
      </c>
      <c r="BS2644" s="12" t="s">
        <v>1591</v>
      </c>
      <c r="BY2644" s="2"/>
    </row>
    <row r="2645" spans="69:77" x14ac:dyDescent="0.15">
      <c r="BQ2645" s="1" t="s">
        <v>2892</v>
      </c>
      <c r="BR2645" s="1" t="s">
        <v>1112</v>
      </c>
      <c r="BS2645" s="12" t="s">
        <v>1211</v>
      </c>
      <c r="BY2645" s="2"/>
    </row>
    <row r="2646" spans="69:77" x14ac:dyDescent="0.15">
      <c r="BQ2646" s="1" t="s">
        <v>2892</v>
      </c>
      <c r="BR2646" s="1" t="s">
        <v>1114</v>
      </c>
      <c r="BS2646" s="12" t="s">
        <v>1212</v>
      </c>
      <c r="BY2646" s="2"/>
    </row>
    <row r="2647" spans="69:77" x14ac:dyDescent="0.15">
      <c r="BQ2647" s="1" t="s">
        <v>2892</v>
      </c>
      <c r="BR2647" s="1" t="s">
        <v>1116</v>
      </c>
      <c r="BS2647" s="12" t="s">
        <v>1213</v>
      </c>
      <c r="BY2647" s="2"/>
    </row>
    <row r="2648" spans="69:77" x14ac:dyDescent="0.15">
      <c r="BQ2648" s="1" t="s">
        <v>2892</v>
      </c>
      <c r="BR2648" s="1" t="s">
        <v>1118</v>
      </c>
      <c r="BS2648" s="12" t="s">
        <v>1214</v>
      </c>
      <c r="BY2648" s="2"/>
    </row>
    <row r="2649" spans="69:77" x14ac:dyDescent="0.15">
      <c r="BQ2649" s="1" t="s">
        <v>2892</v>
      </c>
      <c r="BR2649" s="1" t="s">
        <v>1120</v>
      </c>
      <c r="BS2649" s="12" t="s">
        <v>2392</v>
      </c>
      <c r="BY2649" s="2"/>
    </row>
    <row r="2650" spans="69:77" x14ac:dyDescent="0.15">
      <c r="BQ2650" s="1" t="s">
        <v>497</v>
      </c>
      <c r="BR2650" s="1" t="s">
        <v>1108</v>
      </c>
      <c r="BS2650" s="12" t="s">
        <v>1239</v>
      </c>
      <c r="BY2650" s="2"/>
    </row>
    <row r="2651" spans="69:77" x14ac:dyDescent="0.15">
      <c r="BQ2651" s="1" t="s">
        <v>497</v>
      </c>
      <c r="BR2651" s="1" t="s">
        <v>1110</v>
      </c>
      <c r="BS2651" s="12" t="s">
        <v>1240</v>
      </c>
      <c r="BY2651" s="2"/>
    </row>
    <row r="2652" spans="69:77" x14ac:dyDescent="0.15">
      <c r="BQ2652" s="1" t="s">
        <v>497</v>
      </c>
      <c r="BR2652" s="1" t="s">
        <v>1112</v>
      </c>
      <c r="BS2652" s="12" t="s">
        <v>1241</v>
      </c>
      <c r="BY2652" s="2"/>
    </row>
    <row r="2653" spans="69:77" x14ac:dyDescent="0.15">
      <c r="BQ2653" s="1" t="s">
        <v>497</v>
      </c>
      <c r="BR2653" s="1" t="s">
        <v>1114</v>
      </c>
      <c r="BS2653" s="12" t="s">
        <v>1242</v>
      </c>
      <c r="BY2653" s="2"/>
    </row>
    <row r="2654" spans="69:77" x14ac:dyDescent="0.15">
      <c r="BQ2654" s="1" t="s">
        <v>497</v>
      </c>
      <c r="BR2654" s="1" t="s">
        <v>1116</v>
      </c>
      <c r="BS2654" s="12" t="s">
        <v>1243</v>
      </c>
      <c r="BY2654" s="2"/>
    </row>
    <row r="2655" spans="69:77" x14ac:dyDescent="0.15">
      <c r="BQ2655" s="1" t="s">
        <v>497</v>
      </c>
      <c r="BR2655" s="1" t="s">
        <v>1118</v>
      </c>
      <c r="BS2655" s="12" t="s">
        <v>1244</v>
      </c>
      <c r="BY2655" s="2"/>
    </row>
    <row r="2656" spans="69:77" x14ac:dyDescent="0.15">
      <c r="BQ2656" s="1" t="s">
        <v>497</v>
      </c>
      <c r="BR2656" s="1" t="s">
        <v>1120</v>
      </c>
      <c r="BS2656" s="12" t="s">
        <v>1245</v>
      </c>
      <c r="BY2656" s="2"/>
    </row>
    <row r="2657" spans="69:77" x14ac:dyDescent="0.15">
      <c r="BQ2657" s="1" t="s">
        <v>497</v>
      </c>
      <c r="BR2657" s="1" t="s">
        <v>1122</v>
      </c>
      <c r="BS2657" s="12" t="s">
        <v>1246</v>
      </c>
      <c r="BY2657" s="2"/>
    </row>
    <row r="2658" spans="69:77" x14ac:dyDescent="0.15">
      <c r="BQ2658" s="1" t="s">
        <v>497</v>
      </c>
      <c r="BR2658" s="1" t="s">
        <v>1124</v>
      </c>
      <c r="BS2658" s="12" t="s">
        <v>1247</v>
      </c>
      <c r="BY2658" s="2"/>
    </row>
    <row r="2659" spans="69:77" x14ac:dyDescent="0.15">
      <c r="BQ2659" s="1" t="s">
        <v>497</v>
      </c>
      <c r="BR2659" s="1" t="s">
        <v>1126</v>
      </c>
      <c r="BS2659" s="12" t="s">
        <v>1248</v>
      </c>
      <c r="BY2659" s="2"/>
    </row>
    <row r="2660" spans="69:77" x14ac:dyDescent="0.15">
      <c r="BQ2660" s="1" t="s">
        <v>497</v>
      </c>
      <c r="BR2660" s="1" t="s">
        <v>1128</v>
      </c>
      <c r="BS2660" s="12" t="s">
        <v>1249</v>
      </c>
      <c r="BY2660" s="2"/>
    </row>
    <row r="2661" spans="69:77" x14ac:dyDescent="0.15">
      <c r="BQ2661" s="1" t="s">
        <v>497</v>
      </c>
      <c r="BR2661" s="1" t="s">
        <v>1130</v>
      </c>
      <c r="BS2661" s="12" t="s">
        <v>1250</v>
      </c>
      <c r="BY2661" s="2"/>
    </row>
    <row r="2662" spans="69:77" x14ac:dyDescent="0.15">
      <c r="BQ2662" s="1" t="s">
        <v>497</v>
      </c>
      <c r="BR2662" s="1" t="s">
        <v>1132</v>
      </c>
      <c r="BS2662" s="12" t="s">
        <v>1251</v>
      </c>
      <c r="BY2662" s="2"/>
    </row>
    <row r="2663" spans="69:77" x14ac:dyDescent="0.15">
      <c r="BQ2663" s="1" t="s">
        <v>498</v>
      </c>
      <c r="BR2663" s="1" t="s">
        <v>1108</v>
      </c>
      <c r="BS2663" s="12" t="s">
        <v>1208</v>
      </c>
      <c r="BY2663" s="2"/>
    </row>
    <row r="2664" spans="69:77" x14ac:dyDescent="0.15">
      <c r="BQ2664" s="1" t="s">
        <v>498</v>
      </c>
      <c r="BR2664" s="1" t="s">
        <v>1110</v>
      </c>
      <c r="BS2664" s="12" t="s">
        <v>1615</v>
      </c>
      <c r="BY2664" s="2"/>
    </row>
    <row r="2665" spans="69:77" x14ac:dyDescent="0.15">
      <c r="BQ2665" s="1" t="s">
        <v>498</v>
      </c>
      <c r="BR2665" s="1" t="s">
        <v>1112</v>
      </c>
      <c r="BS2665" s="12" t="s">
        <v>1219</v>
      </c>
      <c r="BY2665" s="2"/>
    </row>
    <row r="2666" spans="69:77" x14ac:dyDescent="0.15">
      <c r="BQ2666" s="1" t="s">
        <v>498</v>
      </c>
      <c r="BR2666" s="1" t="s">
        <v>1114</v>
      </c>
      <c r="BS2666" s="12" t="s">
        <v>1616</v>
      </c>
      <c r="BY2666" s="2"/>
    </row>
    <row r="2667" spans="69:77" x14ac:dyDescent="0.15">
      <c r="BQ2667" s="1" t="s">
        <v>498</v>
      </c>
      <c r="BR2667" s="1" t="s">
        <v>1116</v>
      </c>
      <c r="BS2667" s="12" t="s">
        <v>2393</v>
      </c>
      <c r="BY2667" s="2"/>
    </row>
    <row r="2668" spans="69:77" x14ac:dyDescent="0.15">
      <c r="BQ2668" s="1" t="s">
        <v>498</v>
      </c>
      <c r="BR2668" s="1" t="s">
        <v>1118</v>
      </c>
      <c r="BS2668" s="12" t="s">
        <v>1213</v>
      </c>
      <c r="BY2668" s="2"/>
    </row>
    <row r="2669" spans="69:77" x14ac:dyDescent="0.15">
      <c r="BQ2669" s="1" t="s">
        <v>498</v>
      </c>
      <c r="BR2669" s="1" t="s">
        <v>1120</v>
      </c>
      <c r="BS2669" s="12" t="s">
        <v>1214</v>
      </c>
      <c r="BY2669" s="2"/>
    </row>
    <row r="2670" spans="69:77" x14ac:dyDescent="0.15">
      <c r="BQ2670" s="1" t="s">
        <v>498</v>
      </c>
      <c r="BR2670" s="1" t="s">
        <v>1122</v>
      </c>
      <c r="BS2670" s="12" t="s">
        <v>1727</v>
      </c>
      <c r="BY2670" s="2"/>
    </row>
    <row r="2671" spans="69:77" x14ac:dyDescent="0.15">
      <c r="BQ2671" s="1" t="s">
        <v>546</v>
      </c>
      <c r="BR2671" s="1" t="s">
        <v>1108</v>
      </c>
      <c r="BS2671" s="12" t="s">
        <v>2394</v>
      </c>
      <c r="BY2671" s="2"/>
    </row>
    <row r="2672" spans="69:77" x14ac:dyDescent="0.15">
      <c r="BQ2672" s="1" t="s">
        <v>546</v>
      </c>
      <c r="BR2672" s="1" t="s">
        <v>1110</v>
      </c>
      <c r="BS2672" s="12" t="s">
        <v>2395</v>
      </c>
      <c r="BY2672" s="2"/>
    </row>
    <row r="2673" spans="69:77" x14ac:dyDescent="0.15">
      <c r="BQ2673" s="1" t="s">
        <v>546</v>
      </c>
      <c r="BR2673" s="1" t="s">
        <v>1112</v>
      </c>
      <c r="BS2673" s="12" t="s">
        <v>2396</v>
      </c>
      <c r="BY2673" s="2"/>
    </row>
    <row r="2674" spans="69:77" x14ac:dyDescent="0.15">
      <c r="BQ2674" s="1" t="s">
        <v>546</v>
      </c>
      <c r="BR2674" s="1" t="s">
        <v>1114</v>
      </c>
      <c r="BS2674" s="12" t="s">
        <v>2397</v>
      </c>
      <c r="BY2674" s="2"/>
    </row>
    <row r="2675" spans="69:77" x14ac:dyDescent="0.15">
      <c r="BQ2675" s="1" t="s">
        <v>546</v>
      </c>
      <c r="BR2675" s="1" t="s">
        <v>1116</v>
      </c>
      <c r="BS2675" s="12" t="s">
        <v>2183</v>
      </c>
      <c r="BY2675" s="2"/>
    </row>
    <row r="2676" spans="69:77" x14ac:dyDescent="0.15">
      <c r="BQ2676" s="1" t="s">
        <v>546</v>
      </c>
      <c r="BR2676" s="1" t="s">
        <v>1118</v>
      </c>
      <c r="BS2676" s="12" t="s">
        <v>2398</v>
      </c>
      <c r="BY2676" s="2"/>
    </row>
    <row r="2677" spans="69:77" x14ac:dyDescent="0.15">
      <c r="BQ2677" s="1" t="s">
        <v>546</v>
      </c>
      <c r="BR2677" s="1" t="s">
        <v>1120</v>
      </c>
      <c r="BS2677" s="12" t="s">
        <v>2399</v>
      </c>
      <c r="BY2677" s="2"/>
    </row>
    <row r="2678" spans="69:77" x14ac:dyDescent="0.15">
      <c r="BQ2678" s="1" t="s">
        <v>546</v>
      </c>
      <c r="BR2678" s="1" t="s">
        <v>1122</v>
      </c>
      <c r="BS2678" s="12" t="s">
        <v>2400</v>
      </c>
      <c r="BY2678" s="2"/>
    </row>
    <row r="2679" spans="69:77" x14ac:dyDescent="0.15">
      <c r="BQ2679" s="1" t="s">
        <v>546</v>
      </c>
      <c r="BR2679" s="1" t="s">
        <v>1124</v>
      </c>
      <c r="BS2679" s="12" t="s">
        <v>2401</v>
      </c>
      <c r="BY2679" s="2"/>
    </row>
    <row r="2680" spans="69:77" x14ac:dyDescent="0.15">
      <c r="BQ2680" s="1" t="s">
        <v>546</v>
      </c>
      <c r="BR2680" s="1" t="s">
        <v>1126</v>
      </c>
      <c r="BS2680" s="12" t="s">
        <v>2402</v>
      </c>
      <c r="BY2680" s="2"/>
    </row>
    <row r="2681" spans="69:77" x14ac:dyDescent="0.15">
      <c r="BQ2681" s="1" t="s">
        <v>546</v>
      </c>
      <c r="BR2681" s="1" t="s">
        <v>1128</v>
      </c>
      <c r="BS2681" s="12" t="s">
        <v>2403</v>
      </c>
      <c r="BY2681" s="2"/>
    </row>
    <row r="2682" spans="69:77" x14ac:dyDescent="0.15">
      <c r="BQ2682" s="1" t="s">
        <v>546</v>
      </c>
      <c r="BR2682" s="1" t="s">
        <v>1130</v>
      </c>
      <c r="BS2682" s="12" t="s">
        <v>2404</v>
      </c>
      <c r="BY2682" s="2"/>
    </row>
    <row r="2683" spans="69:77" x14ac:dyDescent="0.15">
      <c r="BQ2683" s="1" t="s">
        <v>546</v>
      </c>
      <c r="BR2683" s="1" t="s">
        <v>1132</v>
      </c>
      <c r="BS2683" s="12" t="s">
        <v>2405</v>
      </c>
      <c r="BY2683" s="2"/>
    </row>
    <row r="2684" spans="69:77" x14ac:dyDescent="0.15">
      <c r="BQ2684" s="1" t="s">
        <v>546</v>
      </c>
      <c r="BR2684" s="1" t="s">
        <v>1134</v>
      </c>
      <c r="BS2684" s="12" t="s">
        <v>2406</v>
      </c>
      <c r="BY2684" s="2"/>
    </row>
    <row r="2685" spans="69:77" x14ac:dyDescent="0.15">
      <c r="BQ2685" s="1" t="s">
        <v>546</v>
      </c>
      <c r="BR2685" s="1" t="s">
        <v>1136</v>
      </c>
      <c r="BS2685" s="12" t="s">
        <v>2407</v>
      </c>
      <c r="BY2685" s="2"/>
    </row>
    <row r="2686" spans="69:77" x14ac:dyDescent="0.15">
      <c r="BQ2686" s="1" t="s">
        <v>546</v>
      </c>
      <c r="BR2686" s="1" t="s">
        <v>1138</v>
      </c>
      <c r="BS2686" s="12" t="s">
        <v>2408</v>
      </c>
      <c r="BY2686" s="2"/>
    </row>
    <row r="2687" spans="69:77" x14ac:dyDescent="0.15">
      <c r="BQ2687" s="1" t="s">
        <v>546</v>
      </c>
      <c r="BR2687" s="1" t="s">
        <v>1171</v>
      </c>
      <c r="BS2687" s="12" t="s">
        <v>2409</v>
      </c>
      <c r="BY2687" s="2"/>
    </row>
    <row r="2688" spans="69:77" x14ac:dyDescent="0.15">
      <c r="BQ2688" s="1" t="s">
        <v>546</v>
      </c>
      <c r="BR2688" s="1" t="s">
        <v>1173</v>
      </c>
      <c r="BS2688" s="12" t="s">
        <v>1716</v>
      </c>
      <c r="BY2688" s="2"/>
    </row>
    <row r="2689" spans="69:77" x14ac:dyDescent="0.15">
      <c r="BQ2689" s="1" t="s">
        <v>546</v>
      </c>
      <c r="BR2689" s="1" t="s">
        <v>1175</v>
      </c>
      <c r="BS2689" s="12" t="s">
        <v>2410</v>
      </c>
      <c r="BY2689" s="2"/>
    </row>
    <row r="2690" spans="69:77" x14ac:dyDescent="0.15">
      <c r="BQ2690" s="1" t="s">
        <v>546</v>
      </c>
      <c r="BR2690" s="1" t="s">
        <v>1177</v>
      </c>
      <c r="BS2690" s="12" t="s">
        <v>2411</v>
      </c>
      <c r="BY2690" s="2"/>
    </row>
    <row r="2691" spans="69:77" x14ac:dyDescent="0.15">
      <c r="BQ2691" s="1" t="s">
        <v>546</v>
      </c>
      <c r="BR2691" s="1" t="s">
        <v>1179</v>
      </c>
      <c r="BS2691" s="12" t="s">
        <v>2412</v>
      </c>
      <c r="BY2691" s="2"/>
    </row>
    <row r="2692" spans="69:77" x14ac:dyDescent="0.15">
      <c r="BQ2692" s="1" t="s">
        <v>546</v>
      </c>
      <c r="BR2692" s="1" t="s">
        <v>1181</v>
      </c>
      <c r="BS2692" s="12" t="s">
        <v>2413</v>
      </c>
      <c r="BY2692" s="2"/>
    </row>
    <row r="2693" spans="69:77" x14ac:dyDescent="0.15">
      <c r="BQ2693" s="1" t="s">
        <v>546</v>
      </c>
      <c r="BR2693" s="1" t="s">
        <v>1183</v>
      </c>
      <c r="BS2693" s="12" t="s">
        <v>2414</v>
      </c>
      <c r="BY2693" s="2"/>
    </row>
    <row r="2694" spans="69:77" x14ac:dyDescent="0.15">
      <c r="BQ2694" s="1" t="s">
        <v>546</v>
      </c>
      <c r="BR2694" s="1" t="s">
        <v>1185</v>
      </c>
      <c r="BS2694" s="12" t="s">
        <v>2415</v>
      </c>
      <c r="BY2694" s="2"/>
    </row>
    <row r="2695" spans="69:77" x14ac:dyDescent="0.15">
      <c r="BQ2695" s="1" t="s">
        <v>546</v>
      </c>
      <c r="BR2695" s="1" t="s">
        <v>1187</v>
      </c>
      <c r="BS2695" s="12" t="s">
        <v>2416</v>
      </c>
      <c r="BY2695" s="2"/>
    </row>
    <row r="2696" spans="69:77" x14ac:dyDescent="0.15">
      <c r="BQ2696" s="1" t="s">
        <v>546</v>
      </c>
      <c r="BR2696" s="1" t="s">
        <v>1839</v>
      </c>
      <c r="BS2696" s="12" t="s">
        <v>2417</v>
      </c>
      <c r="BY2696" s="2"/>
    </row>
    <row r="2697" spans="69:77" x14ac:dyDescent="0.15">
      <c r="BQ2697" s="1" t="s">
        <v>499</v>
      </c>
      <c r="BR2697" s="1" t="s">
        <v>1108</v>
      </c>
      <c r="BS2697" s="12" t="s">
        <v>1289</v>
      </c>
      <c r="BY2697" s="2"/>
    </row>
    <row r="2698" spans="69:77" x14ac:dyDescent="0.15">
      <c r="BQ2698" s="1" t="s">
        <v>499</v>
      </c>
      <c r="BR2698" s="1" t="s">
        <v>1110</v>
      </c>
      <c r="BS2698" s="12" t="s">
        <v>1290</v>
      </c>
      <c r="BY2698" s="2"/>
    </row>
    <row r="2699" spans="69:77" x14ac:dyDescent="0.15">
      <c r="BQ2699" s="1" t="s">
        <v>499</v>
      </c>
      <c r="BR2699" s="1" t="s">
        <v>1112</v>
      </c>
      <c r="BS2699" s="12" t="s">
        <v>1291</v>
      </c>
      <c r="BY2699" s="2"/>
    </row>
    <row r="2700" spans="69:77" x14ac:dyDescent="0.15">
      <c r="BQ2700" s="1" t="s">
        <v>499</v>
      </c>
      <c r="BR2700" s="1" t="s">
        <v>1114</v>
      </c>
      <c r="BS2700" s="12" t="s">
        <v>1292</v>
      </c>
      <c r="BY2700" s="2"/>
    </row>
    <row r="2701" spans="69:77" x14ac:dyDescent="0.15">
      <c r="BQ2701" s="1" t="s">
        <v>499</v>
      </c>
      <c r="BR2701" s="1" t="s">
        <v>1116</v>
      </c>
      <c r="BS2701" s="12" t="s">
        <v>1293</v>
      </c>
      <c r="BY2701" s="2"/>
    </row>
    <row r="2702" spans="69:77" x14ac:dyDescent="0.15">
      <c r="BQ2702" s="1" t="s">
        <v>499</v>
      </c>
      <c r="BR2702" s="1" t="s">
        <v>1118</v>
      </c>
      <c r="BS2702" s="12" t="s">
        <v>1294</v>
      </c>
      <c r="BY2702" s="2"/>
    </row>
    <row r="2703" spans="69:77" x14ac:dyDescent="0.15">
      <c r="BQ2703" s="1" t="s">
        <v>499</v>
      </c>
      <c r="BR2703" s="1" t="s">
        <v>1120</v>
      </c>
      <c r="BS2703" s="12" t="s">
        <v>1295</v>
      </c>
      <c r="BY2703" s="2"/>
    </row>
    <row r="2704" spans="69:77" x14ac:dyDescent="0.15">
      <c r="BQ2704" s="1" t="s">
        <v>499</v>
      </c>
      <c r="BR2704" s="1" t="s">
        <v>1122</v>
      </c>
      <c r="BS2704" s="12" t="s">
        <v>1296</v>
      </c>
      <c r="BY2704" s="2"/>
    </row>
    <row r="2705" spans="69:77" x14ac:dyDescent="0.15">
      <c r="BQ2705" s="1" t="s">
        <v>499</v>
      </c>
      <c r="BR2705" s="1" t="s">
        <v>1124</v>
      </c>
      <c r="BS2705" s="12" t="s">
        <v>1297</v>
      </c>
      <c r="BY2705" s="2"/>
    </row>
    <row r="2706" spans="69:77" x14ac:dyDescent="0.15">
      <c r="BQ2706" s="1" t="s">
        <v>499</v>
      </c>
      <c r="BR2706" s="1" t="s">
        <v>1126</v>
      </c>
      <c r="BS2706" s="12" t="s">
        <v>1298</v>
      </c>
      <c r="BY2706" s="2"/>
    </row>
    <row r="2707" spans="69:77" x14ac:dyDescent="0.15">
      <c r="BQ2707" s="1" t="s">
        <v>499</v>
      </c>
      <c r="BR2707" s="1" t="s">
        <v>1128</v>
      </c>
      <c r="BS2707" s="12" t="s">
        <v>1299</v>
      </c>
      <c r="BY2707" s="2"/>
    </row>
    <row r="2708" spans="69:77" x14ac:dyDescent="0.15">
      <c r="BQ2708" s="1" t="s">
        <v>499</v>
      </c>
      <c r="BR2708" s="1" t="s">
        <v>1130</v>
      </c>
      <c r="BS2708" s="12" t="s">
        <v>2162</v>
      </c>
      <c r="BY2708" s="2"/>
    </row>
    <row r="2709" spans="69:77" x14ac:dyDescent="0.15">
      <c r="BQ2709" s="1" t="s">
        <v>499</v>
      </c>
      <c r="BR2709" s="1" t="s">
        <v>1132</v>
      </c>
      <c r="BS2709" s="12" t="s">
        <v>2163</v>
      </c>
      <c r="BY2709" s="2"/>
    </row>
    <row r="2710" spans="69:77" x14ac:dyDescent="0.15">
      <c r="BQ2710" s="1" t="s">
        <v>550</v>
      </c>
      <c r="BR2710" s="1" t="s">
        <v>1108</v>
      </c>
      <c r="BS2710" s="12" t="s">
        <v>1252</v>
      </c>
      <c r="BY2710" s="2"/>
    </row>
    <row r="2711" spans="69:77" x14ac:dyDescent="0.15">
      <c r="BQ2711" s="1" t="s">
        <v>550</v>
      </c>
      <c r="BR2711" s="1" t="s">
        <v>1110</v>
      </c>
      <c r="BS2711" s="12" t="s">
        <v>1253</v>
      </c>
      <c r="BY2711" s="2"/>
    </row>
    <row r="2712" spans="69:77" x14ac:dyDescent="0.15">
      <c r="BQ2712" s="1" t="s">
        <v>550</v>
      </c>
      <c r="BR2712" s="1" t="s">
        <v>1112</v>
      </c>
      <c r="BS2712" s="12" t="s">
        <v>1254</v>
      </c>
      <c r="BY2712" s="2"/>
    </row>
    <row r="2713" spans="69:77" x14ac:dyDescent="0.15">
      <c r="BQ2713" s="1" t="s">
        <v>550</v>
      </c>
      <c r="BR2713" s="1" t="s">
        <v>1114</v>
      </c>
      <c r="BS2713" s="12" t="s">
        <v>1255</v>
      </c>
      <c r="BY2713" s="2"/>
    </row>
    <row r="2714" spans="69:77" x14ac:dyDescent="0.15">
      <c r="BQ2714" s="1" t="s">
        <v>550</v>
      </c>
      <c r="BR2714" s="1" t="s">
        <v>1116</v>
      </c>
      <c r="BS2714" s="12" t="s">
        <v>2005</v>
      </c>
      <c r="BY2714" s="2"/>
    </row>
    <row r="2715" spans="69:77" x14ac:dyDescent="0.15">
      <c r="BQ2715" s="1" t="s">
        <v>550</v>
      </c>
      <c r="BR2715" s="1" t="s">
        <v>1118</v>
      </c>
      <c r="BS2715" s="12" t="s">
        <v>1527</v>
      </c>
      <c r="BY2715" s="2"/>
    </row>
    <row r="2716" spans="69:77" x14ac:dyDescent="0.15">
      <c r="BQ2716" s="1" t="s">
        <v>550</v>
      </c>
      <c r="BR2716" s="1" t="s">
        <v>1120</v>
      </c>
      <c r="BS2716" s="12" t="s">
        <v>1258</v>
      </c>
      <c r="BY2716" s="2"/>
    </row>
    <row r="2717" spans="69:77" x14ac:dyDescent="0.15">
      <c r="BQ2717" s="1" t="s">
        <v>550</v>
      </c>
      <c r="BR2717" s="1" t="s">
        <v>1122</v>
      </c>
      <c r="BS2717" s="12" t="s">
        <v>1259</v>
      </c>
      <c r="BY2717" s="2"/>
    </row>
    <row r="2718" spans="69:77" x14ac:dyDescent="0.15">
      <c r="BQ2718" s="1" t="s">
        <v>550</v>
      </c>
      <c r="BR2718" s="1" t="s">
        <v>1124</v>
      </c>
      <c r="BS2718" s="12" t="s">
        <v>1528</v>
      </c>
      <c r="BY2718" s="2"/>
    </row>
    <row r="2719" spans="69:77" x14ac:dyDescent="0.15">
      <c r="BQ2719" s="1" t="s">
        <v>550</v>
      </c>
      <c r="BR2719" s="1" t="s">
        <v>1126</v>
      </c>
      <c r="BS2719" s="12" t="s">
        <v>1529</v>
      </c>
      <c r="BY2719" s="2"/>
    </row>
    <row r="2720" spans="69:77" x14ac:dyDescent="0.15">
      <c r="BQ2720" s="1" t="s">
        <v>550</v>
      </c>
      <c r="BR2720" s="1" t="s">
        <v>1128</v>
      </c>
      <c r="BS2720" s="12" t="s">
        <v>1530</v>
      </c>
      <c r="BY2720" s="2"/>
    </row>
    <row r="2721" spans="69:77" x14ac:dyDescent="0.15">
      <c r="BQ2721" s="1" t="s">
        <v>550</v>
      </c>
      <c r="BR2721" s="1" t="s">
        <v>1130</v>
      </c>
      <c r="BS2721" s="12" t="s">
        <v>1531</v>
      </c>
      <c r="BY2721" s="2"/>
    </row>
    <row r="2722" spans="69:77" x14ac:dyDescent="0.15">
      <c r="BQ2722" s="1" t="s">
        <v>550</v>
      </c>
      <c r="BR2722" s="1" t="s">
        <v>1132</v>
      </c>
      <c r="BS2722" s="12" t="s">
        <v>2204</v>
      </c>
      <c r="BY2722" s="2"/>
    </row>
    <row r="2723" spans="69:77" x14ac:dyDescent="0.15">
      <c r="BQ2723" s="1" t="s">
        <v>550</v>
      </c>
      <c r="BR2723" s="1" t="s">
        <v>1134</v>
      </c>
      <c r="BS2723" s="12" t="s">
        <v>1263</v>
      </c>
      <c r="BY2723" s="2"/>
    </row>
    <row r="2724" spans="69:77" x14ac:dyDescent="0.15">
      <c r="BQ2724" s="1" t="s">
        <v>550</v>
      </c>
      <c r="BR2724" s="1" t="s">
        <v>1136</v>
      </c>
      <c r="BS2724" s="12" t="s">
        <v>1264</v>
      </c>
      <c r="BY2724" s="2"/>
    </row>
    <row r="2725" spans="69:77" x14ac:dyDescent="0.15">
      <c r="BQ2725" s="1" t="s">
        <v>500</v>
      </c>
      <c r="BR2725" s="1" t="s">
        <v>1108</v>
      </c>
      <c r="BS2725" s="12" t="s">
        <v>2418</v>
      </c>
      <c r="BY2725" s="2"/>
    </row>
    <row r="2726" spans="69:77" x14ac:dyDescent="0.15">
      <c r="BQ2726" s="1" t="s">
        <v>500</v>
      </c>
      <c r="BR2726" s="1" t="s">
        <v>1110</v>
      </c>
      <c r="BS2726" s="12" t="s">
        <v>2419</v>
      </c>
      <c r="BY2726" s="2"/>
    </row>
    <row r="2727" spans="69:77" x14ac:dyDescent="0.15">
      <c r="BQ2727" s="1" t="s">
        <v>500</v>
      </c>
      <c r="BR2727" s="1" t="s">
        <v>1112</v>
      </c>
      <c r="BS2727" s="12" t="s">
        <v>1992</v>
      </c>
      <c r="BY2727" s="2"/>
    </row>
    <row r="2728" spans="69:77" x14ac:dyDescent="0.15">
      <c r="BQ2728" s="1" t="s">
        <v>500</v>
      </c>
      <c r="BR2728" s="1" t="s">
        <v>1114</v>
      </c>
      <c r="BS2728" s="12" t="s">
        <v>2420</v>
      </c>
      <c r="BY2728" s="2"/>
    </row>
    <row r="2729" spans="69:77" x14ac:dyDescent="0.15">
      <c r="BQ2729" s="1" t="s">
        <v>500</v>
      </c>
      <c r="BR2729" s="1" t="s">
        <v>1116</v>
      </c>
      <c r="BS2729" s="12" t="s">
        <v>2421</v>
      </c>
      <c r="BY2729" s="2"/>
    </row>
    <row r="2730" spans="69:77" x14ac:dyDescent="0.15">
      <c r="BQ2730" s="1" t="s">
        <v>500</v>
      </c>
      <c r="BR2730" s="1" t="s">
        <v>1118</v>
      </c>
      <c r="BS2730" s="12" t="s">
        <v>2422</v>
      </c>
      <c r="BY2730" s="2"/>
    </row>
    <row r="2731" spans="69:77" x14ac:dyDescent="0.15">
      <c r="BQ2731" s="1" t="s">
        <v>501</v>
      </c>
      <c r="BR2731" s="1" t="s">
        <v>1108</v>
      </c>
      <c r="BS2731" s="12" t="s">
        <v>2423</v>
      </c>
      <c r="BY2731" s="2"/>
    </row>
    <row r="2732" spans="69:77" x14ac:dyDescent="0.15">
      <c r="BQ2732" s="1" t="s">
        <v>501</v>
      </c>
      <c r="BR2732" s="1" t="s">
        <v>1110</v>
      </c>
      <c r="BS2732" s="12" t="s">
        <v>2424</v>
      </c>
      <c r="BY2732" s="2"/>
    </row>
    <row r="2733" spans="69:77" x14ac:dyDescent="0.15">
      <c r="BQ2733" s="1" t="s">
        <v>501</v>
      </c>
      <c r="BR2733" s="1" t="s">
        <v>1112</v>
      </c>
      <c r="BS2733" s="12" t="s">
        <v>2425</v>
      </c>
      <c r="BY2733" s="2"/>
    </row>
    <row r="2734" spans="69:77" x14ac:dyDescent="0.15">
      <c r="BQ2734" s="1" t="s">
        <v>501</v>
      </c>
      <c r="BR2734" s="1" t="s">
        <v>1114</v>
      </c>
      <c r="BS2734" s="12" t="s">
        <v>2426</v>
      </c>
      <c r="BY2734" s="2"/>
    </row>
    <row r="2735" spans="69:77" x14ac:dyDescent="0.15">
      <c r="BQ2735" s="1" t="s">
        <v>501</v>
      </c>
      <c r="BR2735" s="1" t="s">
        <v>1116</v>
      </c>
      <c r="BS2735" s="12" t="s">
        <v>2427</v>
      </c>
      <c r="BY2735" s="2"/>
    </row>
    <row r="2736" spans="69:77" x14ac:dyDescent="0.15">
      <c r="BQ2736" s="1" t="s">
        <v>501</v>
      </c>
      <c r="BR2736" s="1" t="s">
        <v>1118</v>
      </c>
      <c r="BS2736" s="12" t="s">
        <v>2428</v>
      </c>
      <c r="BY2736" s="2"/>
    </row>
    <row r="2737" spans="69:77" x14ac:dyDescent="0.15">
      <c r="BQ2737" s="1" t="s">
        <v>501</v>
      </c>
      <c r="BR2737" s="1" t="s">
        <v>1120</v>
      </c>
      <c r="BS2737" s="12" t="s">
        <v>2429</v>
      </c>
      <c r="BY2737" s="2"/>
    </row>
    <row r="2738" spans="69:77" x14ac:dyDescent="0.15">
      <c r="BQ2738" s="1" t="s">
        <v>501</v>
      </c>
      <c r="BR2738" s="1" t="s">
        <v>1122</v>
      </c>
      <c r="BS2738" s="12" t="s">
        <v>2430</v>
      </c>
      <c r="BY2738" s="2"/>
    </row>
    <row r="2739" spans="69:77" x14ac:dyDescent="0.15">
      <c r="BQ2739" s="1" t="s">
        <v>501</v>
      </c>
      <c r="BR2739" s="1" t="s">
        <v>1124</v>
      </c>
      <c r="BS2739" s="12" t="s">
        <v>2431</v>
      </c>
      <c r="BY2739" s="2"/>
    </row>
    <row r="2740" spans="69:77" x14ac:dyDescent="0.15">
      <c r="BQ2740" s="1" t="s">
        <v>501</v>
      </c>
      <c r="BR2740" s="1" t="s">
        <v>1126</v>
      </c>
      <c r="BS2740" s="12" t="s">
        <v>2432</v>
      </c>
      <c r="BY2740" s="2"/>
    </row>
    <row r="2741" spans="69:77" x14ac:dyDescent="0.15">
      <c r="BQ2741" s="1" t="s">
        <v>501</v>
      </c>
      <c r="BR2741" s="1" t="s">
        <v>1128</v>
      </c>
      <c r="BS2741" s="12" t="s">
        <v>2433</v>
      </c>
      <c r="BY2741" s="2"/>
    </row>
    <row r="2742" spans="69:77" x14ac:dyDescent="0.15">
      <c r="BQ2742" s="1" t="s">
        <v>501</v>
      </c>
      <c r="BR2742" s="1" t="s">
        <v>1130</v>
      </c>
      <c r="BS2742" s="12" t="s">
        <v>2434</v>
      </c>
      <c r="BY2742" s="2"/>
    </row>
    <row r="2743" spans="69:77" x14ac:dyDescent="0.15">
      <c r="BQ2743" s="1" t="s">
        <v>501</v>
      </c>
      <c r="BR2743" s="1" t="s">
        <v>1132</v>
      </c>
      <c r="BS2743" s="12" t="s">
        <v>2435</v>
      </c>
      <c r="BY2743" s="2"/>
    </row>
    <row r="2744" spans="69:77" x14ac:dyDescent="0.15">
      <c r="BQ2744" s="1" t="s">
        <v>501</v>
      </c>
      <c r="BR2744" s="1" t="s">
        <v>1134</v>
      </c>
      <c r="BS2744" s="12" t="s">
        <v>2436</v>
      </c>
      <c r="BY2744" s="2"/>
    </row>
    <row r="2745" spans="69:77" x14ac:dyDescent="0.15">
      <c r="BQ2745" s="1" t="s">
        <v>501</v>
      </c>
      <c r="BR2745" s="1" t="s">
        <v>1136</v>
      </c>
      <c r="BS2745" s="12" t="s">
        <v>2437</v>
      </c>
      <c r="BY2745" s="2"/>
    </row>
    <row r="2746" spans="69:77" x14ac:dyDescent="0.15">
      <c r="BQ2746" s="1" t="s">
        <v>501</v>
      </c>
      <c r="BR2746" s="1" t="s">
        <v>1138</v>
      </c>
      <c r="BS2746" s="12" t="s">
        <v>2438</v>
      </c>
      <c r="BY2746" s="2"/>
    </row>
    <row r="2747" spans="69:77" x14ac:dyDescent="0.15">
      <c r="BQ2747" s="1" t="s">
        <v>501</v>
      </c>
      <c r="BR2747" s="1" t="s">
        <v>1171</v>
      </c>
      <c r="BS2747" s="12" t="s">
        <v>2439</v>
      </c>
      <c r="BY2747" s="2"/>
    </row>
    <row r="2748" spans="69:77" x14ac:dyDescent="0.15">
      <c r="BQ2748" s="1" t="s">
        <v>502</v>
      </c>
      <c r="BR2748" s="1" t="s">
        <v>1108</v>
      </c>
      <c r="BS2748" s="12" t="s">
        <v>1252</v>
      </c>
      <c r="BY2748" s="2"/>
    </row>
    <row r="2749" spans="69:77" x14ac:dyDescent="0.15">
      <c r="BQ2749" s="1" t="s">
        <v>502</v>
      </c>
      <c r="BR2749" s="1" t="s">
        <v>1110</v>
      </c>
      <c r="BS2749" s="12" t="s">
        <v>1253</v>
      </c>
      <c r="BY2749" s="2"/>
    </row>
    <row r="2750" spans="69:77" x14ac:dyDescent="0.15">
      <c r="BQ2750" s="1" t="s">
        <v>502</v>
      </c>
      <c r="BR2750" s="1" t="s">
        <v>1112</v>
      </c>
      <c r="BS2750" s="12" t="s">
        <v>1254</v>
      </c>
      <c r="BY2750" s="2"/>
    </row>
    <row r="2751" spans="69:77" x14ac:dyDescent="0.15">
      <c r="BQ2751" s="1" t="s">
        <v>502</v>
      </c>
      <c r="BR2751" s="1" t="s">
        <v>1114</v>
      </c>
      <c r="BS2751" s="12" t="s">
        <v>1255</v>
      </c>
      <c r="BY2751" s="2"/>
    </row>
    <row r="2752" spans="69:77" x14ac:dyDescent="0.15">
      <c r="BQ2752" s="1" t="s">
        <v>502</v>
      </c>
      <c r="BR2752" s="1" t="s">
        <v>1116</v>
      </c>
      <c r="BS2752" s="12" t="s">
        <v>2005</v>
      </c>
      <c r="BY2752" s="2"/>
    </row>
    <row r="2753" spans="69:77" x14ac:dyDescent="0.15">
      <c r="BQ2753" s="1" t="s">
        <v>502</v>
      </c>
      <c r="BR2753" s="1" t="s">
        <v>1118</v>
      </c>
      <c r="BS2753" s="12" t="s">
        <v>1527</v>
      </c>
      <c r="BY2753" s="2"/>
    </row>
    <row r="2754" spans="69:77" x14ac:dyDescent="0.15">
      <c r="BQ2754" s="1" t="s">
        <v>502</v>
      </c>
      <c r="BR2754" s="1" t="s">
        <v>1120</v>
      </c>
      <c r="BS2754" s="12" t="s">
        <v>1258</v>
      </c>
      <c r="BY2754" s="2"/>
    </row>
    <row r="2755" spans="69:77" x14ac:dyDescent="0.15">
      <c r="BQ2755" s="1" t="s">
        <v>502</v>
      </c>
      <c r="BR2755" s="1" t="s">
        <v>1122</v>
      </c>
      <c r="BS2755" s="12" t="s">
        <v>1259</v>
      </c>
      <c r="BY2755" s="2"/>
    </row>
    <row r="2756" spans="69:77" x14ac:dyDescent="0.15">
      <c r="BQ2756" s="1" t="s">
        <v>502</v>
      </c>
      <c r="BR2756" s="1" t="s">
        <v>1124</v>
      </c>
      <c r="BS2756" s="12" t="s">
        <v>1528</v>
      </c>
      <c r="BY2756" s="2"/>
    </row>
    <row r="2757" spans="69:77" x14ac:dyDescent="0.15">
      <c r="BQ2757" s="1" t="s">
        <v>502</v>
      </c>
      <c r="BR2757" s="1" t="s">
        <v>1126</v>
      </c>
      <c r="BS2757" s="12" t="s">
        <v>1529</v>
      </c>
      <c r="BY2757" s="2"/>
    </row>
    <row r="2758" spans="69:77" x14ac:dyDescent="0.15">
      <c r="BQ2758" s="1" t="s">
        <v>502</v>
      </c>
      <c r="BR2758" s="1" t="s">
        <v>1128</v>
      </c>
      <c r="BS2758" s="12" t="s">
        <v>1530</v>
      </c>
      <c r="BY2758" s="2"/>
    </row>
    <row r="2759" spans="69:77" x14ac:dyDescent="0.15">
      <c r="BQ2759" s="1" t="s">
        <v>502</v>
      </c>
      <c r="BR2759" s="1" t="s">
        <v>1130</v>
      </c>
      <c r="BS2759" s="12" t="s">
        <v>2006</v>
      </c>
      <c r="BY2759" s="2"/>
    </row>
    <row r="2760" spans="69:77" x14ac:dyDescent="0.15">
      <c r="BQ2760" s="1" t="s">
        <v>502</v>
      </c>
      <c r="BR2760" s="1" t="s">
        <v>1132</v>
      </c>
      <c r="BS2760" s="12" t="s">
        <v>1532</v>
      </c>
      <c r="BY2760" s="2"/>
    </row>
    <row r="2761" spans="69:77" x14ac:dyDescent="0.15">
      <c r="BQ2761" s="1" t="s">
        <v>502</v>
      </c>
      <c r="BR2761" s="1" t="s">
        <v>1134</v>
      </c>
      <c r="BS2761" s="12" t="s">
        <v>2440</v>
      </c>
      <c r="BY2761" s="2"/>
    </row>
    <row r="2762" spans="69:77" x14ac:dyDescent="0.15">
      <c r="BQ2762" s="1" t="s">
        <v>502</v>
      </c>
      <c r="BR2762" s="1" t="s">
        <v>1136</v>
      </c>
      <c r="BS2762" s="12" t="s">
        <v>1264</v>
      </c>
      <c r="BY2762" s="2"/>
    </row>
    <row r="2763" spans="69:77" x14ac:dyDescent="0.15">
      <c r="BQ2763" s="1" t="s">
        <v>503</v>
      </c>
      <c r="BR2763" s="1" t="s">
        <v>1108</v>
      </c>
      <c r="BS2763" s="12" t="s">
        <v>2441</v>
      </c>
      <c r="BY2763" s="2"/>
    </row>
    <row r="2764" spans="69:77" x14ac:dyDescent="0.15">
      <c r="BQ2764" s="1" t="s">
        <v>503</v>
      </c>
      <c r="BR2764" s="1" t="s">
        <v>1110</v>
      </c>
      <c r="BS2764" s="12" t="s">
        <v>2442</v>
      </c>
      <c r="BY2764" s="2"/>
    </row>
    <row r="2765" spans="69:77" x14ac:dyDescent="0.15">
      <c r="BQ2765" s="1" t="s">
        <v>503</v>
      </c>
      <c r="BR2765" s="1" t="s">
        <v>1112</v>
      </c>
      <c r="BS2765" s="12" t="s">
        <v>2443</v>
      </c>
      <c r="BY2765" s="2"/>
    </row>
    <row r="2766" spans="69:77" x14ac:dyDescent="0.15">
      <c r="BQ2766" s="1" t="s">
        <v>503</v>
      </c>
      <c r="BR2766" s="1" t="s">
        <v>1114</v>
      </c>
      <c r="BS2766" s="12" t="s">
        <v>2444</v>
      </c>
      <c r="BY2766" s="2"/>
    </row>
    <row r="2767" spans="69:77" x14ac:dyDescent="0.15">
      <c r="BQ2767" s="1" t="s">
        <v>503</v>
      </c>
      <c r="BR2767" s="1" t="s">
        <v>1116</v>
      </c>
      <c r="BS2767" s="12" t="s">
        <v>2445</v>
      </c>
      <c r="BY2767" s="2"/>
    </row>
    <row r="2768" spans="69:77" x14ac:dyDescent="0.15">
      <c r="BQ2768" s="1" t="s">
        <v>503</v>
      </c>
      <c r="BR2768" s="1" t="s">
        <v>1118</v>
      </c>
      <c r="BS2768" s="12" t="s">
        <v>2446</v>
      </c>
      <c r="BY2768" s="2"/>
    </row>
    <row r="2769" spans="69:77" x14ac:dyDescent="0.15">
      <c r="BQ2769" s="1" t="s">
        <v>503</v>
      </c>
      <c r="BR2769" s="1" t="s">
        <v>1120</v>
      </c>
      <c r="BS2769" s="12" t="s">
        <v>2447</v>
      </c>
      <c r="BY2769" s="2"/>
    </row>
    <row r="2770" spans="69:77" x14ac:dyDescent="0.15">
      <c r="BQ2770" s="1" t="s">
        <v>503</v>
      </c>
      <c r="BR2770" s="1" t="s">
        <v>1122</v>
      </c>
      <c r="BS2770" s="12" t="s">
        <v>2448</v>
      </c>
      <c r="BY2770" s="2"/>
    </row>
    <row r="2771" spans="69:77" x14ac:dyDescent="0.15">
      <c r="BQ2771" s="1" t="s">
        <v>503</v>
      </c>
      <c r="BR2771" s="1" t="s">
        <v>1124</v>
      </c>
      <c r="BS2771" s="12" t="s">
        <v>2449</v>
      </c>
      <c r="BY2771" s="2"/>
    </row>
    <row r="2772" spans="69:77" x14ac:dyDescent="0.15">
      <c r="BQ2772" s="1" t="s">
        <v>503</v>
      </c>
      <c r="BR2772" s="1" t="s">
        <v>1126</v>
      </c>
      <c r="BS2772" s="12" t="s">
        <v>2450</v>
      </c>
      <c r="BY2772" s="2"/>
    </row>
    <row r="2773" spans="69:77" x14ac:dyDescent="0.15">
      <c r="BQ2773" s="1" t="s">
        <v>503</v>
      </c>
      <c r="BR2773" s="1" t="s">
        <v>1128</v>
      </c>
      <c r="BS2773" s="12" t="s">
        <v>2451</v>
      </c>
      <c r="BY2773" s="2"/>
    </row>
    <row r="2774" spans="69:77" x14ac:dyDescent="0.15">
      <c r="BQ2774" s="1" t="s">
        <v>503</v>
      </c>
      <c r="BR2774" s="1" t="s">
        <v>1130</v>
      </c>
      <c r="BS2774" s="12" t="s">
        <v>2452</v>
      </c>
      <c r="BY2774" s="2"/>
    </row>
    <row r="2775" spans="69:77" x14ac:dyDescent="0.15">
      <c r="BQ2775" s="1" t="s">
        <v>503</v>
      </c>
      <c r="BR2775" s="1" t="s">
        <v>1132</v>
      </c>
      <c r="BS2775" s="12" t="s">
        <v>2453</v>
      </c>
      <c r="BY2775" s="2"/>
    </row>
    <row r="2776" spans="69:77" x14ac:dyDescent="0.15">
      <c r="BQ2776" s="1" t="s">
        <v>504</v>
      </c>
      <c r="BR2776" s="1" t="s">
        <v>1108</v>
      </c>
      <c r="BS2776" s="12" t="s">
        <v>2454</v>
      </c>
      <c r="BY2776" s="2"/>
    </row>
    <row r="2777" spans="69:77" x14ac:dyDescent="0.15">
      <c r="BQ2777" s="1" t="s">
        <v>504</v>
      </c>
      <c r="BR2777" s="1" t="s">
        <v>1110</v>
      </c>
      <c r="BS2777" s="12" t="s">
        <v>2455</v>
      </c>
      <c r="BY2777" s="2"/>
    </row>
    <row r="2778" spans="69:77" x14ac:dyDescent="0.15">
      <c r="BQ2778" s="1" t="s">
        <v>504</v>
      </c>
      <c r="BR2778" s="1" t="s">
        <v>1112</v>
      </c>
      <c r="BS2778" s="12" t="s">
        <v>2456</v>
      </c>
      <c r="BY2778" s="2"/>
    </row>
    <row r="2779" spans="69:77" x14ac:dyDescent="0.15">
      <c r="BQ2779" s="1" t="s">
        <v>504</v>
      </c>
      <c r="BR2779" s="1" t="s">
        <v>1114</v>
      </c>
      <c r="BS2779" s="12" t="s">
        <v>2457</v>
      </c>
      <c r="BY2779" s="2"/>
    </row>
    <row r="2780" spans="69:77" x14ac:dyDescent="0.15">
      <c r="BQ2780" s="1" t="s">
        <v>504</v>
      </c>
      <c r="BR2780" s="1" t="s">
        <v>1116</v>
      </c>
      <c r="BS2780" s="12" t="s">
        <v>2458</v>
      </c>
      <c r="BY2780" s="2"/>
    </row>
    <row r="2781" spans="69:77" x14ac:dyDescent="0.15">
      <c r="BQ2781" s="1" t="s">
        <v>504</v>
      </c>
      <c r="BR2781" s="1" t="s">
        <v>1118</v>
      </c>
      <c r="BS2781" s="12" t="s">
        <v>2459</v>
      </c>
      <c r="BY2781" s="2"/>
    </row>
    <row r="2782" spans="69:77" x14ac:dyDescent="0.15">
      <c r="BQ2782" s="1" t="s">
        <v>504</v>
      </c>
      <c r="BR2782" s="1" t="s">
        <v>1120</v>
      </c>
      <c r="BS2782" s="12" t="s">
        <v>2460</v>
      </c>
      <c r="BY2782" s="2"/>
    </row>
    <row r="2783" spans="69:77" x14ac:dyDescent="0.15">
      <c r="BQ2783" s="1" t="s">
        <v>504</v>
      </c>
      <c r="BR2783" s="1" t="s">
        <v>1122</v>
      </c>
      <c r="BS2783" s="12" t="s">
        <v>2461</v>
      </c>
      <c r="BY2783" s="2"/>
    </row>
    <row r="2784" spans="69:77" x14ac:dyDescent="0.15">
      <c r="BQ2784" s="1" t="s">
        <v>504</v>
      </c>
      <c r="BR2784" s="1" t="s">
        <v>1124</v>
      </c>
      <c r="BS2784" s="12" t="s">
        <v>2462</v>
      </c>
      <c r="BY2784" s="2"/>
    </row>
    <row r="2785" spans="69:77" x14ac:dyDescent="0.15">
      <c r="BQ2785" s="1" t="s">
        <v>504</v>
      </c>
      <c r="BR2785" s="1" t="s">
        <v>1126</v>
      </c>
      <c r="BS2785" s="12" t="s">
        <v>2463</v>
      </c>
      <c r="BY2785" s="2"/>
    </row>
    <row r="2786" spans="69:77" x14ac:dyDescent="0.15">
      <c r="BQ2786" s="1" t="s">
        <v>504</v>
      </c>
      <c r="BR2786" s="1" t="s">
        <v>1128</v>
      </c>
      <c r="BS2786" s="12" t="s">
        <v>2464</v>
      </c>
      <c r="BY2786" s="2"/>
    </row>
    <row r="2787" spans="69:77" x14ac:dyDescent="0.15">
      <c r="BQ2787" s="1" t="s">
        <v>504</v>
      </c>
      <c r="BR2787" s="1" t="s">
        <v>1130</v>
      </c>
      <c r="BS2787" s="12" t="s">
        <v>2465</v>
      </c>
      <c r="BY2787" s="2"/>
    </row>
    <row r="2788" spans="69:77" x14ac:dyDescent="0.15">
      <c r="BQ2788" s="1" t="s">
        <v>504</v>
      </c>
      <c r="BR2788" s="1" t="s">
        <v>1132</v>
      </c>
      <c r="BS2788" s="12" t="s">
        <v>2466</v>
      </c>
      <c r="BY2788" s="2"/>
    </row>
    <row r="2789" spans="69:77" x14ac:dyDescent="0.15">
      <c r="BQ2789" s="1" t="s">
        <v>504</v>
      </c>
      <c r="BR2789" s="1" t="s">
        <v>1134</v>
      </c>
      <c r="BS2789" s="12" t="s">
        <v>2467</v>
      </c>
      <c r="BY2789" s="2"/>
    </row>
    <row r="2790" spans="69:77" x14ac:dyDescent="0.15">
      <c r="BQ2790" s="1" t="s">
        <v>504</v>
      </c>
      <c r="BR2790" s="1" t="s">
        <v>1136</v>
      </c>
      <c r="BS2790" s="12" t="s">
        <v>2180</v>
      </c>
      <c r="BY2790" s="2"/>
    </row>
    <row r="2791" spans="69:77" x14ac:dyDescent="0.15">
      <c r="BQ2791" s="1" t="s">
        <v>505</v>
      </c>
      <c r="BR2791" s="1" t="s">
        <v>1108</v>
      </c>
      <c r="BS2791" s="12" t="s">
        <v>1402</v>
      </c>
      <c r="BY2791" s="2"/>
    </row>
    <row r="2792" spans="69:77" x14ac:dyDescent="0.15">
      <c r="BQ2792" s="1" t="s">
        <v>505</v>
      </c>
      <c r="BR2792" s="1" t="s">
        <v>1110</v>
      </c>
      <c r="BS2792" s="12" t="s">
        <v>1663</v>
      </c>
      <c r="BY2792" s="2"/>
    </row>
    <row r="2793" spans="69:77" x14ac:dyDescent="0.15">
      <c r="BQ2793" s="1" t="s">
        <v>505</v>
      </c>
      <c r="BR2793" s="1" t="s">
        <v>1112</v>
      </c>
      <c r="BS2793" s="12" t="s">
        <v>73</v>
      </c>
      <c r="BY2793" s="2"/>
    </row>
    <row r="2794" spans="69:77" x14ac:dyDescent="0.15">
      <c r="BQ2794" s="1" t="s">
        <v>505</v>
      </c>
      <c r="BR2794" s="1" t="s">
        <v>1114</v>
      </c>
      <c r="BS2794" s="12" t="s">
        <v>2468</v>
      </c>
      <c r="BY2794" s="2"/>
    </row>
    <row r="2795" spans="69:77" x14ac:dyDescent="0.15">
      <c r="BQ2795" s="1" t="s">
        <v>505</v>
      </c>
      <c r="BR2795" s="1" t="s">
        <v>1116</v>
      </c>
      <c r="BS2795" s="12" t="s">
        <v>1152</v>
      </c>
      <c r="BY2795" s="2"/>
    </row>
    <row r="2796" spans="69:77" x14ac:dyDescent="0.15">
      <c r="BQ2796" s="1" t="s">
        <v>505</v>
      </c>
      <c r="BR2796" s="1" t="s">
        <v>1118</v>
      </c>
      <c r="BS2796" s="12" t="s">
        <v>2469</v>
      </c>
      <c r="BY2796" s="2"/>
    </row>
    <row r="2797" spans="69:77" x14ac:dyDescent="0.15">
      <c r="BQ2797" s="1" t="s">
        <v>505</v>
      </c>
      <c r="BR2797" s="1" t="s">
        <v>1120</v>
      </c>
      <c r="BS2797" s="12" t="s">
        <v>2470</v>
      </c>
      <c r="BY2797" s="2"/>
    </row>
    <row r="2798" spans="69:77" x14ac:dyDescent="0.15">
      <c r="BQ2798" s="1" t="s">
        <v>505</v>
      </c>
      <c r="BR2798" s="1" t="s">
        <v>1122</v>
      </c>
      <c r="BS2798" s="12" t="s">
        <v>2471</v>
      </c>
      <c r="BY2798" s="2"/>
    </row>
    <row r="2799" spans="69:77" x14ac:dyDescent="0.15">
      <c r="BQ2799" s="1" t="s">
        <v>506</v>
      </c>
      <c r="BR2799" s="1" t="s">
        <v>1108</v>
      </c>
      <c r="BS2799" s="12" t="s">
        <v>2472</v>
      </c>
      <c r="BY2799" s="2"/>
    </row>
    <row r="2800" spans="69:77" x14ac:dyDescent="0.15">
      <c r="BQ2800" s="1" t="s">
        <v>506</v>
      </c>
      <c r="BR2800" s="1" t="s">
        <v>1110</v>
      </c>
      <c r="BS2800" s="12" t="s">
        <v>2473</v>
      </c>
      <c r="BY2800" s="2"/>
    </row>
    <row r="2801" spans="69:77" x14ac:dyDescent="0.15">
      <c r="BQ2801" s="1" t="s">
        <v>506</v>
      </c>
      <c r="BR2801" s="1" t="s">
        <v>1112</v>
      </c>
      <c r="BS2801" s="12" t="s">
        <v>2474</v>
      </c>
      <c r="BY2801" s="2"/>
    </row>
    <row r="2802" spans="69:77" x14ac:dyDescent="0.15">
      <c r="BQ2802" s="1" t="s">
        <v>506</v>
      </c>
      <c r="BR2802" s="1" t="s">
        <v>1114</v>
      </c>
      <c r="BS2802" s="12" t="s">
        <v>2475</v>
      </c>
      <c r="BY2802" s="2"/>
    </row>
    <row r="2803" spans="69:77" x14ac:dyDescent="0.15">
      <c r="BQ2803" s="1" t="s">
        <v>506</v>
      </c>
      <c r="BR2803" s="1" t="s">
        <v>1116</v>
      </c>
      <c r="BS2803" s="12" t="s">
        <v>2476</v>
      </c>
      <c r="BY2803" s="2"/>
    </row>
    <row r="2804" spans="69:77" x14ac:dyDescent="0.15">
      <c r="BQ2804" s="1" t="s">
        <v>506</v>
      </c>
      <c r="BR2804" s="1" t="s">
        <v>1118</v>
      </c>
      <c r="BS2804" s="12" t="s">
        <v>2477</v>
      </c>
      <c r="BY2804" s="2"/>
    </row>
    <row r="2805" spans="69:77" x14ac:dyDescent="0.15">
      <c r="BQ2805" s="1" t="s">
        <v>506</v>
      </c>
      <c r="BR2805" s="1" t="s">
        <v>1120</v>
      </c>
      <c r="BS2805" s="12" t="s">
        <v>2478</v>
      </c>
      <c r="BY2805" s="2"/>
    </row>
    <row r="2806" spans="69:77" x14ac:dyDescent="0.15">
      <c r="BQ2806" s="1" t="s">
        <v>506</v>
      </c>
      <c r="BR2806" s="1" t="s">
        <v>1122</v>
      </c>
      <c r="BS2806" s="12" t="s">
        <v>2479</v>
      </c>
      <c r="BY2806" s="2"/>
    </row>
    <row r="2807" spans="69:77" x14ac:dyDescent="0.15">
      <c r="BQ2807" s="1" t="s">
        <v>506</v>
      </c>
      <c r="BR2807" s="1" t="s">
        <v>1124</v>
      </c>
      <c r="BS2807" s="12" t="s">
        <v>2480</v>
      </c>
      <c r="BY2807" s="2"/>
    </row>
    <row r="2808" spans="69:77" x14ac:dyDescent="0.15">
      <c r="BQ2808" s="1" t="s">
        <v>506</v>
      </c>
      <c r="BR2808" s="1" t="s">
        <v>1126</v>
      </c>
      <c r="BS2808" s="12" t="s">
        <v>2481</v>
      </c>
      <c r="BY2808" s="2"/>
    </row>
    <row r="2809" spans="69:77" x14ac:dyDescent="0.15">
      <c r="BQ2809" s="1" t="s">
        <v>506</v>
      </c>
      <c r="BR2809" s="1" t="s">
        <v>1128</v>
      </c>
      <c r="BS2809" s="12" t="s">
        <v>2482</v>
      </c>
      <c r="BY2809" s="2"/>
    </row>
    <row r="2810" spans="69:77" x14ac:dyDescent="0.15">
      <c r="BQ2810" s="1" t="s">
        <v>506</v>
      </c>
      <c r="BR2810" s="1" t="s">
        <v>1130</v>
      </c>
      <c r="BS2810" s="12" t="s">
        <v>2483</v>
      </c>
      <c r="BY2810" s="2"/>
    </row>
    <row r="2811" spans="69:77" x14ac:dyDescent="0.15">
      <c r="BQ2811" s="1" t="s">
        <v>506</v>
      </c>
      <c r="BR2811" s="1" t="s">
        <v>1132</v>
      </c>
      <c r="BS2811" s="12" t="s">
        <v>2484</v>
      </c>
      <c r="BY2811" s="2"/>
    </row>
    <row r="2812" spans="69:77" x14ac:dyDescent="0.15">
      <c r="BQ2812" s="1" t="s">
        <v>506</v>
      </c>
      <c r="BR2812" s="1" t="s">
        <v>1134</v>
      </c>
      <c r="BS2812" s="12" t="s">
        <v>2485</v>
      </c>
      <c r="BY2812" s="2"/>
    </row>
    <row r="2813" spans="69:77" x14ac:dyDescent="0.15">
      <c r="BQ2813" s="1" t="s">
        <v>506</v>
      </c>
      <c r="BR2813" s="1" t="s">
        <v>1136</v>
      </c>
      <c r="BS2813" s="12" t="s">
        <v>2486</v>
      </c>
      <c r="BY2813" s="2"/>
    </row>
    <row r="2814" spans="69:77" x14ac:dyDescent="0.15">
      <c r="BQ2814" s="1" t="s">
        <v>506</v>
      </c>
      <c r="BR2814" s="1" t="s">
        <v>1138</v>
      </c>
      <c r="BS2814" s="12" t="s">
        <v>2487</v>
      </c>
      <c r="BY2814" s="2"/>
    </row>
    <row r="2815" spans="69:77" x14ac:dyDescent="0.15">
      <c r="BQ2815" s="1" t="s">
        <v>506</v>
      </c>
      <c r="BR2815" s="1" t="s">
        <v>1171</v>
      </c>
      <c r="BS2815" s="12" t="s">
        <v>2488</v>
      </c>
      <c r="BY2815" s="2"/>
    </row>
    <row r="2816" spans="69:77" x14ac:dyDescent="0.15">
      <c r="BQ2816" s="1" t="s">
        <v>506</v>
      </c>
      <c r="BR2816" s="1" t="s">
        <v>1173</v>
      </c>
      <c r="BS2816" s="12" t="s">
        <v>2489</v>
      </c>
      <c r="BY2816" s="2"/>
    </row>
    <row r="2817" spans="69:77" x14ac:dyDescent="0.15">
      <c r="BQ2817" s="1" t="s">
        <v>506</v>
      </c>
      <c r="BR2817" s="1" t="s">
        <v>1175</v>
      </c>
      <c r="BS2817" s="12" t="s">
        <v>2490</v>
      </c>
      <c r="BY2817" s="2"/>
    </row>
    <row r="2818" spans="69:77" x14ac:dyDescent="0.15">
      <c r="BQ2818" s="1" t="s">
        <v>506</v>
      </c>
      <c r="BR2818" s="1" t="s">
        <v>1177</v>
      </c>
      <c r="BS2818" s="12" t="s">
        <v>2362</v>
      </c>
      <c r="BY2818" s="2"/>
    </row>
    <row r="2819" spans="69:77" x14ac:dyDescent="0.15">
      <c r="BQ2819" s="1" t="s">
        <v>506</v>
      </c>
      <c r="BR2819" s="1" t="s">
        <v>1179</v>
      </c>
      <c r="BS2819" s="12" t="s">
        <v>2491</v>
      </c>
      <c r="BY2819" s="2"/>
    </row>
    <row r="2820" spans="69:77" x14ac:dyDescent="0.15">
      <c r="BQ2820" s="1" t="s">
        <v>506</v>
      </c>
      <c r="BR2820" s="1" t="s">
        <v>1181</v>
      </c>
      <c r="BS2820" s="12" t="s">
        <v>2492</v>
      </c>
      <c r="BY2820" s="2"/>
    </row>
    <row r="2821" spans="69:77" x14ac:dyDescent="0.15">
      <c r="BQ2821" s="1" t="s">
        <v>506</v>
      </c>
      <c r="BR2821" s="1" t="s">
        <v>1183</v>
      </c>
      <c r="BS2821" s="12" t="s">
        <v>2493</v>
      </c>
      <c r="BY2821" s="2"/>
    </row>
    <row r="2822" spans="69:77" x14ac:dyDescent="0.15">
      <c r="BQ2822" s="1" t="s">
        <v>506</v>
      </c>
      <c r="BR2822" s="1" t="s">
        <v>1185</v>
      </c>
      <c r="BS2822" s="12" t="s">
        <v>2494</v>
      </c>
      <c r="BY2822" s="2"/>
    </row>
    <row r="2823" spans="69:77" x14ac:dyDescent="0.15">
      <c r="BQ2823" s="1" t="s">
        <v>506</v>
      </c>
      <c r="BR2823" s="1" t="s">
        <v>1187</v>
      </c>
      <c r="BS2823" s="12" t="s">
        <v>2495</v>
      </c>
      <c r="BY2823" s="2"/>
    </row>
    <row r="2824" spans="69:77" x14ac:dyDescent="0.15">
      <c r="BQ2824" s="1" t="s">
        <v>506</v>
      </c>
      <c r="BR2824" s="1" t="s">
        <v>1839</v>
      </c>
      <c r="BS2824" s="12" t="s">
        <v>2496</v>
      </c>
      <c r="BY2824" s="2"/>
    </row>
    <row r="2825" spans="69:77" x14ac:dyDescent="0.15">
      <c r="BQ2825" s="1" t="s">
        <v>506</v>
      </c>
      <c r="BR2825" s="1" t="s">
        <v>1899</v>
      </c>
      <c r="BS2825" s="12" t="s">
        <v>2497</v>
      </c>
      <c r="BY2825" s="2"/>
    </row>
    <row r="2826" spans="69:77" x14ac:dyDescent="0.15">
      <c r="BQ2826" s="1" t="s">
        <v>506</v>
      </c>
      <c r="BR2826" s="1" t="s">
        <v>1901</v>
      </c>
      <c r="BS2826" s="12" t="s">
        <v>2498</v>
      </c>
      <c r="BY2826" s="2"/>
    </row>
    <row r="2827" spans="69:77" x14ac:dyDescent="0.15">
      <c r="BQ2827" s="1" t="s">
        <v>506</v>
      </c>
      <c r="BR2827" s="1" t="s">
        <v>1903</v>
      </c>
      <c r="BS2827" s="12" t="s">
        <v>2499</v>
      </c>
      <c r="BY2827" s="2"/>
    </row>
    <row r="2828" spans="69:77" x14ac:dyDescent="0.15">
      <c r="BQ2828" s="1" t="s">
        <v>543</v>
      </c>
      <c r="BR2828" s="1" t="s">
        <v>1108</v>
      </c>
      <c r="BS2828" s="12" t="s">
        <v>2500</v>
      </c>
      <c r="BY2828" s="2"/>
    </row>
    <row r="2829" spans="69:77" x14ac:dyDescent="0.15">
      <c r="BQ2829" s="1" t="s">
        <v>543</v>
      </c>
      <c r="BR2829" s="1" t="s">
        <v>1110</v>
      </c>
      <c r="BS2829" s="12" t="s">
        <v>2501</v>
      </c>
      <c r="BY2829" s="2"/>
    </row>
    <row r="2830" spans="69:77" x14ac:dyDescent="0.15">
      <c r="BQ2830" s="1" t="s">
        <v>543</v>
      </c>
      <c r="BR2830" s="1" t="s">
        <v>1112</v>
      </c>
      <c r="BS2830" s="12" t="s">
        <v>2502</v>
      </c>
      <c r="BY2830" s="2"/>
    </row>
    <row r="2831" spans="69:77" x14ac:dyDescent="0.15">
      <c r="BQ2831" s="1" t="s">
        <v>543</v>
      </c>
      <c r="BR2831" s="1" t="s">
        <v>1114</v>
      </c>
      <c r="BS2831" s="12" t="s">
        <v>2503</v>
      </c>
      <c r="BY2831" s="2"/>
    </row>
    <row r="2832" spans="69:77" x14ac:dyDescent="0.15">
      <c r="BQ2832" s="1" t="s">
        <v>543</v>
      </c>
      <c r="BR2832" s="1" t="s">
        <v>1116</v>
      </c>
      <c r="BS2832" s="12" t="s">
        <v>2504</v>
      </c>
      <c r="BY2832" s="2"/>
    </row>
    <row r="2833" spans="69:77" x14ac:dyDescent="0.15">
      <c r="BQ2833" s="1" t="s">
        <v>543</v>
      </c>
      <c r="BR2833" s="1" t="s">
        <v>1118</v>
      </c>
      <c r="BS2833" s="12" t="s">
        <v>2505</v>
      </c>
      <c r="BY2833" s="2"/>
    </row>
    <row r="2834" spans="69:77" x14ac:dyDescent="0.15">
      <c r="BQ2834" s="1" t="s">
        <v>543</v>
      </c>
      <c r="BR2834" s="1" t="s">
        <v>1120</v>
      </c>
      <c r="BS2834" s="12" t="s">
        <v>2506</v>
      </c>
      <c r="BY2834" s="2"/>
    </row>
    <row r="2835" spans="69:77" x14ac:dyDescent="0.15">
      <c r="BQ2835" s="1" t="s">
        <v>543</v>
      </c>
      <c r="BR2835" s="1" t="s">
        <v>1122</v>
      </c>
      <c r="BS2835" s="12" t="s">
        <v>2507</v>
      </c>
      <c r="BY2835" s="2"/>
    </row>
    <row r="2836" spans="69:77" x14ac:dyDescent="0.15">
      <c r="BQ2836" s="1" t="s">
        <v>543</v>
      </c>
      <c r="BR2836" s="1" t="s">
        <v>1124</v>
      </c>
      <c r="BS2836" s="12" t="s">
        <v>2508</v>
      </c>
      <c r="BY2836" s="2"/>
    </row>
    <row r="2837" spans="69:77" x14ac:dyDescent="0.15">
      <c r="BQ2837" s="1" t="s">
        <v>543</v>
      </c>
      <c r="BR2837" s="1" t="s">
        <v>1126</v>
      </c>
      <c r="BS2837" s="12" t="s">
        <v>2509</v>
      </c>
      <c r="BY2837" s="2"/>
    </row>
    <row r="2838" spans="69:77" x14ac:dyDescent="0.15">
      <c r="BQ2838" s="1" t="s">
        <v>543</v>
      </c>
      <c r="BR2838" s="1" t="s">
        <v>1128</v>
      </c>
      <c r="BS2838" s="12" t="s">
        <v>2510</v>
      </c>
      <c r="BY2838" s="2"/>
    </row>
    <row r="2839" spans="69:77" x14ac:dyDescent="0.15">
      <c r="BQ2839" s="1" t="s">
        <v>543</v>
      </c>
      <c r="BR2839" s="1" t="s">
        <v>1130</v>
      </c>
      <c r="BS2839" s="12" t="s">
        <v>2511</v>
      </c>
      <c r="BY2839" s="2"/>
    </row>
    <row r="2840" spans="69:77" x14ac:dyDescent="0.15">
      <c r="BQ2840" s="1" t="s">
        <v>543</v>
      </c>
      <c r="BR2840" s="1" t="s">
        <v>1132</v>
      </c>
      <c r="BS2840" s="12" t="s">
        <v>2512</v>
      </c>
      <c r="BY2840" s="2"/>
    </row>
    <row r="2841" spans="69:77" x14ac:dyDescent="0.15">
      <c r="BQ2841" s="1" t="s">
        <v>543</v>
      </c>
      <c r="BR2841" s="1" t="s">
        <v>1134</v>
      </c>
      <c r="BS2841" s="12" t="s">
        <v>2513</v>
      </c>
      <c r="BY2841" s="2"/>
    </row>
    <row r="2842" spans="69:77" x14ac:dyDescent="0.15">
      <c r="BQ2842" s="1" t="s">
        <v>543</v>
      </c>
      <c r="BR2842" s="1" t="s">
        <v>1136</v>
      </c>
      <c r="BS2842" s="12" t="s">
        <v>2514</v>
      </c>
      <c r="BY2842" s="2"/>
    </row>
    <row r="2843" spans="69:77" x14ac:dyDescent="0.15">
      <c r="BQ2843" s="1" t="s">
        <v>507</v>
      </c>
      <c r="BR2843" s="1" t="s">
        <v>1108</v>
      </c>
      <c r="BS2843" s="12" t="s">
        <v>2515</v>
      </c>
      <c r="BY2843" s="2"/>
    </row>
    <row r="2844" spans="69:77" x14ac:dyDescent="0.15">
      <c r="BQ2844" s="1" t="s">
        <v>507</v>
      </c>
      <c r="BR2844" s="1" t="s">
        <v>1110</v>
      </c>
      <c r="BS2844" s="12" t="s">
        <v>2516</v>
      </c>
      <c r="BY2844" s="2"/>
    </row>
    <row r="2845" spans="69:77" x14ac:dyDescent="0.15">
      <c r="BQ2845" s="1" t="s">
        <v>507</v>
      </c>
      <c r="BR2845" s="1" t="s">
        <v>1112</v>
      </c>
      <c r="BS2845" s="12" t="s">
        <v>2517</v>
      </c>
      <c r="BY2845" s="2"/>
    </row>
    <row r="2846" spans="69:77" x14ac:dyDescent="0.15">
      <c r="BQ2846" s="1" t="s">
        <v>507</v>
      </c>
      <c r="BR2846" s="1" t="s">
        <v>1114</v>
      </c>
      <c r="BS2846" s="12" t="s">
        <v>2518</v>
      </c>
      <c r="BY2846" s="2"/>
    </row>
    <row r="2847" spans="69:77" x14ac:dyDescent="0.15">
      <c r="BQ2847" s="1" t="s">
        <v>507</v>
      </c>
      <c r="BR2847" s="1" t="s">
        <v>1116</v>
      </c>
      <c r="BS2847" s="12" t="s">
        <v>2519</v>
      </c>
      <c r="BY2847" s="2"/>
    </row>
    <row r="2848" spans="69:77" x14ac:dyDescent="0.15">
      <c r="BQ2848" s="1" t="s">
        <v>507</v>
      </c>
      <c r="BR2848" s="1" t="s">
        <v>1118</v>
      </c>
      <c r="BS2848" s="12" t="s">
        <v>2520</v>
      </c>
      <c r="BY2848" s="2"/>
    </row>
    <row r="2849" spans="69:77" x14ac:dyDescent="0.15">
      <c r="BQ2849" s="1" t="s">
        <v>507</v>
      </c>
      <c r="BR2849" s="1" t="s">
        <v>1120</v>
      </c>
      <c r="BS2849" s="12" t="s">
        <v>2521</v>
      </c>
      <c r="BY2849" s="2"/>
    </row>
    <row r="2850" spans="69:77" x14ac:dyDescent="0.15">
      <c r="BQ2850" s="1" t="s">
        <v>507</v>
      </c>
      <c r="BR2850" s="1" t="s">
        <v>1122</v>
      </c>
      <c r="BS2850" s="12" t="s">
        <v>2522</v>
      </c>
      <c r="BY2850" s="2"/>
    </row>
    <row r="2851" spans="69:77" x14ac:dyDescent="0.15">
      <c r="BQ2851" s="1" t="s">
        <v>507</v>
      </c>
      <c r="BR2851" s="1" t="s">
        <v>1124</v>
      </c>
      <c r="BS2851" s="12" t="s">
        <v>2523</v>
      </c>
      <c r="BY2851" s="2"/>
    </row>
    <row r="2852" spans="69:77" x14ac:dyDescent="0.15">
      <c r="BQ2852" s="1" t="s">
        <v>507</v>
      </c>
      <c r="BR2852" s="1" t="s">
        <v>1126</v>
      </c>
      <c r="BS2852" s="12" t="s">
        <v>2524</v>
      </c>
      <c r="BY2852" s="2"/>
    </row>
    <row r="2853" spans="69:77" x14ac:dyDescent="0.15">
      <c r="BQ2853" s="1" t="s">
        <v>507</v>
      </c>
      <c r="BR2853" s="1" t="s">
        <v>1128</v>
      </c>
      <c r="BS2853" s="12" t="s">
        <v>2525</v>
      </c>
      <c r="BY2853" s="2"/>
    </row>
    <row r="2854" spans="69:77" x14ac:dyDescent="0.15">
      <c r="BQ2854" s="1" t="s">
        <v>507</v>
      </c>
      <c r="BR2854" s="1" t="s">
        <v>1130</v>
      </c>
      <c r="BS2854" s="12" t="s">
        <v>2526</v>
      </c>
      <c r="BY2854" s="2"/>
    </row>
    <row r="2855" spans="69:77" x14ac:dyDescent="0.15">
      <c r="BQ2855" s="1" t="s">
        <v>507</v>
      </c>
      <c r="BR2855" s="1" t="s">
        <v>1132</v>
      </c>
      <c r="BS2855" s="12" t="s">
        <v>2527</v>
      </c>
      <c r="BY2855" s="2"/>
    </row>
    <row r="2856" spans="69:77" x14ac:dyDescent="0.15">
      <c r="BQ2856" s="1" t="s">
        <v>507</v>
      </c>
      <c r="BR2856" s="1" t="s">
        <v>1134</v>
      </c>
      <c r="BS2856" s="12" t="s">
        <v>2528</v>
      </c>
      <c r="BY2856" s="2"/>
    </row>
    <row r="2857" spans="69:77" x14ac:dyDescent="0.15">
      <c r="BQ2857" s="1" t="s">
        <v>507</v>
      </c>
      <c r="BR2857" s="1" t="s">
        <v>1136</v>
      </c>
      <c r="BS2857" s="12" t="s">
        <v>2529</v>
      </c>
      <c r="BY2857" s="2"/>
    </row>
    <row r="2858" spans="69:77" x14ac:dyDescent="0.15">
      <c r="BQ2858" s="1" t="s">
        <v>507</v>
      </c>
      <c r="BR2858" s="1" t="s">
        <v>1138</v>
      </c>
      <c r="BS2858" s="12" t="s">
        <v>2180</v>
      </c>
      <c r="BY2858" s="2"/>
    </row>
    <row r="2859" spans="69:77" x14ac:dyDescent="0.15">
      <c r="BQ2859" s="1" t="s">
        <v>507</v>
      </c>
      <c r="BR2859" s="1" t="s">
        <v>1171</v>
      </c>
      <c r="BS2859" s="12" t="s">
        <v>2530</v>
      </c>
      <c r="BY2859" s="2"/>
    </row>
    <row r="2860" spans="69:77" x14ac:dyDescent="0.15">
      <c r="BQ2860" s="1" t="s">
        <v>507</v>
      </c>
      <c r="BR2860" s="1" t="s">
        <v>1173</v>
      </c>
      <c r="BS2860" s="12" t="s">
        <v>2531</v>
      </c>
      <c r="BY2860" s="2"/>
    </row>
    <row r="2861" spans="69:77" x14ac:dyDescent="0.15">
      <c r="BQ2861" s="1" t="s">
        <v>507</v>
      </c>
      <c r="BR2861" s="1" t="s">
        <v>1175</v>
      </c>
      <c r="BS2861" s="12" t="s">
        <v>2532</v>
      </c>
      <c r="BY2861" s="2"/>
    </row>
    <row r="2862" spans="69:77" x14ac:dyDescent="0.15">
      <c r="BQ2862" s="1" t="s">
        <v>507</v>
      </c>
      <c r="BR2862" s="1" t="s">
        <v>1177</v>
      </c>
      <c r="BS2862" s="12" t="s">
        <v>2533</v>
      </c>
      <c r="BY2862" s="2"/>
    </row>
    <row r="2863" spans="69:77" x14ac:dyDescent="0.15">
      <c r="BQ2863" s="1" t="s">
        <v>507</v>
      </c>
      <c r="BR2863" s="1" t="s">
        <v>1179</v>
      </c>
      <c r="BS2863" s="12" t="s">
        <v>2534</v>
      </c>
      <c r="BY2863" s="2"/>
    </row>
    <row r="2864" spans="69:77" x14ac:dyDescent="0.15">
      <c r="BQ2864" s="1" t="s">
        <v>507</v>
      </c>
      <c r="BR2864" s="1" t="s">
        <v>1181</v>
      </c>
      <c r="BS2864" s="12" t="s">
        <v>2182</v>
      </c>
      <c r="BY2864" s="2"/>
    </row>
    <row r="2865" spans="69:77" x14ac:dyDescent="0.15">
      <c r="BQ2865" s="1" t="s">
        <v>507</v>
      </c>
      <c r="BR2865" s="1" t="s">
        <v>1183</v>
      </c>
      <c r="BS2865" s="12" t="s">
        <v>2535</v>
      </c>
      <c r="BY2865" s="2"/>
    </row>
    <row r="2866" spans="69:77" x14ac:dyDescent="0.15">
      <c r="BQ2866" s="1" t="s">
        <v>507</v>
      </c>
      <c r="BR2866" s="1" t="s">
        <v>1185</v>
      </c>
      <c r="BS2866" s="12" t="s">
        <v>2536</v>
      </c>
      <c r="BY2866" s="2"/>
    </row>
    <row r="2867" spans="69:77" x14ac:dyDescent="0.15">
      <c r="BQ2867" s="1" t="s">
        <v>508</v>
      </c>
      <c r="BR2867" s="1" t="s">
        <v>1108</v>
      </c>
      <c r="BS2867" s="12" t="s">
        <v>1252</v>
      </c>
      <c r="BY2867" s="2"/>
    </row>
    <row r="2868" spans="69:77" x14ac:dyDescent="0.15">
      <c r="BQ2868" s="1" t="s">
        <v>508</v>
      </c>
      <c r="BR2868" s="1" t="s">
        <v>1110</v>
      </c>
      <c r="BS2868" s="12" t="s">
        <v>1253</v>
      </c>
      <c r="BY2868" s="2"/>
    </row>
    <row r="2869" spans="69:77" x14ac:dyDescent="0.15">
      <c r="BQ2869" s="1" t="s">
        <v>508</v>
      </c>
      <c r="BR2869" s="1" t="s">
        <v>1112</v>
      </c>
      <c r="BS2869" s="12" t="s">
        <v>1254</v>
      </c>
      <c r="BY2869" s="2"/>
    </row>
    <row r="2870" spans="69:77" x14ac:dyDescent="0.15">
      <c r="BQ2870" s="1" t="s">
        <v>508</v>
      </c>
      <c r="BR2870" s="1" t="s">
        <v>1114</v>
      </c>
      <c r="BS2870" s="12" t="s">
        <v>1255</v>
      </c>
      <c r="BY2870" s="2"/>
    </row>
    <row r="2871" spans="69:77" x14ac:dyDescent="0.15">
      <c r="BQ2871" s="1" t="s">
        <v>508</v>
      </c>
      <c r="BR2871" s="1" t="s">
        <v>1116</v>
      </c>
      <c r="BS2871" s="12" t="s">
        <v>2537</v>
      </c>
      <c r="BY2871" s="2"/>
    </row>
    <row r="2872" spans="69:77" x14ac:dyDescent="0.15">
      <c r="BQ2872" s="1" t="s">
        <v>508</v>
      </c>
      <c r="BR2872" s="1" t="s">
        <v>1118</v>
      </c>
      <c r="BS2872" s="12" t="s">
        <v>2538</v>
      </c>
      <c r="BY2872" s="2"/>
    </row>
    <row r="2873" spans="69:77" x14ac:dyDescent="0.15">
      <c r="BQ2873" s="1" t="s">
        <v>508</v>
      </c>
      <c r="BR2873" s="1" t="s">
        <v>1120</v>
      </c>
      <c r="BS2873" s="12" t="s">
        <v>2539</v>
      </c>
      <c r="BY2873" s="2"/>
    </row>
    <row r="2874" spans="69:77" x14ac:dyDescent="0.15">
      <c r="BQ2874" s="1" t="s">
        <v>508</v>
      </c>
      <c r="BR2874" s="1" t="s">
        <v>1122</v>
      </c>
      <c r="BS2874" s="12" t="s">
        <v>2540</v>
      </c>
      <c r="BY2874" s="2"/>
    </row>
    <row r="2875" spans="69:77" x14ac:dyDescent="0.15">
      <c r="BQ2875" s="1" t="s">
        <v>508</v>
      </c>
      <c r="BR2875" s="1" t="s">
        <v>1124</v>
      </c>
      <c r="BS2875" s="12" t="s">
        <v>1264</v>
      </c>
      <c r="BY2875" s="2"/>
    </row>
    <row r="2876" spans="69:77" x14ac:dyDescent="0.15">
      <c r="BQ2876" s="1" t="s">
        <v>508</v>
      </c>
      <c r="BR2876" s="1" t="s">
        <v>1126</v>
      </c>
      <c r="BS2876" s="12" t="s">
        <v>2541</v>
      </c>
      <c r="BY2876" s="2"/>
    </row>
    <row r="2877" spans="69:77" x14ac:dyDescent="0.15">
      <c r="BQ2877" s="1" t="s">
        <v>509</v>
      </c>
      <c r="BR2877" s="1" t="s">
        <v>1108</v>
      </c>
      <c r="BS2877" s="12" t="s">
        <v>2542</v>
      </c>
      <c r="BY2877" s="2"/>
    </row>
    <row r="2878" spans="69:77" x14ac:dyDescent="0.15">
      <c r="BQ2878" s="1" t="s">
        <v>509</v>
      </c>
      <c r="BR2878" s="1" t="s">
        <v>1110</v>
      </c>
      <c r="BS2878" s="12" t="s">
        <v>2543</v>
      </c>
      <c r="BY2878" s="2"/>
    </row>
    <row r="2879" spans="69:77" x14ac:dyDescent="0.15">
      <c r="BQ2879" s="1" t="s">
        <v>509</v>
      </c>
      <c r="BR2879" s="1" t="s">
        <v>1112</v>
      </c>
      <c r="BS2879" s="12" t="s">
        <v>2544</v>
      </c>
      <c r="BY2879" s="2"/>
    </row>
    <row r="2880" spans="69:77" x14ac:dyDescent="0.15">
      <c r="BQ2880" s="1" t="s">
        <v>509</v>
      </c>
      <c r="BR2880" s="1" t="s">
        <v>1114</v>
      </c>
      <c r="BS2880" s="12" t="s">
        <v>2545</v>
      </c>
      <c r="BY2880" s="2"/>
    </row>
    <row r="2881" spans="69:77" x14ac:dyDescent="0.15">
      <c r="BQ2881" s="1" t="s">
        <v>509</v>
      </c>
      <c r="BR2881" s="1" t="s">
        <v>1116</v>
      </c>
      <c r="BS2881" s="12" t="s">
        <v>2546</v>
      </c>
      <c r="BY2881" s="2"/>
    </row>
    <row r="2882" spans="69:77" x14ac:dyDescent="0.15">
      <c r="BQ2882" s="1" t="s">
        <v>509</v>
      </c>
      <c r="BR2882" s="1" t="s">
        <v>1118</v>
      </c>
      <c r="BS2882" s="12" t="s">
        <v>1220</v>
      </c>
      <c r="BY2882" s="2"/>
    </row>
    <row r="2883" spans="69:77" x14ac:dyDescent="0.15">
      <c r="BQ2883" s="1" t="s">
        <v>509</v>
      </c>
      <c r="BR2883" s="1" t="s">
        <v>1120</v>
      </c>
      <c r="BS2883" s="12" t="s">
        <v>79</v>
      </c>
      <c r="BY2883" s="2"/>
    </row>
    <row r="2884" spans="69:77" x14ac:dyDescent="0.15">
      <c r="BQ2884" s="1" t="s">
        <v>509</v>
      </c>
      <c r="BR2884" s="1" t="s">
        <v>1122</v>
      </c>
      <c r="BS2884" s="12" t="s">
        <v>2547</v>
      </c>
      <c r="BY2884" s="2"/>
    </row>
    <row r="2885" spans="69:77" x14ac:dyDescent="0.15">
      <c r="BQ2885" s="1" t="s">
        <v>509</v>
      </c>
      <c r="BR2885" s="1" t="s">
        <v>1124</v>
      </c>
      <c r="BS2885" s="12" t="s">
        <v>2548</v>
      </c>
      <c r="BY2885" s="2"/>
    </row>
    <row r="2886" spans="69:77" x14ac:dyDescent="0.15">
      <c r="BQ2886" s="1" t="s">
        <v>509</v>
      </c>
      <c r="BR2886" s="1" t="s">
        <v>1126</v>
      </c>
      <c r="BS2886" s="12" t="s">
        <v>2549</v>
      </c>
      <c r="BY2886" s="2"/>
    </row>
    <row r="2887" spans="69:77" x14ac:dyDescent="0.15">
      <c r="BQ2887" s="1" t="s">
        <v>509</v>
      </c>
      <c r="BR2887" s="1" t="s">
        <v>1128</v>
      </c>
      <c r="BS2887" s="12" t="s">
        <v>2550</v>
      </c>
      <c r="BY2887" s="2"/>
    </row>
    <row r="2888" spans="69:77" x14ac:dyDescent="0.15">
      <c r="BQ2888" s="1" t="s">
        <v>509</v>
      </c>
      <c r="BR2888" s="1" t="s">
        <v>1130</v>
      </c>
      <c r="BS2888" s="12" t="s">
        <v>1238</v>
      </c>
      <c r="BY2888" s="2"/>
    </row>
    <row r="2889" spans="69:77" x14ac:dyDescent="0.15">
      <c r="BQ2889" s="1" t="s">
        <v>510</v>
      </c>
      <c r="BR2889" s="1" t="s">
        <v>1108</v>
      </c>
      <c r="BS2889" s="12" t="s">
        <v>254</v>
      </c>
      <c r="BY2889" s="2"/>
    </row>
    <row r="2890" spans="69:77" x14ac:dyDescent="0.15">
      <c r="BQ2890" s="1" t="s">
        <v>510</v>
      </c>
      <c r="BR2890" s="1" t="s">
        <v>1110</v>
      </c>
      <c r="BS2890" s="12" t="s">
        <v>1189</v>
      </c>
      <c r="BY2890" s="2"/>
    </row>
    <row r="2891" spans="69:77" x14ac:dyDescent="0.15">
      <c r="BQ2891" s="1" t="s">
        <v>510</v>
      </c>
      <c r="BR2891" s="1" t="s">
        <v>1112</v>
      </c>
      <c r="BS2891" s="12" t="s">
        <v>1190</v>
      </c>
      <c r="BY2891" s="2"/>
    </row>
    <row r="2892" spans="69:77" x14ac:dyDescent="0.15">
      <c r="BQ2892" s="1" t="s">
        <v>510</v>
      </c>
      <c r="BR2892" s="1" t="s">
        <v>1114</v>
      </c>
      <c r="BS2892" s="12" t="s">
        <v>1191</v>
      </c>
      <c r="BY2892" s="2"/>
    </row>
    <row r="2893" spans="69:77" x14ac:dyDescent="0.15">
      <c r="BQ2893" s="1" t="s">
        <v>510</v>
      </c>
      <c r="BR2893" s="1" t="s">
        <v>1116</v>
      </c>
      <c r="BS2893" s="12" t="s">
        <v>1192</v>
      </c>
      <c r="BY2893" s="2"/>
    </row>
    <row r="2894" spans="69:77" x14ac:dyDescent="0.15">
      <c r="BQ2894" s="1" t="s">
        <v>510</v>
      </c>
      <c r="BR2894" s="1" t="s">
        <v>1118</v>
      </c>
      <c r="BS2894" s="12" t="s">
        <v>1193</v>
      </c>
      <c r="BY2894" s="2"/>
    </row>
    <row r="2895" spans="69:77" x14ac:dyDescent="0.15">
      <c r="BQ2895" s="1" t="s">
        <v>510</v>
      </c>
      <c r="BR2895" s="1" t="s">
        <v>1120</v>
      </c>
      <c r="BS2895" s="12" t="s">
        <v>1194</v>
      </c>
      <c r="BY2895" s="2"/>
    </row>
    <row r="2896" spans="69:77" x14ac:dyDescent="0.15">
      <c r="BQ2896" s="1" t="s">
        <v>510</v>
      </c>
      <c r="BR2896" s="1" t="s">
        <v>1122</v>
      </c>
      <c r="BS2896" s="12" t="s">
        <v>1195</v>
      </c>
      <c r="BY2896" s="2"/>
    </row>
    <row r="2897" spans="69:77" x14ac:dyDescent="0.15">
      <c r="BQ2897" s="1" t="s">
        <v>510</v>
      </c>
      <c r="BR2897" s="1" t="s">
        <v>1124</v>
      </c>
      <c r="BS2897" s="12" t="s">
        <v>1196</v>
      </c>
      <c r="BY2897" s="2"/>
    </row>
    <row r="2898" spans="69:77" x14ac:dyDescent="0.15">
      <c r="BQ2898" s="1" t="s">
        <v>510</v>
      </c>
      <c r="BR2898" s="1" t="s">
        <v>1126</v>
      </c>
      <c r="BS2898" s="12" t="s">
        <v>1197</v>
      </c>
      <c r="BY2898" s="2"/>
    </row>
    <row r="2899" spans="69:77" x14ac:dyDescent="0.15">
      <c r="BQ2899" s="1" t="s">
        <v>510</v>
      </c>
      <c r="BR2899" s="1" t="s">
        <v>1128</v>
      </c>
      <c r="BS2899" s="12" t="s">
        <v>1198</v>
      </c>
      <c r="BY2899" s="2"/>
    </row>
    <row r="2900" spans="69:77" x14ac:dyDescent="0.15">
      <c r="BQ2900" s="1" t="s">
        <v>510</v>
      </c>
      <c r="BR2900" s="1" t="s">
        <v>1130</v>
      </c>
      <c r="BS2900" s="12" t="s">
        <v>1199</v>
      </c>
      <c r="BY2900" s="2"/>
    </row>
    <row r="2901" spans="69:77" x14ac:dyDescent="0.15">
      <c r="BQ2901" s="1" t="s">
        <v>511</v>
      </c>
      <c r="BR2901" s="1" t="s">
        <v>1108</v>
      </c>
      <c r="BS2901" s="12" t="s">
        <v>2551</v>
      </c>
      <c r="BY2901" s="2"/>
    </row>
    <row r="2902" spans="69:77" x14ac:dyDescent="0.15">
      <c r="BQ2902" s="1" t="s">
        <v>511</v>
      </c>
      <c r="BR2902" s="1" t="s">
        <v>1110</v>
      </c>
      <c r="BS2902" s="12" t="s">
        <v>2552</v>
      </c>
      <c r="BY2902" s="2"/>
    </row>
    <row r="2903" spans="69:77" x14ac:dyDescent="0.15">
      <c r="BQ2903" s="1" t="s">
        <v>511</v>
      </c>
      <c r="BR2903" s="1" t="s">
        <v>1112</v>
      </c>
      <c r="BS2903" s="12" t="s">
        <v>2553</v>
      </c>
      <c r="BY2903" s="2"/>
    </row>
    <row r="2904" spans="69:77" x14ac:dyDescent="0.15">
      <c r="BQ2904" s="1" t="s">
        <v>511</v>
      </c>
      <c r="BR2904" s="1" t="s">
        <v>1114</v>
      </c>
      <c r="BS2904" s="12" t="s">
        <v>2554</v>
      </c>
      <c r="BY2904" s="2"/>
    </row>
    <row r="2905" spans="69:77" x14ac:dyDescent="0.15">
      <c r="BQ2905" s="1" t="s">
        <v>511</v>
      </c>
      <c r="BR2905" s="1" t="s">
        <v>1116</v>
      </c>
      <c r="BS2905" s="12" t="s">
        <v>2555</v>
      </c>
      <c r="BY2905" s="2"/>
    </row>
    <row r="2906" spans="69:77" x14ac:dyDescent="0.15">
      <c r="BQ2906" s="1" t="s">
        <v>511</v>
      </c>
      <c r="BR2906" s="1" t="s">
        <v>1118</v>
      </c>
      <c r="BS2906" s="12" t="s">
        <v>2556</v>
      </c>
      <c r="BY2906" s="2"/>
    </row>
    <row r="2907" spans="69:77" x14ac:dyDescent="0.15">
      <c r="BQ2907" s="1" t="s">
        <v>511</v>
      </c>
      <c r="BR2907" s="1" t="s">
        <v>1120</v>
      </c>
      <c r="BS2907" s="12" t="s">
        <v>2557</v>
      </c>
      <c r="BY2907" s="2"/>
    </row>
    <row r="2908" spans="69:77" x14ac:dyDescent="0.15">
      <c r="BQ2908" s="1" t="s">
        <v>511</v>
      </c>
      <c r="BR2908" s="1" t="s">
        <v>1122</v>
      </c>
      <c r="BS2908" s="12" t="s">
        <v>2558</v>
      </c>
      <c r="BY2908" s="2"/>
    </row>
    <row r="2909" spans="69:77" x14ac:dyDescent="0.15">
      <c r="BQ2909" s="1" t="s">
        <v>511</v>
      </c>
      <c r="BR2909" s="1" t="s">
        <v>1124</v>
      </c>
      <c r="BS2909" s="12" t="s">
        <v>2559</v>
      </c>
      <c r="BY2909" s="2"/>
    </row>
    <row r="2910" spans="69:77" x14ac:dyDescent="0.15">
      <c r="BQ2910" s="1" t="s">
        <v>511</v>
      </c>
      <c r="BR2910" s="1" t="s">
        <v>1126</v>
      </c>
      <c r="BS2910" s="12" t="s">
        <v>2560</v>
      </c>
      <c r="BY2910" s="2"/>
    </row>
    <row r="2911" spans="69:77" x14ac:dyDescent="0.15">
      <c r="BQ2911" s="1" t="s">
        <v>511</v>
      </c>
      <c r="BR2911" s="1" t="s">
        <v>1128</v>
      </c>
      <c r="BS2911" s="12" t="s">
        <v>2561</v>
      </c>
      <c r="BY2911" s="2"/>
    </row>
    <row r="2912" spans="69:77" x14ac:dyDescent="0.15">
      <c r="BQ2912" s="1" t="s">
        <v>511</v>
      </c>
      <c r="BR2912" s="1" t="s">
        <v>1130</v>
      </c>
      <c r="BS2912" s="12" t="s">
        <v>2562</v>
      </c>
      <c r="BY2912" s="2"/>
    </row>
    <row r="2913" spans="69:77" x14ac:dyDescent="0.15">
      <c r="BQ2913" s="1" t="s">
        <v>511</v>
      </c>
      <c r="BR2913" s="1" t="s">
        <v>1132</v>
      </c>
      <c r="BS2913" s="12" t="s">
        <v>2563</v>
      </c>
      <c r="BY2913" s="2"/>
    </row>
    <row r="2914" spans="69:77" x14ac:dyDescent="0.15">
      <c r="BQ2914" s="1" t="s">
        <v>511</v>
      </c>
      <c r="BR2914" s="1" t="s">
        <v>1134</v>
      </c>
      <c r="BS2914" s="12" t="s">
        <v>2564</v>
      </c>
      <c r="BY2914" s="2"/>
    </row>
    <row r="2915" spans="69:77" x14ac:dyDescent="0.15">
      <c r="BQ2915" s="1" t="s">
        <v>511</v>
      </c>
      <c r="BR2915" s="1" t="s">
        <v>1136</v>
      </c>
      <c r="BS2915" s="12" t="s">
        <v>2565</v>
      </c>
      <c r="BY2915" s="2"/>
    </row>
    <row r="2916" spans="69:77" x14ac:dyDescent="0.15">
      <c r="BQ2916" s="1" t="s">
        <v>511</v>
      </c>
      <c r="BR2916" s="1" t="s">
        <v>1138</v>
      </c>
      <c r="BS2916" s="12" t="s">
        <v>2566</v>
      </c>
      <c r="BY2916" s="2"/>
    </row>
    <row r="2917" spans="69:77" x14ac:dyDescent="0.15">
      <c r="BQ2917" s="1" t="s">
        <v>511</v>
      </c>
      <c r="BR2917" s="1" t="s">
        <v>1171</v>
      </c>
      <c r="BS2917" s="12" t="s">
        <v>2567</v>
      </c>
      <c r="BY2917" s="2"/>
    </row>
    <row r="2918" spans="69:77" x14ac:dyDescent="0.15">
      <c r="BQ2918" s="1" t="s">
        <v>511</v>
      </c>
      <c r="BR2918" s="1" t="s">
        <v>1173</v>
      </c>
      <c r="BS2918" s="12" t="s">
        <v>2568</v>
      </c>
      <c r="BY2918" s="2"/>
    </row>
    <row r="2919" spans="69:77" x14ac:dyDescent="0.15">
      <c r="BQ2919" s="1" t="s">
        <v>511</v>
      </c>
      <c r="BR2919" s="1" t="s">
        <v>1175</v>
      </c>
      <c r="BS2919" s="12" t="s">
        <v>2569</v>
      </c>
      <c r="BY2919" s="2"/>
    </row>
    <row r="2920" spans="69:77" x14ac:dyDescent="0.15">
      <c r="BQ2920" s="1" t="s">
        <v>511</v>
      </c>
      <c r="BR2920" s="1" t="s">
        <v>1177</v>
      </c>
      <c r="BS2920" s="12" t="s">
        <v>2570</v>
      </c>
      <c r="BY2920" s="2"/>
    </row>
    <row r="2921" spans="69:77" x14ac:dyDescent="0.15">
      <c r="BQ2921" s="1" t="s">
        <v>511</v>
      </c>
      <c r="BR2921" s="1" t="s">
        <v>1179</v>
      </c>
      <c r="BS2921" s="12" t="s">
        <v>2571</v>
      </c>
      <c r="BY2921" s="2"/>
    </row>
    <row r="2922" spans="69:77" x14ac:dyDescent="0.15">
      <c r="BQ2922" s="1" t="s">
        <v>511</v>
      </c>
      <c r="BR2922" s="1" t="s">
        <v>1181</v>
      </c>
      <c r="BS2922" s="12" t="s">
        <v>2572</v>
      </c>
      <c r="BY2922" s="2"/>
    </row>
    <row r="2923" spans="69:77" x14ac:dyDescent="0.15">
      <c r="BQ2923" s="1" t="s">
        <v>511</v>
      </c>
      <c r="BR2923" s="1" t="s">
        <v>1183</v>
      </c>
      <c r="BS2923" s="12" t="s">
        <v>2573</v>
      </c>
      <c r="BY2923" s="2"/>
    </row>
    <row r="2924" spans="69:77" x14ac:dyDescent="0.15">
      <c r="BQ2924" s="1" t="s">
        <v>511</v>
      </c>
      <c r="BR2924" s="1" t="s">
        <v>1185</v>
      </c>
      <c r="BS2924" s="12" t="s">
        <v>2574</v>
      </c>
      <c r="BY2924" s="2"/>
    </row>
    <row r="2925" spans="69:77" x14ac:dyDescent="0.15">
      <c r="BQ2925" s="1" t="s">
        <v>511</v>
      </c>
      <c r="BR2925" s="1" t="s">
        <v>1187</v>
      </c>
      <c r="BS2925" s="12" t="s">
        <v>2575</v>
      </c>
      <c r="BY2925" s="2"/>
    </row>
    <row r="2926" spans="69:77" x14ac:dyDescent="0.15">
      <c r="BQ2926" s="1" t="s">
        <v>511</v>
      </c>
      <c r="BR2926" s="1" t="s">
        <v>1839</v>
      </c>
      <c r="BS2926" s="12" t="s">
        <v>2576</v>
      </c>
      <c r="BY2926" s="2"/>
    </row>
    <row r="2927" spans="69:77" x14ac:dyDescent="0.15">
      <c r="BQ2927" s="1" t="s">
        <v>511</v>
      </c>
      <c r="BR2927" s="1" t="s">
        <v>1899</v>
      </c>
      <c r="BS2927" s="12" t="s">
        <v>2577</v>
      </c>
      <c r="BY2927" s="2"/>
    </row>
    <row r="2928" spans="69:77" x14ac:dyDescent="0.15">
      <c r="BQ2928" s="1" t="s">
        <v>511</v>
      </c>
      <c r="BR2928" s="1" t="s">
        <v>1901</v>
      </c>
      <c r="BS2928" s="12" t="s">
        <v>2578</v>
      </c>
      <c r="BY2928" s="2"/>
    </row>
    <row r="2929" spans="69:77" x14ac:dyDescent="0.15">
      <c r="BQ2929" s="1" t="s">
        <v>511</v>
      </c>
      <c r="BR2929" s="1" t="s">
        <v>1903</v>
      </c>
      <c r="BS2929" s="12" t="s">
        <v>2579</v>
      </c>
      <c r="BY2929" s="2"/>
    </row>
    <row r="2930" spans="69:77" x14ac:dyDescent="0.15">
      <c r="BQ2930" s="1" t="s">
        <v>511</v>
      </c>
      <c r="BR2930" s="1" t="s">
        <v>1905</v>
      </c>
      <c r="BS2930" s="12" t="s">
        <v>2580</v>
      </c>
      <c r="BY2930" s="2"/>
    </row>
    <row r="2931" spans="69:77" x14ac:dyDescent="0.15">
      <c r="BQ2931" s="1" t="s">
        <v>512</v>
      </c>
      <c r="BR2931" s="1" t="s">
        <v>1108</v>
      </c>
      <c r="BS2931" s="12" t="s">
        <v>1239</v>
      </c>
      <c r="BY2931" s="2"/>
    </row>
    <row r="2932" spans="69:77" x14ac:dyDescent="0.15">
      <c r="BQ2932" s="1" t="s">
        <v>512</v>
      </c>
      <c r="BR2932" s="1" t="s">
        <v>1110</v>
      </c>
      <c r="BS2932" s="12" t="s">
        <v>1240</v>
      </c>
      <c r="BY2932" s="2"/>
    </row>
    <row r="2933" spans="69:77" x14ac:dyDescent="0.15">
      <c r="BQ2933" s="1" t="s">
        <v>512</v>
      </c>
      <c r="BR2933" s="1" t="s">
        <v>1112</v>
      </c>
      <c r="BS2933" s="12" t="s">
        <v>1241</v>
      </c>
      <c r="BY2933" s="2"/>
    </row>
    <row r="2934" spans="69:77" x14ac:dyDescent="0.15">
      <c r="BQ2934" s="1" t="s">
        <v>512</v>
      </c>
      <c r="BR2934" s="1" t="s">
        <v>1114</v>
      </c>
      <c r="BS2934" s="12" t="s">
        <v>1242</v>
      </c>
      <c r="BY2934" s="2"/>
    </row>
    <row r="2935" spans="69:77" x14ac:dyDescent="0.15">
      <c r="BQ2935" s="1" t="s">
        <v>512</v>
      </c>
      <c r="BR2935" s="1" t="s">
        <v>1116</v>
      </c>
      <c r="BS2935" s="12" t="s">
        <v>1243</v>
      </c>
      <c r="BY2935" s="2"/>
    </row>
    <row r="2936" spans="69:77" x14ac:dyDescent="0.15">
      <c r="BQ2936" s="1" t="s">
        <v>512</v>
      </c>
      <c r="BR2936" s="1" t="s">
        <v>1118</v>
      </c>
      <c r="BS2936" s="12" t="s">
        <v>1244</v>
      </c>
      <c r="BY2936" s="2"/>
    </row>
    <row r="2937" spans="69:77" x14ac:dyDescent="0.15">
      <c r="BQ2937" s="1" t="s">
        <v>512</v>
      </c>
      <c r="BR2937" s="1" t="s">
        <v>1120</v>
      </c>
      <c r="BS2937" s="12" t="s">
        <v>1245</v>
      </c>
      <c r="BY2937" s="2"/>
    </row>
    <row r="2938" spans="69:77" x14ac:dyDescent="0.15">
      <c r="BQ2938" s="1" t="s">
        <v>512</v>
      </c>
      <c r="BR2938" s="1" t="s">
        <v>1122</v>
      </c>
      <c r="BS2938" s="12" t="s">
        <v>1246</v>
      </c>
      <c r="BY2938" s="2"/>
    </row>
    <row r="2939" spans="69:77" x14ac:dyDescent="0.15">
      <c r="BQ2939" s="1" t="s">
        <v>512</v>
      </c>
      <c r="BR2939" s="1" t="s">
        <v>1124</v>
      </c>
      <c r="BS2939" s="12" t="s">
        <v>1247</v>
      </c>
      <c r="BY2939" s="2"/>
    </row>
    <row r="2940" spans="69:77" x14ac:dyDescent="0.15">
      <c r="BQ2940" s="1" t="s">
        <v>512</v>
      </c>
      <c r="BR2940" s="1" t="s">
        <v>1126</v>
      </c>
      <c r="BS2940" s="12" t="s">
        <v>1248</v>
      </c>
      <c r="BY2940" s="2"/>
    </row>
    <row r="2941" spans="69:77" x14ac:dyDescent="0.15">
      <c r="BQ2941" s="1" t="s">
        <v>512</v>
      </c>
      <c r="BR2941" s="1" t="s">
        <v>1128</v>
      </c>
      <c r="BS2941" s="12" t="s">
        <v>1249</v>
      </c>
      <c r="BY2941" s="2"/>
    </row>
    <row r="2942" spans="69:77" x14ac:dyDescent="0.15">
      <c r="BQ2942" s="1" t="s">
        <v>512</v>
      </c>
      <c r="BR2942" s="1" t="s">
        <v>1130</v>
      </c>
      <c r="BS2942" s="12" t="s">
        <v>1250</v>
      </c>
      <c r="BY2942" s="2"/>
    </row>
    <row r="2943" spans="69:77" x14ac:dyDescent="0.15">
      <c r="BQ2943" s="1" t="s">
        <v>512</v>
      </c>
      <c r="BR2943" s="1" t="s">
        <v>1132</v>
      </c>
      <c r="BS2943" s="12" t="s">
        <v>1251</v>
      </c>
      <c r="BY2943" s="2"/>
    </row>
    <row r="2944" spans="69:77" x14ac:dyDescent="0.15">
      <c r="BQ2944" s="1" t="s">
        <v>513</v>
      </c>
      <c r="BR2944" s="1" t="s">
        <v>1108</v>
      </c>
      <c r="BS2944" s="12" t="s">
        <v>2581</v>
      </c>
      <c r="BY2944" s="2"/>
    </row>
    <row r="2945" spans="69:77" x14ac:dyDescent="0.15">
      <c r="BQ2945" s="1" t="s">
        <v>513</v>
      </c>
      <c r="BR2945" s="1" t="s">
        <v>1110</v>
      </c>
      <c r="BS2945" s="12" t="s">
        <v>2582</v>
      </c>
      <c r="BY2945" s="2"/>
    </row>
    <row r="2946" spans="69:77" x14ac:dyDescent="0.15">
      <c r="BQ2946" s="1" t="s">
        <v>513</v>
      </c>
      <c r="BR2946" s="1" t="s">
        <v>1112</v>
      </c>
      <c r="BS2946" s="12" t="s">
        <v>2583</v>
      </c>
      <c r="BY2946" s="2"/>
    </row>
    <row r="2947" spans="69:77" x14ac:dyDescent="0.15">
      <c r="BQ2947" s="1" t="s">
        <v>513</v>
      </c>
      <c r="BR2947" s="1" t="s">
        <v>1114</v>
      </c>
      <c r="BS2947" s="12" t="s">
        <v>2584</v>
      </c>
      <c r="BY2947" s="2"/>
    </row>
    <row r="2948" spans="69:77" x14ac:dyDescent="0.15">
      <c r="BQ2948" s="1" t="s">
        <v>513</v>
      </c>
      <c r="BR2948" s="1" t="s">
        <v>1116</v>
      </c>
      <c r="BS2948" s="12" t="s">
        <v>2585</v>
      </c>
      <c r="BY2948" s="2"/>
    </row>
    <row r="2949" spans="69:77" x14ac:dyDescent="0.15">
      <c r="BQ2949" s="1" t="s">
        <v>513</v>
      </c>
      <c r="BR2949" s="1" t="s">
        <v>1118</v>
      </c>
      <c r="BS2949" s="12" t="s">
        <v>2586</v>
      </c>
      <c r="BY2949" s="2"/>
    </row>
    <row r="2950" spans="69:77" x14ac:dyDescent="0.15">
      <c r="BQ2950" s="1" t="s">
        <v>513</v>
      </c>
      <c r="BR2950" s="1" t="s">
        <v>1120</v>
      </c>
      <c r="BS2950" s="12" t="s">
        <v>2587</v>
      </c>
      <c r="BY2950" s="2"/>
    </row>
    <row r="2951" spans="69:77" x14ac:dyDescent="0.15">
      <c r="BQ2951" s="1" t="s">
        <v>513</v>
      </c>
      <c r="BR2951" s="1" t="s">
        <v>1122</v>
      </c>
      <c r="BS2951" s="12" t="s">
        <v>2588</v>
      </c>
      <c r="BY2951" s="2"/>
    </row>
    <row r="2952" spans="69:77" x14ac:dyDescent="0.15">
      <c r="BQ2952" s="1" t="s">
        <v>513</v>
      </c>
      <c r="BR2952" s="1" t="s">
        <v>1124</v>
      </c>
      <c r="BS2952" s="12" t="s">
        <v>1370</v>
      </c>
      <c r="BY2952" s="2"/>
    </row>
    <row r="2953" spans="69:77" x14ac:dyDescent="0.15">
      <c r="BQ2953" s="1" t="s">
        <v>513</v>
      </c>
      <c r="BR2953" s="1" t="s">
        <v>1126</v>
      </c>
      <c r="BS2953" s="12" t="s">
        <v>2589</v>
      </c>
      <c r="BY2953" s="2"/>
    </row>
    <row r="2954" spans="69:77" x14ac:dyDescent="0.15">
      <c r="BQ2954" s="1" t="s">
        <v>513</v>
      </c>
      <c r="BR2954" s="1" t="s">
        <v>1128</v>
      </c>
      <c r="BS2954" s="12" t="s">
        <v>2590</v>
      </c>
      <c r="BY2954" s="2"/>
    </row>
    <row r="2955" spans="69:77" x14ac:dyDescent="0.15">
      <c r="BQ2955" s="1" t="s">
        <v>513</v>
      </c>
      <c r="BR2955" s="1" t="s">
        <v>1130</v>
      </c>
      <c r="BS2955" s="12" t="s">
        <v>2591</v>
      </c>
      <c r="BY2955" s="2"/>
    </row>
    <row r="2956" spans="69:77" x14ac:dyDescent="0.15">
      <c r="BQ2956" s="1" t="s">
        <v>513</v>
      </c>
      <c r="BR2956" s="1" t="s">
        <v>1132</v>
      </c>
      <c r="BS2956" s="12" t="s">
        <v>2592</v>
      </c>
      <c r="BY2956" s="2"/>
    </row>
    <row r="2957" spans="69:77" x14ac:dyDescent="0.15">
      <c r="BQ2957" s="1" t="s">
        <v>513</v>
      </c>
      <c r="BR2957" s="1" t="s">
        <v>1134</v>
      </c>
      <c r="BS2957" s="12" t="s">
        <v>2593</v>
      </c>
      <c r="BY2957" s="2"/>
    </row>
    <row r="2958" spans="69:77" x14ac:dyDescent="0.15">
      <c r="BQ2958" s="1" t="s">
        <v>513</v>
      </c>
      <c r="BR2958" s="1" t="s">
        <v>1136</v>
      </c>
      <c r="BS2958" s="12" t="s">
        <v>281</v>
      </c>
      <c r="BY2958" s="2"/>
    </row>
    <row r="2959" spans="69:77" x14ac:dyDescent="0.15">
      <c r="BQ2959" s="1" t="s">
        <v>2893</v>
      </c>
      <c r="BR2959" s="1" t="s">
        <v>1108</v>
      </c>
      <c r="BS2959" s="12" t="s">
        <v>2594</v>
      </c>
      <c r="BY2959" s="2"/>
    </row>
    <row r="2960" spans="69:77" x14ac:dyDescent="0.15">
      <c r="BQ2960" s="1" t="s">
        <v>2893</v>
      </c>
      <c r="BR2960" s="1" t="s">
        <v>1110</v>
      </c>
      <c r="BS2960" s="12" t="s">
        <v>2595</v>
      </c>
      <c r="BY2960" s="2"/>
    </row>
    <row r="2961" spans="69:77" x14ac:dyDescent="0.15">
      <c r="BQ2961" s="1" t="s">
        <v>2893</v>
      </c>
      <c r="BR2961" s="1" t="s">
        <v>1112</v>
      </c>
      <c r="BS2961" s="12" t="s">
        <v>2596</v>
      </c>
      <c r="BY2961" s="2"/>
    </row>
    <row r="2962" spans="69:77" x14ac:dyDescent="0.15">
      <c r="BQ2962" s="1" t="s">
        <v>2893</v>
      </c>
      <c r="BR2962" s="1" t="s">
        <v>1114</v>
      </c>
      <c r="BS2962" s="12" t="s">
        <v>2597</v>
      </c>
      <c r="BY2962" s="2"/>
    </row>
    <row r="2963" spans="69:77" x14ac:dyDescent="0.15">
      <c r="BQ2963" s="1" t="s">
        <v>2893</v>
      </c>
      <c r="BR2963" s="1" t="s">
        <v>1116</v>
      </c>
      <c r="BS2963" s="12" t="s">
        <v>2598</v>
      </c>
      <c r="BY2963" s="2"/>
    </row>
    <row r="2964" spans="69:77" x14ac:dyDescent="0.15">
      <c r="BQ2964" s="1" t="s">
        <v>2893</v>
      </c>
      <c r="BR2964" s="1" t="s">
        <v>1118</v>
      </c>
      <c r="BS2964" s="12" t="s">
        <v>2599</v>
      </c>
      <c r="BY2964" s="2"/>
    </row>
    <row r="2965" spans="69:77" x14ac:dyDescent="0.15">
      <c r="BQ2965" s="1" t="s">
        <v>2893</v>
      </c>
      <c r="BR2965" s="1" t="s">
        <v>1120</v>
      </c>
      <c r="BS2965" s="12" t="s">
        <v>75</v>
      </c>
      <c r="BY2965" s="2"/>
    </row>
    <row r="2966" spans="69:77" x14ac:dyDescent="0.15">
      <c r="BQ2966" s="1" t="s">
        <v>2893</v>
      </c>
      <c r="BR2966" s="1" t="s">
        <v>1122</v>
      </c>
      <c r="BS2966" s="12" t="s">
        <v>2600</v>
      </c>
      <c r="BY2966" s="2"/>
    </row>
    <row r="2967" spans="69:77" x14ac:dyDescent="0.15">
      <c r="BQ2967" s="1" t="s">
        <v>2893</v>
      </c>
      <c r="BR2967" s="1" t="s">
        <v>1124</v>
      </c>
      <c r="BS2967" s="12" t="s">
        <v>2601</v>
      </c>
      <c r="BY2967" s="2"/>
    </row>
    <row r="2968" spans="69:77" x14ac:dyDescent="0.15">
      <c r="BQ2968" s="1" t="s">
        <v>2893</v>
      </c>
      <c r="BR2968" s="1" t="s">
        <v>1126</v>
      </c>
      <c r="BS2968" s="12" t="s">
        <v>2602</v>
      </c>
      <c r="BY2968" s="2"/>
    </row>
    <row r="2969" spans="69:77" x14ac:dyDescent="0.15">
      <c r="BQ2969" s="1" t="s">
        <v>2893</v>
      </c>
      <c r="BR2969" s="1" t="s">
        <v>1128</v>
      </c>
      <c r="BS2969" s="12" t="s">
        <v>2603</v>
      </c>
      <c r="BY2969" s="2"/>
    </row>
    <row r="2970" spans="69:77" x14ac:dyDescent="0.15">
      <c r="BQ2970" s="1" t="s">
        <v>2893</v>
      </c>
      <c r="BR2970" s="1" t="s">
        <v>1130</v>
      </c>
      <c r="BS2970" s="12" t="s">
        <v>2548</v>
      </c>
      <c r="BY2970" s="2"/>
    </row>
    <row r="2971" spans="69:77" x14ac:dyDescent="0.15">
      <c r="BQ2971" s="1" t="s">
        <v>2893</v>
      </c>
      <c r="BR2971" s="1" t="s">
        <v>1132</v>
      </c>
      <c r="BS2971" s="12" t="s">
        <v>1710</v>
      </c>
      <c r="BY2971" s="2"/>
    </row>
    <row r="2972" spans="69:77" x14ac:dyDescent="0.15">
      <c r="BQ2972" s="1" t="s">
        <v>515</v>
      </c>
      <c r="BR2972" s="1" t="s">
        <v>1108</v>
      </c>
      <c r="BS2972" s="12" t="s">
        <v>1224</v>
      </c>
      <c r="BY2972" s="2"/>
    </row>
    <row r="2973" spans="69:77" x14ac:dyDescent="0.15">
      <c r="BQ2973" s="1" t="s">
        <v>515</v>
      </c>
      <c r="BR2973" s="1" t="s">
        <v>1110</v>
      </c>
      <c r="BS2973" s="12" t="s">
        <v>1584</v>
      </c>
      <c r="BY2973" s="2"/>
    </row>
    <row r="2974" spans="69:77" x14ac:dyDescent="0.15">
      <c r="BQ2974" s="1" t="s">
        <v>515</v>
      </c>
      <c r="BR2974" s="1" t="s">
        <v>1112</v>
      </c>
      <c r="BS2974" s="12" t="s">
        <v>1585</v>
      </c>
      <c r="BY2974" s="2"/>
    </row>
    <row r="2975" spans="69:77" x14ac:dyDescent="0.15">
      <c r="BQ2975" s="1" t="s">
        <v>515</v>
      </c>
      <c r="BR2975" s="1" t="s">
        <v>1114</v>
      </c>
      <c r="BS2975" s="12" t="s">
        <v>1194</v>
      </c>
      <c r="BY2975" s="2"/>
    </row>
    <row r="2976" spans="69:77" x14ac:dyDescent="0.15">
      <c r="BQ2976" s="1" t="s">
        <v>515</v>
      </c>
      <c r="BR2976" s="1" t="s">
        <v>1116</v>
      </c>
      <c r="BS2976" s="12" t="s">
        <v>1552</v>
      </c>
      <c r="BY2976" s="2"/>
    </row>
    <row r="2977" spans="69:77" x14ac:dyDescent="0.15">
      <c r="BQ2977" s="1" t="s">
        <v>515</v>
      </c>
      <c r="BR2977" s="1" t="s">
        <v>1118</v>
      </c>
      <c r="BS2977" s="12" t="s">
        <v>1586</v>
      </c>
      <c r="BY2977" s="2"/>
    </row>
    <row r="2978" spans="69:77" x14ac:dyDescent="0.15">
      <c r="BQ2978" s="1" t="s">
        <v>515</v>
      </c>
      <c r="BR2978" s="1" t="s">
        <v>1120</v>
      </c>
      <c r="BS2978" s="12" t="s">
        <v>1229</v>
      </c>
      <c r="BY2978" s="2"/>
    </row>
    <row r="2979" spans="69:77" x14ac:dyDescent="0.15">
      <c r="BQ2979" s="1" t="s">
        <v>515</v>
      </c>
      <c r="BR2979" s="1" t="s">
        <v>1122</v>
      </c>
      <c r="BS2979" s="12" t="s">
        <v>1554</v>
      </c>
      <c r="BY2979" s="2"/>
    </row>
    <row r="2980" spans="69:77" x14ac:dyDescent="0.15">
      <c r="BQ2980" s="1" t="s">
        <v>515</v>
      </c>
      <c r="BR2980" s="1" t="s">
        <v>1124</v>
      </c>
      <c r="BS2980" s="12" t="s">
        <v>1587</v>
      </c>
      <c r="BY2980" s="2"/>
    </row>
    <row r="2981" spans="69:77" x14ac:dyDescent="0.15">
      <c r="BQ2981" s="1" t="s">
        <v>516</v>
      </c>
      <c r="BR2981" s="1" t="s">
        <v>1108</v>
      </c>
      <c r="BS2981" s="12" t="s">
        <v>1239</v>
      </c>
      <c r="BY2981" s="2"/>
    </row>
    <row r="2982" spans="69:77" x14ac:dyDescent="0.15">
      <c r="BQ2982" s="1" t="s">
        <v>516</v>
      </c>
      <c r="BR2982" s="1" t="s">
        <v>1110</v>
      </c>
      <c r="BS2982" s="12" t="s">
        <v>1240</v>
      </c>
      <c r="BY2982" s="2"/>
    </row>
    <row r="2983" spans="69:77" x14ac:dyDescent="0.15">
      <c r="BQ2983" s="1" t="s">
        <v>516</v>
      </c>
      <c r="BR2983" s="1" t="s">
        <v>1112</v>
      </c>
      <c r="BS2983" s="12" t="s">
        <v>1241</v>
      </c>
      <c r="BY2983" s="2"/>
    </row>
    <row r="2984" spans="69:77" x14ac:dyDescent="0.15">
      <c r="BQ2984" s="1" t="s">
        <v>516</v>
      </c>
      <c r="BR2984" s="1" t="s">
        <v>1114</v>
      </c>
      <c r="BS2984" s="12" t="s">
        <v>1242</v>
      </c>
      <c r="BY2984" s="2"/>
    </row>
    <row r="2985" spans="69:77" x14ac:dyDescent="0.15">
      <c r="BQ2985" s="1" t="s">
        <v>516</v>
      </c>
      <c r="BR2985" s="1" t="s">
        <v>1116</v>
      </c>
      <c r="BS2985" s="12" t="s">
        <v>1243</v>
      </c>
      <c r="BY2985" s="2"/>
    </row>
    <row r="2986" spans="69:77" x14ac:dyDescent="0.15">
      <c r="BQ2986" s="1" t="s">
        <v>516</v>
      </c>
      <c r="BR2986" s="1" t="s">
        <v>1118</v>
      </c>
      <c r="BS2986" s="12" t="s">
        <v>1244</v>
      </c>
      <c r="BY2986" s="2"/>
    </row>
    <row r="2987" spans="69:77" x14ac:dyDescent="0.15">
      <c r="BQ2987" s="1" t="s">
        <v>516</v>
      </c>
      <c r="BR2987" s="1" t="s">
        <v>1120</v>
      </c>
      <c r="BS2987" s="12" t="s">
        <v>1245</v>
      </c>
      <c r="BY2987" s="2"/>
    </row>
    <row r="2988" spans="69:77" x14ac:dyDescent="0.15">
      <c r="BQ2988" s="1" t="s">
        <v>516</v>
      </c>
      <c r="BR2988" s="1" t="s">
        <v>1122</v>
      </c>
      <c r="BS2988" s="12" t="s">
        <v>1246</v>
      </c>
      <c r="BY2988" s="2"/>
    </row>
    <row r="2989" spans="69:77" x14ac:dyDescent="0.15">
      <c r="BQ2989" s="1" t="s">
        <v>516</v>
      </c>
      <c r="BR2989" s="1" t="s">
        <v>1124</v>
      </c>
      <c r="BS2989" s="12" t="s">
        <v>1247</v>
      </c>
      <c r="BY2989" s="2"/>
    </row>
    <row r="2990" spans="69:77" x14ac:dyDescent="0.15">
      <c r="BQ2990" s="1" t="s">
        <v>516</v>
      </c>
      <c r="BR2990" s="1" t="s">
        <v>1126</v>
      </c>
      <c r="BS2990" s="12" t="s">
        <v>1248</v>
      </c>
      <c r="BY2990" s="2"/>
    </row>
    <row r="2991" spans="69:77" x14ac:dyDescent="0.15">
      <c r="BQ2991" s="1" t="s">
        <v>516</v>
      </c>
      <c r="BR2991" s="1" t="s">
        <v>1128</v>
      </c>
      <c r="BS2991" s="12" t="s">
        <v>1249</v>
      </c>
      <c r="BY2991" s="2"/>
    </row>
    <row r="2992" spans="69:77" x14ac:dyDescent="0.15">
      <c r="BQ2992" s="1" t="s">
        <v>516</v>
      </c>
      <c r="BR2992" s="1" t="s">
        <v>1130</v>
      </c>
      <c r="BS2992" s="12" t="s">
        <v>1250</v>
      </c>
      <c r="BY2992" s="2"/>
    </row>
    <row r="2993" spans="69:77" x14ac:dyDescent="0.15">
      <c r="BQ2993" s="1" t="s">
        <v>516</v>
      </c>
      <c r="BR2993" s="1" t="s">
        <v>1132</v>
      </c>
      <c r="BS2993" s="12" t="s">
        <v>1251</v>
      </c>
      <c r="BY2993" s="2"/>
    </row>
    <row r="2994" spans="69:77" x14ac:dyDescent="0.15">
      <c r="BQ2994" s="1" t="s">
        <v>241</v>
      </c>
      <c r="BR2994" s="1" t="s">
        <v>1108</v>
      </c>
      <c r="BS2994" s="12" t="s">
        <v>1583</v>
      </c>
      <c r="BY2994" s="2"/>
    </row>
    <row r="2995" spans="69:77" x14ac:dyDescent="0.15">
      <c r="BQ2995" s="1" t="s">
        <v>241</v>
      </c>
      <c r="BR2995" s="1" t="s">
        <v>1110</v>
      </c>
      <c r="BS2995" s="12" t="s">
        <v>1585</v>
      </c>
      <c r="BY2995" s="2"/>
    </row>
    <row r="2996" spans="69:77" x14ac:dyDescent="0.15">
      <c r="BQ2996" s="1" t="s">
        <v>241</v>
      </c>
      <c r="BR2996" s="1" t="s">
        <v>1112</v>
      </c>
      <c r="BS2996" s="12" t="s">
        <v>1194</v>
      </c>
      <c r="BY2996" s="2"/>
    </row>
    <row r="2997" spans="69:77" x14ac:dyDescent="0.15">
      <c r="BQ2997" s="1" t="s">
        <v>241</v>
      </c>
      <c r="BR2997" s="1" t="s">
        <v>1114</v>
      </c>
      <c r="BS2997" s="12" t="s">
        <v>2053</v>
      </c>
      <c r="BY2997" s="2"/>
    </row>
    <row r="2998" spans="69:77" x14ac:dyDescent="0.15">
      <c r="BQ2998" s="1" t="s">
        <v>241</v>
      </c>
      <c r="BR2998" s="1" t="s">
        <v>1116</v>
      </c>
      <c r="BS2998" s="12" t="s">
        <v>1554</v>
      </c>
      <c r="BY2998" s="2"/>
    </row>
    <row r="2999" spans="69:77" x14ac:dyDescent="0.15">
      <c r="BQ2999" s="1" t="s">
        <v>517</v>
      </c>
      <c r="BR2999" s="1" t="s">
        <v>1108</v>
      </c>
      <c r="BS2999" s="12" t="s">
        <v>2604</v>
      </c>
      <c r="BY2999" s="2"/>
    </row>
    <row r="3000" spans="69:77" x14ac:dyDescent="0.15">
      <c r="BQ3000" s="1" t="s">
        <v>517</v>
      </c>
      <c r="BR3000" s="1" t="s">
        <v>1110</v>
      </c>
      <c r="BS3000" s="12" t="s">
        <v>2605</v>
      </c>
      <c r="BY3000" s="2"/>
    </row>
    <row r="3001" spans="69:77" x14ac:dyDescent="0.15">
      <c r="BQ3001" s="1" t="s">
        <v>517</v>
      </c>
      <c r="BR3001" s="1" t="s">
        <v>1112</v>
      </c>
      <c r="BS3001" s="12" t="s">
        <v>2606</v>
      </c>
      <c r="BY3001" s="2"/>
    </row>
    <row r="3002" spans="69:77" x14ac:dyDescent="0.15">
      <c r="BQ3002" s="1" t="s">
        <v>517</v>
      </c>
      <c r="BR3002" s="1" t="s">
        <v>1114</v>
      </c>
      <c r="BS3002" s="12" t="s">
        <v>2607</v>
      </c>
      <c r="BY3002" s="2"/>
    </row>
    <row r="3003" spans="69:77" x14ac:dyDescent="0.15">
      <c r="BQ3003" s="1" t="s">
        <v>517</v>
      </c>
      <c r="BR3003" s="1" t="s">
        <v>1116</v>
      </c>
      <c r="BS3003" s="12" t="s">
        <v>2608</v>
      </c>
      <c r="BY3003" s="2"/>
    </row>
    <row r="3004" spans="69:77" x14ac:dyDescent="0.15">
      <c r="BQ3004" s="1" t="s">
        <v>517</v>
      </c>
      <c r="BR3004" s="1" t="s">
        <v>1118</v>
      </c>
      <c r="BS3004" s="12" t="s">
        <v>2609</v>
      </c>
      <c r="BY3004" s="2"/>
    </row>
    <row r="3005" spans="69:77" x14ac:dyDescent="0.15">
      <c r="BQ3005" s="1" t="s">
        <v>518</v>
      </c>
      <c r="BR3005" s="1" t="s">
        <v>1108</v>
      </c>
      <c r="BS3005" s="12" t="s">
        <v>1252</v>
      </c>
      <c r="BY3005" s="2"/>
    </row>
    <row r="3006" spans="69:77" x14ac:dyDescent="0.15">
      <c r="BQ3006" s="1" t="s">
        <v>518</v>
      </c>
      <c r="BR3006" s="1" t="s">
        <v>1110</v>
      </c>
      <c r="BS3006" s="12" t="s">
        <v>1253</v>
      </c>
      <c r="BY3006" s="2"/>
    </row>
    <row r="3007" spans="69:77" x14ac:dyDescent="0.15">
      <c r="BQ3007" s="1" t="s">
        <v>518</v>
      </c>
      <c r="BR3007" s="1" t="s">
        <v>1112</v>
      </c>
      <c r="BS3007" s="12" t="s">
        <v>1254</v>
      </c>
      <c r="BY3007" s="2"/>
    </row>
    <row r="3008" spans="69:77" x14ac:dyDescent="0.15">
      <c r="BQ3008" s="1" t="s">
        <v>518</v>
      </c>
      <c r="BR3008" s="1" t="s">
        <v>1114</v>
      </c>
      <c r="BS3008" s="12" t="s">
        <v>1255</v>
      </c>
      <c r="BY3008" s="2"/>
    </row>
    <row r="3009" spans="69:77" x14ac:dyDescent="0.15">
      <c r="BQ3009" s="1" t="s">
        <v>518</v>
      </c>
      <c r="BR3009" s="1" t="s">
        <v>1116</v>
      </c>
      <c r="BS3009" s="12" t="s">
        <v>2005</v>
      </c>
      <c r="BY3009" s="2"/>
    </row>
    <row r="3010" spans="69:77" x14ac:dyDescent="0.15">
      <c r="BQ3010" s="1" t="s">
        <v>518</v>
      </c>
      <c r="BR3010" s="1" t="s">
        <v>1118</v>
      </c>
      <c r="BS3010" s="12" t="s">
        <v>1527</v>
      </c>
      <c r="BY3010" s="2"/>
    </row>
    <row r="3011" spans="69:77" x14ac:dyDescent="0.15">
      <c r="BQ3011" s="1" t="s">
        <v>518</v>
      </c>
      <c r="BR3011" s="1" t="s">
        <v>1120</v>
      </c>
      <c r="BS3011" s="12" t="s">
        <v>1258</v>
      </c>
      <c r="BY3011" s="2"/>
    </row>
    <row r="3012" spans="69:77" x14ac:dyDescent="0.15">
      <c r="BQ3012" s="1" t="s">
        <v>518</v>
      </c>
      <c r="BR3012" s="1" t="s">
        <v>1122</v>
      </c>
      <c r="BS3012" s="12" t="s">
        <v>1259</v>
      </c>
      <c r="BY3012" s="2"/>
    </row>
    <row r="3013" spans="69:77" x14ac:dyDescent="0.15">
      <c r="BQ3013" s="1" t="s">
        <v>518</v>
      </c>
      <c r="BR3013" s="1" t="s">
        <v>1124</v>
      </c>
      <c r="BS3013" s="12" t="s">
        <v>1528</v>
      </c>
      <c r="BY3013" s="2"/>
    </row>
    <row r="3014" spans="69:77" x14ac:dyDescent="0.15">
      <c r="BQ3014" s="1" t="s">
        <v>518</v>
      </c>
      <c r="BR3014" s="1" t="s">
        <v>1126</v>
      </c>
      <c r="BS3014" s="12" t="s">
        <v>1529</v>
      </c>
      <c r="BY3014" s="2"/>
    </row>
    <row r="3015" spans="69:77" x14ac:dyDescent="0.15">
      <c r="BQ3015" s="1" t="s">
        <v>518</v>
      </c>
      <c r="BR3015" s="1" t="s">
        <v>1128</v>
      </c>
      <c r="BS3015" s="12" t="s">
        <v>1530</v>
      </c>
      <c r="BY3015" s="2"/>
    </row>
    <row r="3016" spans="69:77" x14ac:dyDescent="0.15">
      <c r="BQ3016" s="1" t="s">
        <v>518</v>
      </c>
      <c r="BR3016" s="1" t="s">
        <v>1130</v>
      </c>
      <c r="BS3016" s="12" t="s">
        <v>2006</v>
      </c>
      <c r="BY3016" s="2"/>
    </row>
    <row r="3017" spans="69:77" x14ac:dyDescent="0.15">
      <c r="BQ3017" s="1" t="s">
        <v>518</v>
      </c>
      <c r="BR3017" s="1" t="s">
        <v>1132</v>
      </c>
      <c r="BS3017" s="12" t="s">
        <v>1532</v>
      </c>
      <c r="BY3017" s="2"/>
    </row>
    <row r="3018" spans="69:77" x14ac:dyDescent="0.15">
      <c r="BQ3018" s="1" t="s">
        <v>518</v>
      </c>
      <c r="BR3018" s="1" t="s">
        <v>1134</v>
      </c>
      <c r="BS3018" s="12" t="s">
        <v>1263</v>
      </c>
      <c r="BY3018" s="2"/>
    </row>
    <row r="3019" spans="69:77" x14ac:dyDescent="0.15">
      <c r="BQ3019" s="1" t="s">
        <v>518</v>
      </c>
      <c r="BR3019" s="1" t="s">
        <v>1136</v>
      </c>
      <c r="BS3019" s="12" t="s">
        <v>1264</v>
      </c>
      <c r="BY3019" s="2"/>
    </row>
    <row r="3020" spans="69:77" x14ac:dyDescent="0.15">
      <c r="BQ3020" s="1" t="s">
        <v>519</v>
      </c>
      <c r="BR3020" s="1" t="s">
        <v>1108</v>
      </c>
      <c r="BS3020" s="12" t="s">
        <v>1814</v>
      </c>
      <c r="BY3020" s="2"/>
    </row>
    <row r="3021" spans="69:77" x14ac:dyDescent="0.15">
      <c r="BQ3021" s="1" t="s">
        <v>519</v>
      </c>
      <c r="BR3021" s="1" t="s">
        <v>1110</v>
      </c>
      <c r="BS3021" s="12" t="s">
        <v>1815</v>
      </c>
      <c r="BY3021" s="2"/>
    </row>
    <row r="3022" spans="69:77" x14ac:dyDescent="0.15">
      <c r="BQ3022" s="1" t="s">
        <v>519</v>
      </c>
      <c r="BR3022" s="1" t="s">
        <v>1112</v>
      </c>
      <c r="BS3022" s="12" t="s">
        <v>1816</v>
      </c>
      <c r="BY3022" s="2"/>
    </row>
    <row r="3023" spans="69:77" x14ac:dyDescent="0.15">
      <c r="BQ3023" s="1" t="s">
        <v>519</v>
      </c>
      <c r="BR3023" s="1" t="s">
        <v>1114</v>
      </c>
      <c r="BS3023" s="12" t="s">
        <v>1817</v>
      </c>
      <c r="BY3023" s="2"/>
    </row>
    <row r="3024" spans="69:77" x14ac:dyDescent="0.15">
      <c r="BQ3024" s="1" t="s">
        <v>519</v>
      </c>
      <c r="BR3024" s="1" t="s">
        <v>1116</v>
      </c>
      <c r="BS3024" s="12" t="s">
        <v>1818</v>
      </c>
      <c r="BY3024" s="2"/>
    </row>
    <row r="3025" spans="69:77" x14ac:dyDescent="0.15">
      <c r="BQ3025" s="1" t="s">
        <v>519</v>
      </c>
      <c r="BR3025" s="1" t="s">
        <v>1118</v>
      </c>
      <c r="BS3025" s="12" t="s">
        <v>1819</v>
      </c>
      <c r="BY3025" s="2"/>
    </row>
    <row r="3026" spans="69:77" x14ac:dyDescent="0.15">
      <c r="BQ3026" s="1" t="s">
        <v>519</v>
      </c>
      <c r="BR3026" s="1" t="s">
        <v>1120</v>
      </c>
      <c r="BS3026" s="12" t="s">
        <v>2610</v>
      </c>
      <c r="BY3026" s="2"/>
    </row>
    <row r="3027" spans="69:77" x14ac:dyDescent="0.15">
      <c r="BQ3027" s="1" t="s">
        <v>519</v>
      </c>
      <c r="BR3027" s="1" t="s">
        <v>1122</v>
      </c>
      <c r="BS3027" s="12" t="s">
        <v>2611</v>
      </c>
      <c r="BY3027" s="2"/>
    </row>
    <row r="3028" spans="69:77" x14ac:dyDescent="0.15">
      <c r="BQ3028" s="1" t="s">
        <v>519</v>
      </c>
      <c r="BR3028" s="1" t="s">
        <v>1124</v>
      </c>
      <c r="BS3028" s="12" t="s">
        <v>2612</v>
      </c>
      <c r="BY3028" s="2"/>
    </row>
    <row r="3029" spans="69:77" x14ac:dyDescent="0.15">
      <c r="BQ3029" s="1" t="s">
        <v>519</v>
      </c>
      <c r="BR3029" s="1" t="s">
        <v>1126</v>
      </c>
      <c r="BS3029" s="12" t="s">
        <v>2613</v>
      </c>
      <c r="BY3029" s="2"/>
    </row>
    <row r="3030" spans="69:77" x14ac:dyDescent="0.15">
      <c r="BQ3030" s="1" t="s">
        <v>519</v>
      </c>
      <c r="BR3030" s="1" t="s">
        <v>1128</v>
      </c>
      <c r="BS3030" s="12" t="s">
        <v>2614</v>
      </c>
      <c r="BY3030" s="2"/>
    </row>
    <row r="3031" spans="69:77" x14ac:dyDescent="0.15">
      <c r="BQ3031" s="1" t="s">
        <v>519</v>
      </c>
      <c r="BR3031" s="1" t="s">
        <v>1130</v>
      </c>
      <c r="BS3031" s="12" t="s">
        <v>2615</v>
      </c>
      <c r="BY3031" s="2"/>
    </row>
    <row r="3032" spans="69:77" x14ac:dyDescent="0.15">
      <c r="BQ3032" s="1" t="s">
        <v>519</v>
      </c>
      <c r="BR3032" s="1" t="s">
        <v>1132</v>
      </c>
      <c r="BS3032" s="12" t="s">
        <v>2616</v>
      </c>
      <c r="BY3032" s="2"/>
    </row>
    <row r="3033" spans="69:77" x14ac:dyDescent="0.15">
      <c r="BQ3033" s="1" t="s">
        <v>519</v>
      </c>
      <c r="BR3033" s="1" t="s">
        <v>1134</v>
      </c>
      <c r="BS3033" s="12" t="s">
        <v>1831</v>
      </c>
      <c r="BY3033" s="2"/>
    </row>
    <row r="3034" spans="69:77" x14ac:dyDescent="0.15">
      <c r="BQ3034" s="1" t="s">
        <v>519</v>
      </c>
      <c r="BR3034" s="1" t="s">
        <v>1136</v>
      </c>
      <c r="BS3034" s="12" t="s">
        <v>1833</v>
      </c>
      <c r="BY3034" s="2"/>
    </row>
    <row r="3035" spans="69:77" x14ac:dyDescent="0.15">
      <c r="BQ3035" s="1" t="s">
        <v>519</v>
      </c>
      <c r="BR3035" s="1" t="s">
        <v>1138</v>
      </c>
      <c r="BS3035" s="12" t="s">
        <v>1834</v>
      </c>
      <c r="BY3035" s="2"/>
    </row>
    <row r="3036" spans="69:77" x14ac:dyDescent="0.15">
      <c r="BQ3036" s="1" t="s">
        <v>519</v>
      </c>
      <c r="BR3036" s="1" t="s">
        <v>1171</v>
      </c>
      <c r="BS3036" s="12" t="s">
        <v>1835</v>
      </c>
      <c r="BY3036" s="2"/>
    </row>
    <row r="3037" spans="69:77" x14ac:dyDescent="0.15">
      <c r="BQ3037" s="1" t="s">
        <v>519</v>
      </c>
      <c r="BR3037" s="1" t="s">
        <v>1173</v>
      </c>
      <c r="BS3037" s="12" t="s">
        <v>1836</v>
      </c>
      <c r="BY3037" s="2"/>
    </row>
    <row r="3038" spans="69:77" x14ac:dyDescent="0.15">
      <c r="BQ3038" s="1" t="s">
        <v>519</v>
      </c>
      <c r="BR3038" s="1" t="s">
        <v>1175</v>
      </c>
      <c r="BS3038" s="12" t="s">
        <v>1837</v>
      </c>
      <c r="BY3038" s="2"/>
    </row>
    <row r="3039" spans="69:77" x14ac:dyDescent="0.15">
      <c r="BQ3039" s="1" t="s">
        <v>519</v>
      </c>
      <c r="BR3039" s="1" t="s">
        <v>1177</v>
      </c>
      <c r="BS3039" s="12" t="s">
        <v>1838</v>
      </c>
      <c r="BY3039" s="2"/>
    </row>
    <row r="3040" spans="69:77" x14ac:dyDescent="0.15">
      <c r="BQ3040" s="1" t="s">
        <v>519</v>
      </c>
      <c r="BR3040" s="1" t="s">
        <v>1179</v>
      </c>
      <c r="BS3040" s="12" t="s">
        <v>1840</v>
      </c>
      <c r="BY3040" s="2"/>
    </row>
    <row r="3041" spans="69:77" x14ac:dyDescent="0.15">
      <c r="BQ3041" s="1" t="s">
        <v>520</v>
      </c>
      <c r="BR3041" s="1" t="s">
        <v>1108</v>
      </c>
      <c r="BS3041" s="12" t="s">
        <v>254</v>
      </c>
      <c r="BY3041" s="2"/>
    </row>
    <row r="3042" spans="69:77" x14ac:dyDescent="0.15">
      <c r="BQ3042" s="1" t="s">
        <v>520</v>
      </c>
      <c r="BR3042" s="1" t="s">
        <v>1110</v>
      </c>
      <c r="BS3042" s="12" t="s">
        <v>1189</v>
      </c>
      <c r="BY3042" s="2"/>
    </row>
    <row r="3043" spans="69:77" x14ac:dyDescent="0.15">
      <c r="BQ3043" s="1" t="s">
        <v>520</v>
      </c>
      <c r="BR3043" s="1" t="s">
        <v>1112</v>
      </c>
      <c r="BS3043" s="12" t="s">
        <v>1190</v>
      </c>
      <c r="BY3043" s="2"/>
    </row>
    <row r="3044" spans="69:77" x14ac:dyDescent="0.15">
      <c r="BQ3044" s="1" t="s">
        <v>520</v>
      </c>
      <c r="BR3044" s="1" t="s">
        <v>1114</v>
      </c>
      <c r="BS3044" s="12" t="s">
        <v>1191</v>
      </c>
      <c r="BY3044" s="2"/>
    </row>
    <row r="3045" spans="69:77" x14ac:dyDescent="0.15">
      <c r="BQ3045" s="1" t="s">
        <v>520</v>
      </c>
      <c r="BR3045" s="1" t="s">
        <v>1116</v>
      </c>
      <c r="BS3045" s="12" t="s">
        <v>1192</v>
      </c>
      <c r="BY3045" s="2"/>
    </row>
    <row r="3046" spans="69:77" x14ac:dyDescent="0.15">
      <c r="BQ3046" s="1" t="s">
        <v>520</v>
      </c>
      <c r="BR3046" s="1" t="s">
        <v>1118</v>
      </c>
      <c r="BS3046" s="12" t="s">
        <v>1193</v>
      </c>
      <c r="BY3046" s="2"/>
    </row>
    <row r="3047" spans="69:77" x14ac:dyDescent="0.15">
      <c r="BQ3047" s="1" t="s">
        <v>520</v>
      </c>
      <c r="BR3047" s="1" t="s">
        <v>1120</v>
      </c>
      <c r="BS3047" s="12" t="s">
        <v>1194</v>
      </c>
      <c r="BY3047" s="2"/>
    </row>
    <row r="3048" spans="69:77" x14ac:dyDescent="0.15">
      <c r="BQ3048" s="1" t="s">
        <v>520</v>
      </c>
      <c r="BR3048" s="1" t="s">
        <v>1122</v>
      </c>
      <c r="BS3048" s="12" t="s">
        <v>1195</v>
      </c>
      <c r="BY3048" s="2"/>
    </row>
    <row r="3049" spans="69:77" x14ac:dyDescent="0.15">
      <c r="BQ3049" s="1" t="s">
        <v>520</v>
      </c>
      <c r="BR3049" s="1" t="s">
        <v>1124</v>
      </c>
      <c r="BS3049" s="12" t="s">
        <v>1196</v>
      </c>
      <c r="BY3049" s="2"/>
    </row>
    <row r="3050" spans="69:77" x14ac:dyDescent="0.15">
      <c r="BQ3050" s="1" t="s">
        <v>520</v>
      </c>
      <c r="BR3050" s="1" t="s">
        <v>1126</v>
      </c>
      <c r="BS3050" s="12" t="s">
        <v>1197</v>
      </c>
      <c r="BY3050" s="2"/>
    </row>
    <row r="3051" spans="69:77" x14ac:dyDescent="0.15">
      <c r="BQ3051" s="1" t="s">
        <v>520</v>
      </c>
      <c r="BR3051" s="1" t="s">
        <v>1128</v>
      </c>
      <c r="BS3051" s="12" t="s">
        <v>1198</v>
      </c>
      <c r="BY3051" s="2"/>
    </row>
    <row r="3052" spans="69:77" x14ac:dyDescent="0.15">
      <c r="BQ3052" s="1" t="s">
        <v>520</v>
      </c>
      <c r="BR3052" s="1" t="s">
        <v>1130</v>
      </c>
      <c r="BS3052" s="12" t="s">
        <v>1199</v>
      </c>
      <c r="BY3052" s="2"/>
    </row>
    <row r="3053" spans="69:77" x14ac:dyDescent="0.15">
      <c r="BQ3053" s="1" t="s">
        <v>521</v>
      </c>
      <c r="BR3053" s="1" t="s">
        <v>1108</v>
      </c>
      <c r="BS3053" s="12" t="s">
        <v>2617</v>
      </c>
      <c r="BY3053" s="2"/>
    </row>
    <row r="3054" spans="69:77" x14ac:dyDescent="0.15">
      <c r="BQ3054" s="1" t="s">
        <v>521</v>
      </c>
      <c r="BR3054" s="1" t="s">
        <v>1110</v>
      </c>
      <c r="BS3054" s="12" t="s">
        <v>2618</v>
      </c>
      <c r="BY3054" s="2"/>
    </row>
    <row r="3055" spans="69:77" x14ac:dyDescent="0.15">
      <c r="BQ3055" s="1" t="s">
        <v>521</v>
      </c>
      <c r="BR3055" s="1" t="s">
        <v>1112</v>
      </c>
      <c r="BS3055" s="12" t="s">
        <v>2619</v>
      </c>
      <c r="BY3055" s="2"/>
    </row>
    <row r="3056" spans="69:77" x14ac:dyDescent="0.15">
      <c r="BQ3056" s="1" t="s">
        <v>521</v>
      </c>
      <c r="BR3056" s="1" t="s">
        <v>1114</v>
      </c>
      <c r="BS3056" s="12" t="s">
        <v>2620</v>
      </c>
      <c r="BY3056" s="2"/>
    </row>
    <row r="3057" spans="69:77" x14ac:dyDescent="0.15">
      <c r="BQ3057" s="1" t="s">
        <v>521</v>
      </c>
      <c r="BR3057" s="1" t="s">
        <v>1116</v>
      </c>
      <c r="BS3057" s="12" t="s">
        <v>2621</v>
      </c>
      <c r="BY3057" s="2"/>
    </row>
    <row r="3058" spans="69:77" x14ac:dyDescent="0.15">
      <c r="BQ3058" s="1" t="s">
        <v>521</v>
      </c>
      <c r="BR3058" s="1" t="s">
        <v>1118</v>
      </c>
      <c r="BS3058" s="12" t="s">
        <v>2622</v>
      </c>
      <c r="BY3058" s="2"/>
    </row>
    <row r="3059" spans="69:77" x14ac:dyDescent="0.15">
      <c r="BQ3059" s="1" t="s">
        <v>521</v>
      </c>
      <c r="BR3059" s="1" t="s">
        <v>1120</v>
      </c>
      <c r="BS3059" s="12" t="s">
        <v>2623</v>
      </c>
      <c r="BY3059" s="2"/>
    </row>
    <row r="3060" spans="69:77" x14ac:dyDescent="0.15">
      <c r="BQ3060" s="1" t="s">
        <v>521</v>
      </c>
      <c r="BR3060" s="1" t="s">
        <v>1122</v>
      </c>
      <c r="BS3060" s="12" t="s">
        <v>2624</v>
      </c>
      <c r="BY3060" s="2"/>
    </row>
    <row r="3061" spans="69:77" x14ac:dyDescent="0.15">
      <c r="BQ3061" s="1" t="s">
        <v>521</v>
      </c>
      <c r="BR3061" s="1" t="s">
        <v>1124</v>
      </c>
      <c r="BS3061" s="12" t="s">
        <v>2625</v>
      </c>
      <c r="BY3061" s="2"/>
    </row>
    <row r="3062" spans="69:77" x14ac:dyDescent="0.15">
      <c r="BQ3062" s="1" t="s">
        <v>521</v>
      </c>
      <c r="BR3062" s="1" t="s">
        <v>1126</v>
      </c>
      <c r="BS3062" s="12" t="s">
        <v>2626</v>
      </c>
      <c r="BY3062" s="2"/>
    </row>
    <row r="3063" spans="69:77" x14ac:dyDescent="0.15">
      <c r="BQ3063" s="1" t="s">
        <v>521</v>
      </c>
      <c r="BR3063" s="1" t="s">
        <v>1128</v>
      </c>
      <c r="BS3063" s="12" t="s">
        <v>2627</v>
      </c>
      <c r="BY3063" s="2"/>
    </row>
    <row r="3064" spans="69:77" x14ac:dyDescent="0.15">
      <c r="BQ3064" s="1" t="s">
        <v>522</v>
      </c>
      <c r="BR3064" s="1" t="s">
        <v>1108</v>
      </c>
      <c r="BS3064" s="12" t="s">
        <v>2628</v>
      </c>
      <c r="BY3064" s="2"/>
    </row>
    <row r="3065" spans="69:77" x14ac:dyDescent="0.15">
      <c r="BQ3065" s="1" t="s">
        <v>522</v>
      </c>
      <c r="BR3065" s="1" t="s">
        <v>1110</v>
      </c>
      <c r="BS3065" s="12" t="s">
        <v>2629</v>
      </c>
      <c r="BY3065" s="2"/>
    </row>
    <row r="3066" spans="69:77" x14ac:dyDescent="0.15">
      <c r="BQ3066" s="1" t="s">
        <v>522</v>
      </c>
      <c r="BR3066" s="1" t="s">
        <v>1112</v>
      </c>
      <c r="BS3066" s="12" t="s">
        <v>1191</v>
      </c>
      <c r="BY3066" s="2"/>
    </row>
    <row r="3067" spans="69:77" x14ac:dyDescent="0.15">
      <c r="BQ3067" s="1" t="s">
        <v>522</v>
      </c>
      <c r="BR3067" s="1" t="s">
        <v>1114</v>
      </c>
      <c r="BS3067" s="12" t="s">
        <v>1197</v>
      </c>
      <c r="BY3067" s="2"/>
    </row>
    <row r="3068" spans="69:77" x14ac:dyDescent="0.15">
      <c r="BQ3068" s="1" t="s">
        <v>522</v>
      </c>
      <c r="BR3068" s="1" t="s">
        <v>1116</v>
      </c>
      <c r="BS3068" s="12" t="s">
        <v>1193</v>
      </c>
      <c r="BY3068" s="2"/>
    </row>
    <row r="3069" spans="69:77" x14ac:dyDescent="0.15">
      <c r="BQ3069" s="1" t="s">
        <v>522</v>
      </c>
      <c r="BR3069" s="1" t="s">
        <v>1118</v>
      </c>
      <c r="BS3069" s="12" t="s">
        <v>1198</v>
      </c>
      <c r="BY3069" s="2"/>
    </row>
    <row r="3070" spans="69:77" x14ac:dyDescent="0.15">
      <c r="BQ3070" s="1" t="s">
        <v>523</v>
      </c>
      <c r="BR3070" s="1" t="s">
        <v>1108</v>
      </c>
      <c r="BS3070" s="12" t="s">
        <v>1402</v>
      </c>
      <c r="BY3070" s="2"/>
    </row>
    <row r="3071" spans="69:77" x14ac:dyDescent="0.15">
      <c r="BQ3071" s="1" t="s">
        <v>523</v>
      </c>
      <c r="BR3071" s="1" t="s">
        <v>1110</v>
      </c>
      <c r="BS3071" s="12" t="s">
        <v>73</v>
      </c>
      <c r="BY3071" s="2"/>
    </row>
    <row r="3072" spans="69:77" x14ac:dyDescent="0.15">
      <c r="BQ3072" s="1" t="s">
        <v>523</v>
      </c>
      <c r="BR3072" s="1" t="s">
        <v>1112</v>
      </c>
      <c r="BS3072" s="12" t="s">
        <v>280</v>
      </c>
      <c r="BY3072" s="2"/>
    </row>
    <row r="3073" spans="69:77" x14ac:dyDescent="0.15">
      <c r="BQ3073" s="1" t="s">
        <v>523</v>
      </c>
      <c r="BR3073" s="1" t="s">
        <v>1114</v>
      </c>
      <c r="BS3073" s="12" t="s">
        <v>287</v>
      </c>
      <c r="BY3073" s="2"/>
    </row>
    <row r="3074" spans="69:77" x14ac:dyDescent="0.15">
      <c r="BQ3074" s="1" t="s">
        <v>523</v>
      </c>
      <c r="BR3074" s="1" t="s">
        <v>1116</v>
      </c>
      <c r="BS3074" s="12" t="s">
        <v>1152</v>
      </c>
      <c r="BY3074" s="2"/>
    </row>
    <row r="3075" spans="69:77" x14ac:dyDescent="0.15">
      <c r="BQ3075" s="1" t="s">
        <v>523</v>
      </c>
      <c r="BR3075" s="1" t="s">
        <v>1118</v>
      </c>
      <c r="BS3075" s="12" t="s">
        <v>1153</v>
      </c>
      <c r="BY3075" s="2"/>
    </row>
    <row r="3076" spans="69:77" x14ac:dyDescent="0.15">
      <c r="BQ3076" s="1" t="s">
        <v>523</v>
      </c>
      <c r="BR3076" s="1" t="s">
        <v>1120</v>
      </c>
      <c r="BS3076" s="12" t="s">
        <v>1154</v>
      </c>
      <c r="BY3076" s="2"/>
    </row>
    <row r="3077" spans="69:77" x14ac:dyDescent="0.15">
      <c r="BQ3077" s="1" t="s">
        <v>524</v>
      </c>
      <c r="BR3077" s="1" t="s">
        <v>1108</v>
      </c>
      <c r="BS3077" s="12" t="s">
        <v>1239</v>
      </c>
      <c r="BY3077" s="2"/>
    </row>
    <row r="3078" spans="69:77" x14ac:dyDescent="0.15">
      <c r="BQ3078" s="1" t="s">
        <v>524</v>
      </c>
      <c r="BR3078" s="1" t="s">
        <v>1110</v>
      </c>
      <c r="BS3078" s="12" t="s">
        <v>1240</v>
      </c>
      <c r="BY3078" s="2"/>
    </row>
    <row r="3079" spans="69:77" x14ac:dyDescent="0.15">
      <c r="BQ3079" s="1" t="s">
        <v>524</v>
      </c>
      <c r="BR3079" s="1" t="s">
        <v>1112</v>
      </c>
      <c r="BS3079" s="12" t="s">
        <v>1241</v>
      </c>
      <c r="BY3079" s="2"/>
    </row>
    <row r="3080" spans="69:77" x14ac:dyDescent="0.15">
      <c r="BQ3080" s="1" t="s">
        <v>524</v>
      </c>
      <c r="BR3080" s="1" t="s">
        <v>1114</v>
      </c>
      <c r="BS3080" s="12" t="s">
        <v>1242</v>
      </c>
      <c r="BY3080" s="2"/>
    </row>
    <row r="3081" spans="69:77" x14ac:dyDescent="0.15">
      <c r="BQ3081" s="1" t="s">
        <v>524</v>
      </c>
      <c r="BR3081" s="1" t="s">
        <v>1116</v>
      </c>
      <c r="BS3081" s="12" t="s">
        <v>1243</v>
      </c>
      <c r="BY3081" s="2"/>
    </row>
    <row r="3082" spans="69:77" x14ac:dyDescent="0.15">
      <c r="BQ3082" s="1" t="s">
        <v>524</v>
      </c>
      <c r="BR3082" s="1" t="s">
        <v>1118</v>
      </c>
      <c r="BS3082" s="12" t="s">
        <v>1244</v>
      </c>
      <c r="BY3082" s="2"/>
    </row>
    <row r="3083" spans="69:77" x14ac:dyDescent="0.15">
      <c r="BQ3083" s="1" t="s">
        <v>524</v>
      </c>
      <c r="BR3083" s="1" t="s">
        <v>1120</v>
      </c>
      <c r="BS3083" s="12" t="s">
        <v>1245</v>
      </c>
      <c r="BY3083" s="2"/>
    </row>
    <row r="3084" spans="69:77" x14ac:dyDescent="0.15">
      <c r="BQ3084" s="1" t="s">
        <v>524</v>
      </c>
      <c r="BR3084" s="1" t="s">
        <v>1122</v>
      </c>
      <c r="BS3084" s="12" t="s">
        <v>1246</v>
      </c>
      <c r="BY3084" s="2"/>
    </row>
    <row r="3085" spans="69:77" x14ac:dyDescent="0.15">
      <c r="BQ3085" s="1" t="s">
        <v>524</v>
      </c>
      <c r="BR3085" s="1" t="s">
        <v>1124</v>
      </c>
      <c r="BS3085" s="12" t="s">
        <v>1247</v>
      </c>
      <c r="BY3085" s="2"/>
    </row>
    <row r="3086" spans="69:77" x14ac:dyDescent="0.15">
      <c r="BQ3086" s="1" t="s">
        <v>524</v>
      </c>
      <c r="BR3086" s="1" t="s">
        <v>1126</v>
      </c>
      <c r="BS3086" s="12" t="s">
        <v>1248</v>
      </c>
      <c r="BY3086" s="2"/>
    </row>
    <row r="3087" spans="69:77" x14ac:dyDescent="0.15">
      <c r="BQ3087" s="1" t="s">
        <v>524</v>
      </c>
      <c r="BR3087" s="1" t="s">
        <v>1128</v>
      </c>
      <c r="BS3087" s="12" t="s">
        <v>1249</v>
      </c>
      <c r="BY3087" s="2"/>
    </row>
    <row r="3088" spans="69:77" x14ac:dyDescent="0.15">
      <c r="BQ3088" s="1" t="s">
        <v>524</v>
      </c>
      <c r="BR3088" s="1" t="s">
        <v>1130</v>
      </c>
      <c r="BS3088" s="12" t="s">
        <v>1250</v>
      </c>
      <c r="BY3088" s="2"/>
    </row>
    <row r="3089" spans="69:77" x14ac:dyDescent="0.15">
      <c r="BQ3089" s="1" t="s">
        <v>524</v>
      </c>
      <c r="BR3089" s="1" t="s">
        <v>1132</v>
      </c>
      <c r="BS3089" s="12" t="s">
        <v>1251</v>
      </c>
      <c r="BY3089" s="2"/>
    </row>
    <row r="3090" spans="69:77" x14ac:dyDescent="0.15">
      <c r="BQ3090" s="1" t="s">
        <v>525</v>
      </c>
      <c r="BR3090" s="1" t="s">
        <v>1108</v>
      </c>
      <c r="BS3090" s="12" t="s">
        <v>1239</v>
      </c>
      <c r="BY3090" s="2"/>
    </row>
    <row r="3091" spans="69:77" x14ac:dyDescent="0.15">
      <c r="BQ3091" s="1" t="s">
        <v>525</v>
      </c>
      <c r="BR3091" s="1" t="s">
        <v>1110</v>
      </c>
      <c r="BS3091" s="12" t="s">
        <v>1240</v>
      </c>
      <c r="BY3091" s="2"/>
    </row>
    <row r="3092" spans="69:77" x14ac:dyDescent="0.15">
      <c r="BQ3092" s="1" t="s">
        <v>525</v>
      </c>
      <c r="BR3092" s="1" t="s">
        <v>1112</v>
      </c>
      <c r="BS3092" s="12" t="s">
        <v>1241</v>
      </c>
      <c r="BY3092" s="2"/>
    </row>
    <row r="3093" spans="69:77" x14ac:dyDescent="0.15">
      <c r="BQ3093" s="1" t="s">
        <v>525</v>
      </c>
      <c r="BR3093" s="1" t="s">
        <v>1114</v>
      </c>
      <c r="BS3093" s="12" t="s">
        <v>1242</v>
      </c>
      <c r="BY3093" s="2"/>
    </row>
    <row r="3094" spans="69:77" x14ac:dyDescent="0.15">
      <c r="BQ3094" s="1" t="s">
        <v>525</v>
      </c>
      <c r="BR3094" s="1" t="s">
        <v>1116</v>
      </c>
      <c r="BS3094" s="12" t="s">
        <v>1243</v>
      </c>
      <c r="BY3094" s="2"/>
    </row>
    <row r="3095" spans="69:77" x14ac:dyDescent="0.15">
      <c r="BQ3095" s="1" t="s">
        <v>525</v>
      </c>
      <c r="BR3095" s="1" t="s">
        <v>1118</v>
      </c>
      <c r="BS3095" s="12" t="s">
        <v>1244</v>
      </c>
      <c r="BY3095" s="2"/>
    </row>
    <row r="3096" spans="69:77" x14ac:dyDescent="0.15">
      <c r="BQ3096" s="1" t="s">
        <v>525</v>
      </c>
      <c r="BR3096" s="1" t="s">
        <v>1120</v>
      </c>
      <c r="BS3096" s="12" t="s">
        <v>1245</v>
      </c>
      <c r="BY3096" s="2"/>
    </row>
    <row r="3097" spans="69:77" x14ac:dyDescent="0.15">
      <c r="BQ3097" s="1" t="s">
        <v>525</v>
      </c>
      <c r="BR3097" s="1" t="s">
        <v>1122</v>
      </c>
      <c r="BS3097" s="12" t="s">
        <v>1246</v>
      </c>
      <c r="BY3097" s="2"/>
    </row>
    <row r="3098" spans="69:77" x14ac:dyDescent="0.15">
      <c r="BQ3098" s="1" t="s">
        <v>525</v>
      </c>
      <c r="BR3098" s="1" t="s">
        <v>1124</v>
      </c>
      <c r="BS3098" s="12" t="s">
        <v>1247</v>
      </c>
      <c r="BY3098" s="2"/>
    </row>
    <row r="3099" spans="69:77" x14ac:dyDescent="0.15">
      <c r="BQ3099" s="1" t="s">
        <v>525</v>
      </c>
      <c r="BR3099" s="1" t="s">
        <v>1126</v>
      </c>
      <c r="BS3099" s="12" t="s">
        <v>1248</v>
      </c>
      <c r="BY3099" s="2"/>
    </row>
    <row r="3100" spans="69:77" x14ac:dyDescent="0.15">
      <c r="BQ3100" s="1" t="s">
        <v>525</v>
      </c>
      <c r="BR3100" s="1" t="s">
        <v>1128</v>
      </c>
      <c r="BS3100" s="12" t="s">
        <v>1249</v>
      </c>
      <c r="BY3100" s="2"/>
    </row>
    <row r="3101" spans="69:77" x14ac:dyDescent="0.15">
      <c r="BQ3101" s="1" t="s">
        <v>525</v>
      </c>
      <c r="BR3101" s="1" t="s">
        <v>1130</v>
      </c>
      <c r="BS3101" s="12" t="s">
        <v>1250</v>
      </c>
      <c r="BY3101" s="2"/>
    </row>
    <row r="3102" spans="69:77" x14ac:dyDescent="0.15">
      <c r="BQ3102" s="1" t="s">
        <v>525</v>
      </c>
      <c r="BR3102" s="1" t="s">
        <v>1132</v>
      </c>
      <c r="BS3102" s="12" t="s">
        <v>1251</v>
      </c>
      <c r="BY3102" s="2"/>
    </row>
    <row r="3103" spans="69:77" x14ac:dyDescent="0.15">
      <c r="BQ3103" s="1" t="s">
        <v>526</v>
      </c>
      <c r="BR3103" s="1" t="s">
        <v>1108</v>
      </c>
      <c r="BS3103" s="12" t="s">
        <v>2630</v>
      </c>
      <c r="BY3103" s="2"/>
    </row>
    <row r="3104" spans="69:77" x14ac:dyDescent="0.15">
      <c r="BQ3104" s="1" t="s">
        <v>526</v>
      </c>
      <c r="BR3104" s="1" t="s">
        <v>1110</v>
      </c>
      <c r="BS3104" s="12" t="s">
        <v>2296</v>
      </c>
      <c r="BY3104" s="2"/>
    </row>
    <row r="3105" spans="69:77" x14ac:dyDescent="0.15">
      <c r="BQ3105" s="1" t="s">
        <v>526</v>
      </c>
      <c r="BR3105" s="1" t="s">
        <v>1112</v>
      </c>
      <c r="BS3105" s="12" t="s">
        <v>1369</v>
      </c>
      <c r="BY3105" s="2"/>
    </row>
    <row r="3106" spans="69:77" x14ac:dyDescent="0.15">
      <c r="BQ3106" s="1" t="s">
        <v>526</v>
      </c>
      <c r="BR3106" s="1" t="s">
        <v>1114</v>
      </c>
      <c r="BS3106" s="12" t="s">
        <v>2030</v>
      </c>
      <c r="BY3106" s="2"/>
    </row>
    <row r="3107" spans="69:77" x14ac:dyDescent="0.15">
      <c r="BQ3107" s="1" t="s">
        <v>526</v>
      </c>
      <c r="BR3107" s="1" t="s">
        <v>1116</v>
      </c>
      <c r="BS3107" s="12" t="s">
        <v>2631</v>
      </c>
      <c r="BY3107" s="2"/>
    </row>
    <row r="3108" spans="69:77" x14ac:dyDescent="0.15">
      <c r="BQ3108" s="1" t="s">
        <v>526</v>
      </c>
      <c r="BR3108" s="1" t="s">
        <v>1118</v>
      </c>
      <c r="BS3108" s="12" t="s">
        <v>1380</v>
      </c>
      <c r="BY3108" s="2"/>
    </row>
    <row r="3109" spans="69:77" x14ac:dyDescent="0.15">
      <c r="BQ3109" s="1" t="s">
        <v>526</v>
      </c>
      <c r="BR3109" s="1" t="s">
        <v>1120</v>
      </c>
      <c r="BS3109" s="12" t="s">
        <v>2632</v>
      </c>
      <c r="BY3109" s="2"/>
    </row>
    <row r="3110" spans="69:77" x14ac:dyDescent="0.15">
      <c r="BQ3110" s="1" t="s">
        <v>526</v>
      </c>
      <c r="BR3110" s="1" t="s">
        <v>1122</v>
      </c>
      <c r="BS3110" s="12" t="s">
        <v>2633</v>
      </c>
      <c r="BY3110" s="2"/>
    </row>
    <row r="3111" spans="69:77" x14ac:dyDescent="0.15">
      <c r="BQ3111" s="1" t="s">
        <v>526</v>
      </c>
      <c r="BR3111" s="1" t="s">
        <v>1124</v>
      </c>
      <c r="BS3111" s="12" t="s">
        <v>1127</v>
      </c>
      <c r="BY3111" s="2"/>
    </row>
    <row r="3112" spans="69:77" x14ac:dyDescent="0.15">
      <c r="BQ3112" s="1" t="s">
        <v>526</v>
      </c>
      <c r="BR3112" s="1" t="s">
        <v>1126</v>
      </c>
      <c r="BS3112" s="12" t="s">
        <v>2634</v>
      </c>
      <c r="BY3112" s="2"/>
    </row>
    <row r="3113" spans="69:77" x14ac:dyDescent="0.15">
      <c r="BQ3113" s="1" t="s">
        <v>526</v>
      </c>
      <c r="BR3113" s="1" t="s">
        <v>1128</v>
      </c>
      <c r="BS3113" s="12" t="s">
        <v>1400</v>
      </c>
      <c r="BY3113" s="2"/>
    </row>
    <row r="3114" spans="69:77" x14ac:dyDescent="0.15">
      <c r="BQ3114" s="1" t="s">
        <v>526</v>
      </c>
      <c r="BR3114" s="1" t="s">
        <v>1130</v>
      </c>
      <c r="BS3114" s="12" t="s">
        <v>1220</v>
      </c>
      <c r="BY3114" s="2"/>
    </row>
    <row r="3115" spans="69:77" x14ac:dyDescent="0.15">
      <c r="BQ3115" s="1" t="s">
        <v>526</v>
      </c>
      <c r="BR3115" s="1" t="s">
        <v>1132</v>
      </c>
      <c r="BS3115" s="12" t="s">
        <v>1383</v>
      </c>
      <c r="BY3115" s="2"/>
    </row>
    <row r="3116" spans="69:77" x14ac:dyDescent="0.15">
      <c r="BQ3116" s="1" t="s">
        <v>526</v>
      </c>
      <c r="BR3116" s="1" t="s">
        <v>1134</v>
      </c>
      <c r="BS3116" s="12" t="s">
        <v>2302</v>
      </c>
      <c r="BY3116" s="2"/>
    </row>
    <row r="3117" spans="69:77" x14ac:dyDescent="0.15">
      <c r="BQ3117" s="1" t="s">
        <v>526</v>
      </c>
      <c r="BR3117" s="1" t="s">
        <v>1136</v>
      </c>
      <c r="BS3117" s="12" t="s">
        <v>71</v>
      </c>
      <c r="BY3117" s="2"/>
    </row>
    <row r="3118" spans="69:77" x14ac:dyDescent="0.15">
      <c r="BQ3118" s="1" t="s">
        <v>514</v>
      </c>
      <c r="BR3118" s="1" t="s">
        <v>1108</v>
      </c>
      <c r="BS3118" s="12" t="s">
        <v>1252</v>
      </c>
      <c r="BY3118" s="2"/>
    </row>
    <row r="3119" spans="69:77" x14ac:dyDescent="0.15">
      <c r="BQ3119" s="1" t="s">
        <v>514</v>
      </c>
      <c r="BR3119" s="1" t="s">
        <v>1110</v>
      </c>
      <c r="BS3119" s="12" t="s">
        <v>1253</v>
      </c>
      <c r="BY3119" s="2"/>
    </row>
    <row r="3120" spans="69:77" x14ac:dyDescent="0.15">
      <c r="BQ3120" s="1" t="s">
        <v>514</v>
      </c>
      <c r="BR3120" s="1" t="s">
        <v>1112</v>
      </c>
      <c r="BS3120" s="12" t="s">
        <v>1254</v>
      </c>
      <c r="BY3120" s="2"/>
    </row>
    <row r="3121" spans="69:77" x14ac:dyDescent="0.15">
      <c r="BQ3121" s="1" t="s">
        <v>514</v>
      </c>
      <c r="BR3121" s="1" t="s">
        <v>1114</v>
      </c>
      <c r="BS3121" s="12" t="s">
        <v>1255</v>
      </c>
      <c r="BY3121" s="2"/>
    </row>
    <row r="3122" spans="69:77" x14ac:dyDescent="0.15">
      <c r="BQ3122" s="1" t="s">
        <v>514</v>
      </c>
      <c r="BR3122" s="1" t="s">
        <v>1116</v>
      </c>
      <c r="BS3122" s="12" t="s">
        <v>2635</v>
      </c>
      <c r="BY3122" s="2"/>
    </row>
    <row r="3123" spans="69:77" x14ac:dyDescent="0.15">
      <c r="BQ3123" s="1" t="s">
        <v>514</v>
      </c>
      <c r="BR3123" s="1" t="s">
        <v>1118</v>
      </c>
      <c r="BS3123" s="12" t="s">
        <v>2001</v>
      </c>
      <c r="BY3123" s="2"/>
    </row>
    <row r="3124" spans="69:77" x14ac:dyDescent="0.15">
      <c r="BQ3124" s="1" t="s">
        <v>514</v>
      </c>
      <c r="BR3124" s="1" t="s">
        <v>1120</v>
      </c>
      <c r="BS3124" s="12" t="s">
        <v>2636</v>
      </c>
      <c r="BY3124" s="2"/>
    </row>
    <row r="3125" spans="69:77" x14ac:dyDescent="0.15">
      <c r="BQ3125" s="1" t="s">
        <v>514</v>
      </c>
      <c r="BR3125" s="1" t="s">
        <v>1122</v>
      </c>
      <c r="BS3125" s="12" t="s">
        <v>2540</v>
      </c>
      <c r="BY3125" s="2"/>
    </row>
    <row r="3126" spans="69:77" x14ac:dyDescent="0.15">
      <c r="BY3126" s="2"/>
    </row>
    <row r="3127" spans="69:77" x14ac:dyDescent="0.15">
      <c r="BY3127" s="2"/>
    </row>
    <row r="3128" spans="69:77" x14ac:dyDescent="0.15">
      <c r="BY3128" s="2"/>
    </row>
    <row r="3129" spans="69:77" x14ac:dyDescent="0.15">
      <c r="BY3129" s="2"/>
    </row>
    <row r="3130" spans="69:77" x14ac:dyDescent="0.15">
      <c r="BY3130" s="2"/>
    </row>
    <row r="3131" spans="69:77" x14ac:dyDescent="0.15">
      <c r="BY3131" s="2"/>
    </row>
  </sheetData>
  <sortState xmlns:xlrd2="http://schemas.microsoft.com/office/spreadsheetml/2017/richdata2" ref="A25:F301">
    <sortCondition ref="A25:A301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A5CFC8-939B-4C55-A4A7-11357F338BEE}">
  <sheetPr codeName="Folha4">
    <tabColor rgb="FF37B896"/>
  </sheetPr>
  <dimension ref="A1:AF56"/>
  <sheetViews>
    <sheetView zoomScaleNormal="100" workbookViewId="0">
      <selection activeCell="B1" sqref="B1"/>
    </sheetView>
  </sheetViews>
  <sheetFormatPr baseColWidth="10" defaultColWidth="0" defaultRowHeight="14" zeroHeight="1" x14ac:dyDescent="0.15"/>
  <cols>
    <col min="1" max="1" width="3" style="2" customWidth="1"/>
    <col min="2" max="2" width="34.83203125" style="2" customWidth="1"/>
    <col min="3" max="8" width="30.1640625" style="2" customWidth="1"/>
    <col min="9" max="10" width="9.6640625" style="2" customWidth="1"/>
    <col min="11" max="11" width="10.5" style="2" customWidth="1"/>
    <col min="12" max="32" width="9" style="2" customWidth="1"/>
    <col min="33" max="16384" width="9" style="2" hidden="1"/>
  </cols>
  <sheetData>
    <row r="1" spans="2:29" s="105" customFormat="1" ht="16" thickBot="1" x14ac:dyDescent="0.2">
      <c r="B1" s="291" t="s">
        <v>2694</v>
      </c>
    </row>
    <row r="2" spans="2:29" ht="15" x14ac:dyDescent="0.2">
      <c r="B2" s="294" t="s">
        <v>2877</v>
      </c>
      <c r="I2" s="293"/>
      <c r="AC2" s="295"/>
    </row>
    <row r="3" spans="2:29" ht="15" x14ac:dyDescent="0.2">
      <c r="I3" s="99"/>
      <c r="AC3" s="138"/>
    </row>
    <row r="4" spans="2:29" ht="15" x14ac:dyDescent="0.2">
      <c r="B4" s="154" t="s">
        <v>53</v>
      </c>
      <c r="C4" s="99"/>
      <c r="D4" s="99"/>
      <c r="E4" s="99"/>
      <c r="F4" s="99"/>
      <c r="G4" s="99"/>
      <c r="H4" s="99"/>
      <c r="I4" s="99"/>
      <c r="J4" s="99"/>
      <c r="K4" s="99"/>
      <c r="L4" s="99"/>
      <c r="M4" s="99"/>
      <c r="N4" s="99"/>
      <c r="AC4" s="138"/>
    </row>
    <row r="5" spans="2:29" ht="15" x14ac:dyDescent="0.2">
      <c r="B5" s="155" t="s">
        <v>54</v>
      </c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AC5" s="138"/>
    </row>
    <row r="6" spans="2:29" s="107" customFormat="1" ht="30" x14ac:dyDescent="0.2">
      <c r="B6" s="159" t="s">
        <v>2872</v>
      </c>
      <c r="C6" s="159" t="s">
        <v>55</v>
      </c>
      <c r="D6" s="159" t="s">
        <v>56</v>
      </c>
      <c r="E6" s="159" t="s">
        <v>2701</v>
      </c>
      <c r="F6" s="109"/>
      <c r="G6" s="109"/>
      <c r="H6" s="109"/>
      <c r="I6" s="109"/>
      <c r="J6" s="109"/>
      <c r="K6" s="109"/>
      <c r="L6" s="109"/>
      <c r="M6" s="109"/>
      <c r="N6" s="109"/>
      <c r="AC6" s="161"/>
    </row>
    <row r="7" spans="2:29" ht="24" customHeight="1" x14ac:dyDescent="0.2">
      <c r="B7" s="73"/>
      <c r="C7" s="104" t="str">
        <f>IFERROR((VLOOKUP(B7,Auxiliar!$A$23:$H$400,2,0)),"")</f>
        <v/>
      </c>
      <c r="D7" s="104" t="str">
        <f>IFERROR((VLOOKUP(B7,Auxiliar!$A$23:$H$400,4,0)),"")</f>
        <v/>
      </c>
      <c r="E7" s="104" t="str">
        <f>IFERROR((VLOOKUP(B7,Auxiliar!$A$23:$H$400,5,0)),"")</f>
        <v/>
      </c>
      <c r="F7" s="164" t="str">
        <f>IFERROR((VLOOKUP(B7,Auxiliar!$A$23:$H$400,3,0)),"")</f>
        <v/>
      </c>
      <c r="G7" s="99"/>
      <c r="H7" s="99"/>
      <c r="I7" s="99"/>
      <c r="J7" s="99"/>
      <c r="K7" s="99"/>
      <c r="L7" s="99"/>
      <c r="M7" s="99"/>
      <c r="N7" s="99"/>
      <c r="AC7" s="138"/>
    </row>
    <row r="8" spans="2:29" ht="15" x14ac:dyDescent="0.2">
      <c r="B8" s="99"/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AC8" s="138"/>
    </row>
    <row r="9" spans="2:29" ht="15" x14ac:dyDescent="0.2">
      <c r="B9" s="154" t="s">
        <v>58</v>
      </c>
      <c r="C9" s="99"/>
      <c r="D9" s="99"/>
      <c r="E9" s="99"/>
      <c r="F9" s="99"/>
      <c r="G9" s="99"/>
      <c r="H9" s="99"/>
      <c r="I9" s="99"/>
      <c r="J9" s="99"/>
      <c r="K9" s="99"/>
      <c r="L9" s="99"/>
      <c r="M9" s="99"/>
      <c r="N9" s="99"/>
      <c r="AC9" s="138"/>
    </row>
    <row r="10" spans="2:29" s="107" customFormat="1" ht="45" x14ac:dyDescent="0.2">
      <c r="B10" s="159" t="s">
        <v>2692</v>
      </c>
      <c r="C10" s="159" t="s">
        <v>59</v>
      </c>
      <c r="D10" s="160" t="s">
        <v>2693</v>
      </c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AC10" s="161"/>
    </row>
    <row r="11" spans="2:29" ht="15" x14ac:dyDescent="0.2">
      <c r="B11" s="162" t="str">
        <f>IFERROR((VLOOKUP(B7,Auxiliar!$A$23:$H$400,6,0)),"")</f>
        <v/>
      </c>
      <c r="C11" s="163" t="str">
        <f>IFERROR((VLOOKUP(B7,Auxiliar!$A$23:$H$400,8,0)),"")</f>
        <v/>
      </c>
      <c r="D11" s="162" t="str">
        <f>IFERROR((VLOOKUP(B7,Auxiliar!$A$23:$H$400,7,0)),"")</f>
        <v/>
      </c>
      <c r="E11" s="99"/>
      <c r="F11" s="99"/>
      <c r="G11" s="99"/>
      <c r="H11" s="99"/>
      <c r="I11" s="99"/>
      <c r="J11" s="99"/>
      <c r="K11" s="99"/>
      <c r="L11" s="99"/>
      <c r="M11" s="99"/>
      <c r="N11" s="99"/>
      <c r="AC11" s="138"/>
    </row>
    <row r="12" spans="2:29" ht="15" x14ac:dyDescent="0.2">
      <c r="B12" s="99"/>
      <c r="C12" s="99"/>
      <c r="D12" s="99"/>
      <c r="E12" s="99"/>
      <c r="F12" s="99"/>
      <c r="G12" s="99"/>
      <c r="H12" s="99"/>
      <c r="I12" s="99"/>
      <c r="J12" s="99"/>
      <c r="K12" s="99"/>
      <c r="L12" s="99"/>
      <c r="M12" s="99"/>
      <c r="N12" s="99"/>
      <c r="AC12" s="138"/>
    </row>
    <row r="13" spans="2:29" ht="15" x14ac:dyDescent="0.2">
      <c r="B13" s="154" t="s">
        <v>60</v>
      </c>
      <c r="C13" s="99"/>
      <c r="D13" s="99"/>
      <c r="E13" s="99"/>
      <c r="F13" s="99"/>
      <c r="G13" s="99"/>
      <c r="H13" s="99"/>
      <c r="I13" s="99"/>
      <c r="J13" s="99"/>
      <c r="K13" s="99"/>
      <c r="L13" s="99"/>
      <c r="M13" s="99"/>
      <c r="N13" s="99"/>
      <c r="AC13" s="138"/>
    </row>
    <row r="14" spans="2:29" ht="13.5" customHeight="1" x14ac:dyDescent="0.2">
      <c r="B14" s="155" t="s">
        <v>2703</v>
      </c>
      <c r="C14" s="99"/>
      <c r="D14" s="99"/>
      <c r="E14" s="99"/>
      <c r="F14" s="99"/>
      <c r="G14" s="99"/>
      <c r="H14" s="99"/>
      <c r="I14" s="99"/>
      <c r="J14" s="99"/>
      <c r="K14" s="99"/>
      <c r="L14" s="99"/>
      <c r="M14" s="99"/>
      <c r="N14" s="99"/>
      <c r="AC14" s="138"/>
    </row>
    <row r="15" spans="2:29" s="107" customFormat="1" ht="30" x14ac:dyDescent="0.2">
      <c r="B15" s="159" t="s">
        <v>46</v>
      </c>
      <c r="C15" s="159" t="s">
        <v>2704</v>
      </c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AC15" s="161"/>
    </row>
    <row r="16" spans="2:29" ht="15" x14ac:dyDescent="0.2">
      <c r="B16" s="18"/>
      <c r="C16" s="18"/>
      <c r="D16" s="99"/>
      <c r="E16" s="99"/>
      <c r="F16" s="99"/>
      <c r="G16" s="99"/>
      <c r="H16" s="99"/>
      <c r="I16" s="99"/>
      <c r="J16" s="99"/>
      <c r="K16" s="99"/>
      <c r="L16" s="99"/>
      <c r="M16" s="99"/>
      <c r="N16" s="99"/>
      <c r="AC16" s="138"/>
    </row>
    <row r="17" spans="2:29" ht="15" x14ac:dyDescent="0.2">
      <c r="B17" s="99"/>
      <c r="C17" s="99"/>
      <c r="D17" s="99"/>
      <c r="E17" s="99"/>
      <c r="F17" s="99"/>
      <c r="G17" s="99"/>
      <c r="H17" s="99"/>
      <c r="I17" s="99"/>
      <c r="J17" s="99"/>
      <c r="K17" s="99"/>
      <c r="L17" s="99"/>
      <c r="M17" s="99"/>
      <c r="N17" s="99"/>
      <c r="AC17" s="138"/>
    </row>
    <row r="18" spans="2:29" ht="15" x14ac:dyDescent="0.2">
      <c r="B18" s="155" t="s">
        <v>2705</v>
      </c>
      <c r="C18" s="99"/>
      <c r="D18" s="99"/>
      <c r="E18" s="99"/>
      <c r="F18" s="99"/>
      <c r="G18" s="99"/>
      <c r="H18" s="99"/>
      <c r="I18" s="99"/>
      <c r="J18" s="99"/>
      <c r="K18" s="99"/>
      <c r="L18" s="99"/>
      <c r="M18" s="99"/>
      <c r="N18" s="99"/>
      <c r="AC18" s="138"/>
    </row>
    <row r="19" spans="2:29" ht="15" x14ac:dyDescent="0.2">
      <c r="B19" s="100" t="s">
        <v>61</v>
      </c>
      <c r="C19" s="99"/>
      <c r="D19" s="99"/>
      <c r="E19" s="99"/>
      <c r="F19" s="99"/>
      <c r="G19" s="99"/>
      <c r="H19" s="99"/>
      <c r="I19" s="99"/>
      <c r="J19" s="99"/>
      <c r="K19" s="99"/>
      <c r="L19" s="99"/>
      <c r="M19" s="99"/>
      <c r="N19" s="99"/>
      <c r="AC19" s="138"/>
    </row>
    <row r="20" spans="2:29" ht="15" x14ac:dyDescent="0.2">
      <c r="B20" s="18"/>
      <c r="C20" s="99"/>
      <c r="D20" s="99"/>
      <c r="E20" s="99"/>
      <c r="F20" s="99"/>
      <c r="G20" s="99"/>
      <c r="H20" s="99"/>
      <c r="I20" s="99"/>
      <c r="J20" s="99"/>
      <c r="K20" s="99"/>
      <c r="L20" s="99"/>
      <c r="M20" s="99"/>
      <c r="N20" s="99"/>
      <c r="AC20" s="138"/>
    </row>
    <row r="21" spans="2:29" ht="15" customHeight="1" x14ac:dyDescent="0.2">
      <c r="B21" s="99"/>
      <c r="C21" s="99"/>
      <c r="D21" s="99"/>
      <c r="E21" s="99"/>
      <c r="F21" s="99"/>
      <c r="G21" s="99"/>
      <c r="H21" s="99"/>
      <c r="I21" s="99"/>
      <c r="J21" s="99"/>
      <c r="K21" s="99"/>
      <c r="L21" s="99"/>
      <c r="M21" s="99"/>
      <c r="N21" s="99"/>
      <c r="AC21" s="138"/>
    </row>
    <row r="22" spans="2:29" ht="15" x14ac:dyDescent="0.2">
      <c r="B22" s="154" t="s">
        <v>47</v>
      </c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AC22" s="138"/>
    </row>
    <row r="23" spans="2:29" ht="15" x14ac:dyDescent="0.2">
      <c r="B23" s="155" t="s">
        <v>62</v>
      </c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AC23" s="138"/>
    </row>
    <row r="24" spans="2:29" ht="15" x14ac:dyDescent="0.2">
      <c r="B24" s="100" t="s">
        <v>63</v>
      </c>
      <c r="C24" s="100" t="s">
        <v>64</v>
      </c>
      <c r="D24" s="100" t="s">
        <v>65</v>
      </c>
      <c r="E24" s="100" t="s">
        <v>66</v>
      </c>
      <c r="F24" s="100" t="s">
        <v>2706</v>
      </c>
      <c r="G24" s="100" t="s">
        <v>2707</v>
      </c>
      <c r="H24" s="156" t="s">
        <v>68</v>
      </c>
      <c r="I24" s="157"/>
      <c r="J24" s="157"/>
      <c r="K24" s="157"/>
      <c r="L24" s="157"/>
      <c r="M24" s="157"/>
      <c r="N24" s="157"/>
      <c r="O24" s="157"/>
      <c r="P24" s="157"/>
      <c r="Q24" s="157"/>
      <c r="R24" s="157"/>
      <c r="S24" s="157"/>
      <c r="T24" s="157"/>
      <c r="U24" s="157"/>
      <c r="V24" s="157"/>
      <c r="W24" s="157"/>
      <c r="X24" s="157"/>
      <c r="Y24" s="157"/>
      <c r="Z24" s="157"/>
      <c r="AA24" s="157"/>
      <c r="AB24" s="158"/>
      <c r="AC24" s="138"/>
    </row>
    <row r="25" spans="2:29" ht="15" x14ac:dyDescent="0.2">
      <c r="B25" s="121" t="s">
        <v>69</v>
      </c>
      <c r="C25" s="19"/>
      <c r="D25" s="19"/>
      <c r="E25" s="19"/>
      <c r="F25" s="72"/>
      <c r="G25" s="72"/>
      <c r="H25" s="30" t="s">
        <v>70</v>
      </c>
      <c r="I25" s="142"/>
      <c r="J25" s="142"/>
      <c r="K25" s="142"/>
      <c r="L25" s="142"/>
      <c r="M25" s="142"/>
      <c r="N25" s="142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3"/>
      <c r="AA25" s="143"/>
      <c r="AB25" s="144"/>
      <c r="AC25" s="138"/>
    </row>
    <row r="26" spans="2:29" ht="15" x14ac:dyDescent="0.2">
      <c r="B26" s="121" t="s">
        <v>71</v>
      </c>
      <c r="C26" s="19"/>
      <c r="D26" s="19"/>
      <c r="E26" s="19"/>
      <c r="F26" s="72"/>
      <c r="G26" s="72"/>
      <c r="H26" s="30" t="s">
        <v>70</v>
      </c>
      <c r="I26" s="148"/>
      <c r="J26" s="148"/>
      <c r="K26" s="148"/>
      <c r="L26" s="148"/>
      <c r="M26" s="148"/>
      <c r="N26" s="148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50"/>
      <c r="AC26" s="138"/>
    </row>
    <row r="27" spans="2:29" ht="15" x14ac:dyDescent="0.2">
      <c r="B27" s="121" t="s">
        <v>72</v>
      </c>
      <c r="C27" s="19"/>
      <c r="D27" s="19"/>
      <c r="E27" s="19"/>
      <c r="F27" s="72"/>
      <c r="G27" s="72"/>
      <c r="H27" s="30" t="s">
        <v>70</v>
      </c>
      <c r="I27" s="148"/>
      <c r="J27" s="148"/>
      <c r="K27" s="148"/>
      <c r="L27" s="148"/>
      <c r="M27" s="148"/>
      <c r="N27" s="148"/>
      <c r="O27" s="149"/>
      <c r="P27" s="149"/>
      <c r="Q27" s="149"/>
      <c r="R27" s="149"/>
      <c r="S27" s="149"/>
      <c r="T27" s="149"/>
      <c r="U27" s="149"/>
      <c r="V27" s="149"/>
      <c r="W27" s="149"/>
      <c r="X27" s="149"/>
      <c r="Y27" s="149"/>
      <c r="Z27" s="149"/>
      <c r="AA27" s="149"/>
      <c r="AB27" s="150"/>
      <c r="AC27" s="138"/>
    </row>
    <row r="28" spans="2:29" ht="15" x14ac:dyDescent="0.2">
      <c r="B28" s="121" t="s">
        <v>73</v>
      </c>
      <c r="C28" s="19"/>
      <c r="D28" s="19"/>
      <c r="E28" s="19"/>
      <c r="F28" s="72"/>
      <c r="G28" s="72"/>
      <c r="H28" s="30" t="s">
        <v>70</v>
      </c>
      <c r="I28" s="148"/>
      <c r="J28" s="148"/>
      <c r="K28" s="148"/>
      <c r="L28" s="148"/>
      <c r="M28" s="148"/>
      <c r="N28" s="148"/>
      <c r="O28" s="149"/>
      <c r="P28" s="149"/>
      <c r="Q28" s="149"/>
      <c r="R28" s="149"/>
      <c r="S28" s="149"/>
      <c r="T28" s="149"/>
      <c r="U28" s="149"/>
      <c r="V28" s="149"/>
      <c r="W28" s="149"/>
      <c r="X28" s="149"/>
      <c r="Y28" s="149"/>
      <c r="Z28" s="149"/>
      <c r="AA28" s="149"/>
      <c r="AB28" s="150"/>
      <c r="AC28" s="138"/>
    </row>
    <row r="29" spans="2:29" ht="15" x14ac:dyDescent="0.2">
      <c r="B29" s="121" t="s">
        <v>74</v>
      </c>
      <c r="C29" s="19"/>
      <c r="D29" s="19"/>
      <c r="E29" s="19"/>
      <c r="F29" s="72"/>
      <c r="G29" s="72"/>
      <c r="H29" s="30" t="s">
        <v>70</v>
      </c>
      <c r="I29" s="148"/>
      <c r="J29" s="148"/>
      <c r="K29" s="148"/>
      <c r="L29" s="148"/>
      <c r="M29" s="148"/>
      <c r="N29" s="148"/>
      <c r="O29" s="149"/>
      <c r="P29" s="149"/>
      <c r="Q29" s="149"/>
      <c r="R29" s="149"/>
      <c r="S29" s="149"/>
      <c r="T29" s="149"/>
      <c r="U29" s="149"/>
      <c r="V29" s="149"/>
      <c r="W29" s="149"/>
      <c r="X29" s="149"/>
      <c r="Y29" s="149"/>
      <c r="Z29" s="149"/>
      <c r="AA29" s="149"/>
      <c r="AB29" s="150"/>
      <c r="AC29" s="138"/>
    </row>
    <row r="30" spans="2:29" ht="15" x14ac:dyDescent="0.2">
      <c r="B30" s="121" t="s">
        <v>2723</v>
      </c>
      <c r="C30" s="19"/>
      <c r="D30" s="19"/>
      <c r="E30" s="19"/>
      <c r="F30" s="72"/>
      <c r="G30" s="72"/>
      <c r="H30" s="30" t="s">
        <v>70</v>
      </c>
      <c r="I30" s="148"/>
      <c r="J30" s="148"/>
      <c r="K30" s="148"/>
      <c r="L30" s="148"/>
      <c r="M30" s="148"/>
      <c r="N30" s="148"/>
      <c r="O30" s="149"/>
      <c r="P30" s="149"/>
      <c r="Q30" s="149"/>
      <c r="R30" s="149"/>
      <c r="S30" s="149"/>
      <c r="T30" s="149"/>
      <c r="U30" s="149"/>
      <c r="V30" s="149"/>
      <c r="W30" s="149"/>
      <c r="X30" s="149"/>
      <c r="Y30" s="149"/>
      <c r="Z30" s="149"/>
      <c r="AA30" s="149"/>
      <c r="AB30" s="150"/>
      <c r="AC30" s="138"/>
    </row>
    <row r="31" spans="2:29" ht="15" x14ac:dyDescent="0.2">
      <c r="B31" s="121" t="s">
        <v>1997</v>
      </c>
      <c r="C31" s="19"/>
      <c r="D31" s="19"/>
      <c r="E31" s="19"/>
      <c r="F31" s="72"/>
      <c r="G31" s="72"/>
      <c r="H31" s="30" t="s">
        <v>70</v>
      </c>
      <c r="I31" s="148"/>
      <c r="J31" s="148"/>
      <c r="K31" s="148"/>
      <c r="L31" s="148"/>
      <c r="M31" s="148"/>
      <c r="N31" s="148"/>
      <c r="O31" s="149"/>
      <c r="P31" s="149"/>
      <c r="Q31" s="149"/>
      <c r="R31" s="149"/>
      <c r="S31" s="149"/>
      <c r="T31" s="149"/>
      <c r="U31" s="149"/>
      <c r="V31" s="149"/>
      <c r="W31" s="149"/>
      <c r="X31" s="149"/>
      <c r="Y31" s="149"/>
      <c r="Z31" s="149"/>
      <c r="AA31" s="149"/>
      <c r="AB31" s="150"/>
      <c r="AC31" s="138"/>
    </row>
    <row r="32" spans="2:29" ht="15" x14ac:dyDescent="0.2">
      <c r="B32" s="121" t="s">
        <v>76</v>
      </c>
      <c r="C32" s="19"/>
      <c r="D32" s="19"/>
      <c r="E32" s="19"/>
      <c r="F32" s="72"/>
      <c r="G32" s="72"/>
      <c r="H32" s="30" t="s">
        <v>70</v>
      </c>
      <c r="I32" s="148"/>
      <c r="J32" s="148"/>
      <c r="K32" s="148"/>
      <c r="L32" s="148"/>
      <c r="M32" s="148"/>
      <c r="N32" s="148"/>
      <c r="O32" s="149"/>
      <c r="P32" s="149"/>
      <c r="Q32" s="149"/>
      <c r="R32" s="149"/>
      <c r="S32" s="149"/>
      <c r="T32" s="149"/>
      <c r="U32" s="149"/>
      <c r="V32" s="149"/>
      <c r="W32" s="149"/>
      <c r="X32" s="149"/>
      <c r="Y32" s="149"/>
      <c r="Z32" s="149"/>
      <c r="AA32" s="149"/>
      <c r="AB32" s="150"/>
      <c r="AC32" s="138"/>
    </row>
    <row r="33" spans="1:29" ht="15" x14ac:dyDescent="0.2">
      <c r="B33" s="121" t="s">
        <v>77</v>
      </c>
      <c r="C33" s="19"/>
      <c r="D33" s="19"/>
      <c r="E33" s="19"/>
      <c r="F33" s="72"/>
      <c r="G33" s="72"/>
      <c r="H33" s="30" t="s">
        <v>70</v>
      </c>
      <c r="I33" s="148"/>
      <c r="J33" s="148"/>
      <c r="K33" s="148"/>
      <c r="L33" s="148"/>
      <c r="M33" s="148"/>
      <c r="N33" s="148"/>
      <c r="O33" s="149"/>
      <c r="P33" s="149"/>
      <c r="Q33" s="149"/>
      <c r="R33" s="149"/>
      <c r="S33" s="149"/>
      <c r="T33" s="149"/>
      <c r="U33" s="149"/>
      <c r="V33" s="149"/>
      <c r="W33" s="149"/>
      <c r="X33" s="149"/>
      <c r="Y33" s="149"/>
      <c r="Z33" s="149"/>
      <c r="AA33" s="149"/>
      <c r="AB33" s="150"/>
      <c r="AC33" s="138"/>
    </row>
    <row r="34" spans="1:29" ht="15" x14ac:dyDescent="0.2">
      <c r="B34" s="121" t="s">
        <v>2724</v>
      </c>
      <c r="C34" s="19"/>
      <c r="D34" s="19"/>
      <c r="E34" s="19"/>
      <c r="F34" s="72"/>
      <c r="G34" s="72"/>
      <c r="H34" s="30" t="s">
        <v>70</v>
      </c>
      <c r="I34" s="148"/>
      <c r="J34" s="148"/>
      <c r="K34" s="148"/>
      <c r="L34" s="148"/>
      <c r="M34" s="148"/>
      <c r="N34" s="148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50"/>
      <c r="AC34" s="138"/>
    </row>
    <row r="35" spans="1:29" ht="15" x14ac:dyDescent="0.2">
      <c r="B35" s="121" t="s">
        <v>78</v>
      </c>
      <c r="C35" s="19"/>
      <c r="D35" s="19"/>
      <c r="E35" s="19"/>
      <c r="F35" s="72"/>
      <c r="G35" s="72"/>
      <c r="H35" s="30" t="s">
        <v>70</v>
      </c>
      <c r="I35" s="148"/>
      <c r="J35" s="148"/>
      <c r="K35" s="148"/>
      <c r="L35" s="148"/>
      <c r="M35" s="148"/>
      <c r="N35" s="148"/>
      <c r="O35" s="149"/>
      <c r="P35" s="149"/>
      <c r="Q35" s="149"/>
      <c r="R35" s="149"/>
      <c r="S35" s="149"/>
      <c r="T35" s="149"/>
      <c r="U35" s="149"/>
      <c r="V35" s="149"/>
      <c r="W35" s="149"/>
      <c r="X35" s="149"/>
      <c r="Y35" s="149"/>
      <c r="Z35" s="149"/>
      <c r="AA35" s="149"/>
      <c r="AB35" s="150"/>
      <c r="AC35" s="138"/>
    </row>
    <row r="36" spans="1:29" ht="15" x14ac:dyDescent="0.2">
      <c r="B36" s="121" t="s">
        <v>2725</v>
      </c>
      <c r="C36" s="19"/>
      <c r="D36" s="19"/>
      <c r="E36" s="19"/>
      <c r="F36" s="72"/>
      <c r="G36" s="72"/>
      <c r="H36" s="30" t="s">
        <v>70</v>
      </c>
      <c r="I36" s="151"/>
      <c r="J36" s="151"/>
      <c r="K36" s="151"/>
      <c r="L36" s="151"/>
      <c r="M36" s="151"/>
      <c r="N36" s="151"/>
      <c r="O36" s="152"/>
      <c r="P36" s="152"/>
      <c r="Q36" s="152"/>
      <c r="R36" s="152"/>
      <c r="S36" s="152"/>
      <c r="T36" s="152"/>
      <c r="U36" s="152"/>
      <c r="V36" s="152"/>
      <c r="W36" s="152"/>
      <c r="X36" s="152"/>
      <c r="Y36" s="152"/>
      <c r="Z36" s="152"/>
      <c r="AA36" s="152"/>
      <c r="AB36" s="153"/>
      <c r="AC36" s="138"/>
    </row>
    <row r="37" spans="1:29" ht="15" x14ac:dyDescent="0.2">
      <c r="B37" s="121" t="s">
        <v>80</v>
      </c>
      <c r="C37" s="121"/>
      <c r="D37" s="121"/>
      <c r="E37" s="121"/>
      <c r="F37" s="121"/>
      <c r="G37" s="145"/>
      <c r="H37" s="145"/>
      <c r="I37" s="146"/>
      <c r="J37" s="146"/>
      <c r="K37" s="146"/>
      <c r="L37" s="146"/>
      <c r="M37" s="146"/>
      <c r="N37" s="146"/>
      <c r="O37" s="146"/>
      <c r="P37" s="146"/>
      <c r="Q37" s="146"/>
      <c r="R37" s="146"/>
      <c r="S37" s="146"/>
      <c r="T37" s="146"/>
      <c r="U37" s="146"/>
      <c r="V37" s="146"/>
      <c r="W37" s="146"/>
      <c r="X37" s="146"/>
      <c r="Y37" s="146"/>
      <c r="Z37" s="146"/>
      <c r="AA37" s="146"/>
      <c r="AB37" s="147"/>
      <c r="AC37" s="138"/>
    </row>
    <row r="38" spans="1:29" ht="15" x14ac:dyDescent="0.2">
      <c r="B38" s="20"/>
      <c r="C38" s="19"/>
      <c r="D38" s="19"/>
      <c r="E38" s="19"/>
      <c r="F38" s="72"/>
      <c r="G38" s="72"/>
      <c r="H38" s="30" t="s">
        <v>70</v>
      </c>
      <c r="I38" s="142"/>
      <c r="J38" s="142"/>
      <c r="K38" s="142"/>
      <c r="L38" s="142"/>
      <c r="M38" s="142"/>
      <c r="N38" s="142"/>
      <c r="O38" s="143"/>
      <c r="P38" s="143"/>
      <c r="Q38" s="143"/>
      <c r="R38" s="143"/>
      <c r="S38" s="143"/>
      <c r="T38" s="143"/>
      <c r="U38" s="143"/>
      <c r="V38" s="143"/>
      <c r="W38" s="143"/>
      <c r="X38" s="143"/>
      <c r="Y38" s="143"/>
      <c r="Z38" s="143"/>
      <c r="AA38" s="143"/>
      <c r="AB38" s="144"/>
      <c r="AC38" s="138"/>
    </row>
    <row r="39" spans="1:29" ht="15" x14ac:dyDescent="0.2">
      <c r="B39" s="20"/>
      <c r="C39" s="19"/>
      <c r="D39" s="19"/>
      <c r="E39" s="19"/>
      <c r="F39" s="72"/>
      <c r="G39" s="72"/>
      <c r="H39" s="30" t="s">
        <v>70</v>
      </c>
      <c r="I39" s="142"/>
      <c r="J39" s="142"/>
      <c r="K39" s="142"/>
      <c r="L39" s="142"/>
      <c r="M39" s="142"/>
      <c r="N39" s="142"/>
      <c r="O39" s="143"/>
      <c r="P39" s="143"/>
      <c r="Q39" s="143"/>
      <c r="R39" s="143"/>
      <c r="S39" s="143"/>
      <c r="T39" s="143"/>
      <c r="U39" s="143"/>
      <c r="V39" s="143"/>
      <c r="W39" s="143"/>
      <c r="X39" s="143"/>
      <c r="Y39" s="143"/>
      <c r="Z39" s="143"/>
      <c r="AA39" s="143"/>
      <c r="AB39" s="144"/>
      <c r="AC39" s="138"/>
    </row>
    <row r="40" spans="1:29" ht="15" x14ac:dyDescent="0.2">
      <c r="B40" s="20"/>
      <c r="C40" s="19"/>
      <c r="D40" s="19"/>
      <c r="E40" s="19"/>
      <c r="F40" s="72"/>
      <c r="G40" s="72"/>
      <c r="H40" s="30" t="s">
        <v>70</v>
      </c>
      <c r="I40" s="142"/>
      <c r="J40" s="142"/>
      <c r="K40" s="142"/>
      <c r="L40" s="142"/>
      <c r="M40" s="142"/>
      <c r="N40" s="142"/>
      <c r="O40" s="143"/>
      <c r="P40" s="143"/>
      <c r="Q40" s="143"/>
      <c r="R40" s="143"/>
      <c r="S40" s="143"/>
      <c r="T40" s="143"/>
      <c r="U40" s="143"/>
      <c r="V40" s="143"/>
      <c r="W40" s="143"/>
      <c r="X40" s="143"/>
      <c r="Y40" s="143"/>
      <c r="Z40" s="143"/>
      <c r="AA40" s="143"/>
      <c r="AB40" s="144"/>
      <c r="AC40" s="138"/>
    </row>
    <row r="41" spans="1:29" ht="15" x14ac:dyDescent="0.2">
      <c r="B41" s="20"/>
      <c r="C41" s="19"/>
      <c r="D41" s="19"/>
      <c r="E41" s="19"/>
      <c r="F41" s="72"/>
      <c r="G41" s="72"/>
      <c r="H41" s="30" t="s">
        <v>70</v>
      </c>
      <c r="I41" s="142"/>
      <c r="J41" s="142"/>
      <c r="K41" s="142"/>
      <c r="L41" s="142"/>
      <c r="M41" s="142"/>
      <c r="N41" s="142"/>
      <c r="O41" s="143"/>
      <c r="P41" s="143"/>
      <c r="Q41" s="143"/>
      <c r="R41" s="143"/>
      <c r="S41" s="143"/>
      <c r="T41" s="143"/>
      <c r="U41" s="143"/>
      <c r="V41" s="143"/>
      <c r="W41" s="143"/>
      <c r="X41" s="143"/>
      <c r="Y41" s="143"/>
      <c r="Z41" s="143"/>
      <c r="AA41" s="143"/>
      <c r="AB41" s="144"/>
      <c r="AC41" s="138"/>
    </row>
    <row r="42" spans="1:29" ht="15" x14ac:dyDescent="0.2">
      <c r="B42" s="20"/>
      <c r="C42" s="19"/>
      <c r="D42" s="19"/>
      <c r="E42" s="19"/>
      <c r="F42" s="72"/>
      <c r="G42" s="72"/>
      <c r="H42" s="30" t="s">
        <v>70</v>
      </c>
      <c r="I42" s="142"/>
      <c r="J42" s="142"/>
      <c r="K42" s="142"/>
      <c r="L42" s="142"/>
      <c r="M42" s="142"/>
      <c r="N42" s="142"/>
      <c r="O42" s="143"/>
      <c r="P42" s="143"/>
      <c r="Q42" s="143"/>
      <c r="R42" s="143"/>
      <c r="S42" s="143"/>
      <c r="T42" s="143"/>
      <c r="U42" s="143"/>
      <c r="V42" s="143"/>
      <c r="W42" s="143"/>
      <c r="X42" s="143"/>
      <c r="Y42" s="143"/>
      <c r="Z42" s="143"/>
      <c r="AA42" s="143"/>
      <c r="AB42" s="144"/>
      <c r="AC42" s="138"/>
    </row>
    <row r="43" spans="1:29" ht="15" x14ac:dyDescent="0.2">
      <c r="B43" s="20"/>
      <c r="C43" s="19"/>
      <c r="D43" s="19"/>
      <c r="E43" s="19"/>
      <c r="F43" s="72"/>
      <c r="G43" s="72"/>
      <c r="H43" s="30" t="s">
        <v>70</v>
      </c>
      <c r="I43" s="142"/>
      <c r="J43" s="142"/>
      <c r="K43" s="142"/>
      <c r="L43" s="142"/>
      <c r="M43" s="142"/>
      <c r="N43" s="142"/>
      <c r="O43" s="143"/>
      <c r="P43" s="143"/>
      <c r="Q43" s="143"/>
      <c r="R43" s="143"/>
      <c r="S43" s="143"/>
      <c r="T43" s="143"/>
      <c r="U43" s="143"/>
      <c r="V43" s="143"/>
      <c r="W43" s="143"/>
      <c r="X43" s="143"/>
      <c r="Y43" s="143"/>
      <c r="Z43" s="143"/>
      <c r="AA43" s="143"/>
      <c r="AB43" s="144"/>
      <c r="AC43" s="138"/>
    </row>
    <row r="44" spans="1:29" ht="15" x14ac:dyDescent="0.2">
      <c r="B44" s="20"/>
      <c r="C44" s="19"/>
      <c r="D44" s="19"/>
      <c r="E44" s="19"/>
      <c r="F44" s="72"/>
      <c r="G44" s="72"/>
      <c r="H44" s="30" t="s">
        <v>70</v>
      </c>
      <c r="I44" s="142"/>
      <c r="J44" s="142"/>
      <c r="K44" s="142"/>
      <c r="L44" s="142"/>
      <c r="M44" s="142"/>
      <c r="N44" s="142"/>
      <c r="O44" s="143"/>
      <c r="P44" s="143"/>
      <c r="Q44" s="143"/>
      <c r="R44" s="143"/>
      <c r="S44" s="143"/>
      <c r="T44" s="143"/>
      <c r="U44" s="143"/>
      <c r="V44" s="143"/>
      <c r="W44" s="143"/>
      <c r="X44" s="143"/>
      <c r="Y44" s="143"/>
      <c r="Z44" s="143"/>
      <c r="AA44" s="143"/>
      <c r="AB44" s="144"/>
      <c r="AC44" s="138"/>
    </row>
    <row r="45" spans="1:29" ht="15" x14ac:dyDescent="0.2">
      <c r="B45" s="99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AC45" s="138"/>
    </row>
    <row r="46" spans="1:29" ht="16" thickBot="1" x14ac:dyDescent="0.25">
      <c r="A46" s="139"/>
      <c r="B46" s="140"/>
      <c r="C46" s="140"/>
      <c r="D46" s="140"/>
      <c r="E46" s="140"/>
      <c r="F46" s="140"/>
      <c r="G46" s="140"/>
      <c r="H46" s="140"/>
      <c r="I46" s="140"/>
      <c r="J46" s="140"/>
      <c r="K46" s="140"/>
      <c r="L46" s="140"/>
      <c r="M46" s="140"/>
      <c r="N46" s="140"/>
      <c r="O46" s="140"/>
      <c r="P46" s="140"/>
      <c r="Q46" s="140"/>
      <c r="R46" s="140"/>
      <c r="S46" s="140"/>
      <c r="T46" s="140"/>
      <c r="U46" s="140"/>
      <c r="V46" s="140"/>
      <c r="W46" s="140"/>
      <c r="X46" s="140"/>
      <c r="Y46" s="140"/>
      <c r="Z46" s="140"/>
      <c r="AA46" s="140"/>
      <c r="AB46" s="140"/>
      <c r="AC46" s="141"/>
    </row>
    <row r="47" spans="1:29" ht="15" x14ac:dyDescent="0.2">
      <c r="B47" s="99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</row>
    <row r="48" spans="1:29" ht="15" x14ac:dyDescent="0.2">
      <c r="B48" s="99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</row>
    <row r="49" spans="2:14" ht="15" x14ac:dyDescent="0.2">
      <c r="B49" s="99"/>
      <c r="C49" s="99"/>
      <c r="D49" s="99"/>
      <c r="E49" s="99"/>
      <c r="F49" s="99"/>
      <c r="G49" s="99"/>
      <c r="H49" s="99"/>
      <c r="I49" s="99"/>
      <c r="J49" s="99"/>
      <c r="K49" s="99"/>
      <c r="L49" s="99"/>
      <c r="M49" s="99"/>
      <c r="N49" s="99"/>
    </row>
    <row r="50" spans="2:14" ht="15" x14ac:dyDescent="0.2">
      <c r="B50" s="99"/>
      <c r="C50" s="99"/>
      <c r="D50" s="99"/>
      <c r="E50" s="99"/>
      <c r="F50" s="99"/>
      <c r="G50" s="99"/>
      <c r="H50" s="99"/>
      <c r="I50" s="99"/>
      <c r="J50" s="99"/>
      <c r="K50" s="99"/>
      <c r="L50" s="99"/>
      <c r="M50" s="99"/>
      <c r="N50" s="99"/>
    </row>
    <row r="51" spans="2:14" ht="15" x14ac:dyDescent="0.2">
      <c r="B51" s="99"/>
      <c r="C51" s="99"/>
      <c r="D51" s="99"/>
      <c r="E51" s="99"/>
      <c r="F51" s="99"/>
      <c r="G51" s="99"/>
      <c r="H51" s="99"/>
      <c r="I51" s="99"/>
      <c r="J51" s="99"/>
      <c r="K51" s="99"/>
      <c r="L51" s="99"/>
      <c r="M51" s="99"/>
      <c r="N51" s="99"/>
    </row>
    <row r="52" spans="2:14" ht="15" hidden="1" x14ac:dyDescent="0.2">
      <c r="B52" s="99"/>
      <c r="C52" s="99"/>
      <c r="D52" s="99"/>
      <c r="E52" s="99"/>
      <c r="F52" s="99"/>
      <c r="G52" s="99"/>
      <c r="H52" s="99"/>
      <c r="I52" s="99"/>
      <c r="J52" s="99"/>
      <c r="K52" s="99"/>
      <c r="L52" s="99"/>
      <c r="M52" s="99"/>
      <c r="N52" s="99"/>
    </row>
    <row r="53" spans="2:14" ht="15" hidden="1" x14ac:dyDescent="0.2">
      <c r="B53" s="99"/>
      <c r="C53" s="99"/>
      <c r="D53" s="99"/>
      <c r="E53" s="99"/>
      <c r="F53" s="99"/>
      <c r="G53" s="99"/>
      <c r="H53" s="99"/>
      <c r="I53" s="99"/>
      <c r="J53" s="99"/>
      <c r="K53" s="99"/>
      <c r="L53" s="99"/>
      <c r="M53" s="99"/>
      <c r="N53" s="99"/>
    </row>
    <row r="54" spans="2:14" ht="15" hidden="1" x14ac:dyDescent="0.2">
      <c r="B54" s="99"/>
      <c r="C54" s="99"/>
      <c r="D54" s="99"/>
      <c r="E54" s="99"/>
      <c r="F54" s="99"/>
      <c r="G54" s="99"/>
      <c r="H54" s="99"/>
      <c r="I54" s="99"/>
      <c r="J54" s="99"/>
      <c r="K54" s="99"/>
      <c r="L54" s="99"/>
      <c r="M54" s="99"/>
      <c r="N54" s="99"/>
    </row>
    <row r="55" spans="2:14" ht="15" hidden="1" x14ac:dyDescent="0.2">
      <c r="B55" s="99"/>
      <c r="C55" s="99"/>
      <c r="D55" s="99"/>
      <c r="E55" s="99"/>
      <c r="F55" s="99"/>
      <c r="G55" s="99"/>
      <c r="H55" s="99"/>
      <c r="I55" s="99"/>
      <c r="J55" s="99"/>
      <c r="K55" s="99"/>
      <c r="L55" s="99"/>
      <c r="M55" s="99"/>
      <c r="N55" s="99"/>
    </row>
    <row r="56" spans="2:14" ht="15" hidden="1" x14ac:dyDescent="0.2">
      <c r="B56" s="99"/>
      <c r="C56" s="99"/>
      <c r="D56" s="99"/>
      <c r="E56" s="99"/>
      <c r="F56" s="99"/>
      <c r="G56" s="99"/>
      <c r="H56" s="99"/>
      <c r="I56" s="99"/>
      <c r="J56" s="99"/>
      <c r="K56" s="99"/>
      <c r="L56" s="99"/>
      <c r="M56" s="99"/>
      <c r="N56" s="99"/>
    </row>
  </sheetData>
  <sheetProtection algorithmName="SHA-512" hashValue="ZGuepMvvASTO4rG2tj1fUMeBMTSHl0+xduU1nPScloS6f/+Q6V/+dAjdeFMmC6++vE26Wt3LNpp8PJ2JEdkRTA==" saltValue="0kIj41v6hyrhdcnqzLsilA==" spinCount="100000" sheet="1" objects="1" scenarios="1"/>
  <phoneticPr fontId="44" type="noConversion"/>
  <conditionalFormatting sqref="D25:G44">
    <cfRule type="expression" dxfId="15" priority="6">
      <formula>$C25="Não"</formula>
    </cfRule>
  </conditionalFormatting>
  <conditionalFormatting sqref="E25:G44">
    <cfRule type="expression" dxfId="14" priority="5">
      <formula>OR($D25="EG em alta",$D25="Outra entidade")</formula>
    </cfRule>
  </conditionalFormatting>
  <conditionalFormatting sqref="F25:G44">
    <cfRule type="expression" dxfId="13" priority="1">
      <formula>$E25="EG com responsabilidade legal"</formula>
    </cfRule>
  </conditionalFormatting>
  <conditionalFormatting sqref="F38:G44">
    <cfRule type="expression" dxfId="12" priority="2">
      <formula>OR($D38="EG em alta",$D38="Outra entidade")</formula>
    </cfRule>
    <cfRule type="expression" dxfId="11" priority="3">
      <formula>$C38="Não"</formula>
    </cfRule>
  </conditionalFormatting>
  <dataValidations count="14">
    <dataValidation type="textLength" operator="lessThanOrEqual" allowBlank="1" showInputMessage="1" showErrorMessage="1" sqref="H25:H36 H38:H44" xr:uid="{3C79D24F-FF66-4992-9039-8F6EDF3CFA9B}">
      <formula1>300</formula1>
    </dataValidation>
    <dataValidation allowBlank="1" showInputMessage="1" showErrorMessage="1" prompt="No caso de existir mais de um operador, separar o NIF por ponto e vírgula (;)" sqref="G25:G36 G38:G44" xr:uid="{079312A9-4A18-40C5-8865-A29F4A31C616}"/>
    <dataValidation allowBlank="1" showInputMessage="1" showErrorMessage="1" prompt="No caso de existir mais de um operador, separar o nome por ponto e vírgula (;)" sqref="F25:F36 F38:F44" xr:uid="{C926FE56-3C0C-4BDA-A850-CAACEC7807D9}"/>
    <dataValidation type="whole" allowBlank="1" showInputMessage="1" showErrorMessage="1" sqref="B16:C16 B20" xr:uid="{DF38E199-5015-4F84-AC7E-87C59959CC0A}">
      <formula1>0</formula1>
      <formula2>10000000000</formula2>
    </dataValidation>
    <dataValidation allowBlank="1" showInputMessage="1" showErrorMessage="1" prompt="NIF(s) do(s) operador(es) contratado(s) ou protocolado(s) para realizar a atividade, caso aplicável._x000a_Caso sejam mais que um, separar com ponto e vírgula (exemplo: 503210560; 503307483)." sqref="G24" xr:uid="{02BE97BB-FDAC-9F44-BAFF-728F9F943BC8}"/>
    <dataValidation allowBlank="1" showInputMessage="1" showErrorMessage="1" prompt="Nome(s) do(s) operador(es) contratado(s) ou protocolado(s) para realizar a atividade, caso aplicável._x000a_Caso sejam mais que um, separar com ponto e vírgula (exemplo: SUMA; PreZero)." sqref="F24" xr:uid="{A8E81B4B-23B9-2440-8E66-754BFA11ADD0}"/>
    <dataValidation allowBlank="1" showInputMessage="1" showErrorMessage="1" prompt="Quando a EG alvo deste reporte é o responsável legal pela atividade em causa, esclarecer se a atividade é realizada diretamente pela EG ou se recorre a operador contratado ou protocolado." sqref="E24" xr:uid="{91FB5FEF-CBCC-FF4D-A0F1-C02FFC77E5F1}"/>
    <dataValidation allowBlank="1" showInputMessage="1" showErrorMessage="1" prompt="Entidade que tem a responsabilidade legal da gestão da atividade em causa." sqref="D24" xr:uid="{A5EBE879-B148-C54D-9AFA-0F953A7E6A09}"/>
    <dataValidation allowBlank="1" showInputMessage="1" showErrorMessage="1" prompt="Atividades de recolha ou tratamento de RU desenvovidas no território da EG, incluindo as que são da responsabilidade legal da EG e as que não são da sua responsabilidade legal._x000a_Esta coluna deve ser sempre preenchida." sqref="C24" xr:uid="{83876086-9DBC-CA4F-8EF7-5B08B3565158}"/>
    <dataValidation allowBlank="1" showInputMessage="1" showErrorMessage="1" prompt="Observações relevantes sobre o modelo de gestão. _x000a_Ex.: esclarecer quem é a &quot;Outra entidade&quot; com responsabilidade legal, quando aplicável." sqref="H24" xr:uid="{403B14FD-7759-7147-AE54-4F65FDCAF077}"/>
    <dataValidation allowBlank="1" showInputMessage="1" showErrorMessage="1" prompt="Ex. Tratamento local de resíduos verdes (centros de compostagem municipal)." sqref="B37" xr:uid="{B6CD4BCF-E95C-1D42-8E76-8CD80D9B3232}"/>
    <dataValidation allowBlank="1" showInputMessage="1" showErrorMessage="1" prompt="Nº de intituições escolares públicas e privadas de ensino pré-escolar, básico, secundário e universitário existentes no território da EG." sqref="B19" xr:uid="{4EA33594-1421-0D42-A93C-2B2EA5A87D75}"/>
    <dataValidation allowBlank="1" showInputMessage="1" showErrorMessage="1" prompt="Nº estabelecimentos produtores de resíduos multimateriais (papel/cartão, vidro e/ou plásticos/metal/ECAL), não produtores de biorresíduos._x000a_Produção de RU igual ou inferior a 1 100 L/dia._x000a_" sqref="C15" xr:uid="{4E05B124-AFCD-9543-8E67-626FC543B0AF}"/>
    <dataValidation allowBlank="1" showInputMessage="1" showErrorMessage="1" prompt="Nº estabelecimentos produtores de biorresíduos - canal HORECA, mercados, supermercados; cantinas de escolas, empresas, instituições, lares (preparação da refeição, restos após consumo, ou ambos); floristas._x000a_Produção de RU menor ou igual a 1 100 L/dia." sqref="B15" xr:uid="{9F6ACDBC-5C27-044E-97AE-03ECEF20FC37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D6225F74-2F3D-4446-A945-8B09CFEA6BE7}">
          <x14:formula1>
            <xm:f>Auxiliar!$J$24:$J$26</xm:f>
          </x14:formula1>
          <xm:sqref>C38:C44 C25:C36</xm:sqref>
        </x14:dataValidation>
        <x14:dataValidation type="list" allowBlank="1" showInputMessage="1" showErrorMessage="1" xr:uid="{44877672-D300-4C0E-93B7-BC9DE06132DF}">
          <x14:formula1>
            <xm:f>Auxiliar!$A$24:$A$278</xm:f>
          </x14:formula1>
          <xm:sqref>B7</xm:sqref>
        </x14:dataValidation>
        <x14:dataValidation type="list" allowBlank="1" showInputMessage="1" showErrorMessage="1" xr:uid="{2F85D264-FE5B-FC4B-AE14-93A20C63EF86}">
          <x14:formula1>
            <xm:f>Auxiliar!$I$24:$I$33</xm:f>
          </x14:formula1>
          <xm:sqref>B38:B44</xm:sqref>
        </x14:dataValidation>
        <x14:dataValidation type="list" allowBlank="1" showInputMessage="1" showErrorMessage="1" xr:uid="{C40A12B7-4880-5C41-B376-D44454602133}">
          <x14:formula1>
            <xm:f>Auxiliar!$K$24:$K$27</xm:f>
          </x14:formula1>
          <xm:sqref>D25:D36 D38:D44</xm:sqref>
        </x14:dataValidation>
        <x14:dataValidation type="list" allowBlank="1" showInputMessage="1" showErrorMessage="1" xr:uid="{0E04887B-57AE-CD46-A507-095AC61CC99E}">
          <x14:formula1>
            <xm:f>Auxiliar!$L$24:$L$27</xm:f>
          </x14:formula1>
          <xm:sqref>E25:E36 E38:E44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30FEF-245E-4C13-A33B-BA9EA75115C0}">
  <dimension ref="A1:N2"/>
  <sheetViews>
    <sheetView workbookViewId="0"/>
  </sheetViews>
  <sheetFormatPr baseColWidth="10" defaultColWidth="8.83203125" defaultRowHeight="14" x14ac:dyDescent="0.15"/>
  <cols>
    <col min="1" max="14" width="20.6640625" customWidth="1"/>
  </cols>
  <sheetData>
    <row r="1" spans="1:14" ht="50" customHeight="1" x14ac:dyDescent="0.15">
      <c r="A1" s="42" t="s">
        <v>2755</v>
      </c>
      <c r="B1" s="42" t="s">
        <v>45</v>
      </c>
      <c r="C1" s="42" t="s">
        <v>2825</v>
      </c>
      <c r="D1" s="42" t="s">
        <v>2826</v>
      </c>
      <c r="E1" s="42" t="s">
        <v>55</v>
      </c>
      <c r="F1" s="42" t="s">
        <v>193</v>
      </c>
      <c r="G1" s="42" t="s">
        <v>56</v>
      </c>
      <c r="H1" s="42" t="s">
        <v>2701</v>
      </c>
      <c r="I1" s="42" t="s">
        <v>58</v>
      </c>
      <c r="J1" s="42" t="s">
        <v>59</v>
      </c>
      <c r="K1" s="42" t="s">
        <v>2751</v>
      </c>
      <c r="L1" s="42" t="s">
        <v>46</v>
      </c>
      <c r="M1" s="42" t="s">
        <v>2704</v>
      </c>
      <c r="N1" s="43" t="s">
        <v>61</v>
      </c>
    </row>
    <row r="2" spans="1:14" x14ac:dyDescent="0.15">
      <c r="A2" s="14" t="str">
        <f>IF(I2="","",IF(OR('Identificação da EG'!$B$7=0,'Identificação da EG'!$B$7=""),"",Capa!$C$10))</f>
        <v/>
      </c>
      <c r="B2" s="14" t="str">
        <f>IF(I2="","",IF((OR('Identificação da EG'!$B$7=0,'Identificação da EG'!$B$7="")),"",'Identificação da EG'!$B$7))</f>
        <v/>
      </c>
      <c r="C2" s="14" t="str">
        <f>IF(I2="","",IF(B2="","",VLOOKUP(B2,Auxiliar!$BW$23:$BX$3130,2,0)))</f>
        <v/>
      </c>
      <c r="D2" s="14" t="str">
        <f>IF(I2="","",IF(OR('Identificação da EG'!$B$7=0,'Identificação da EG'!$B$7=""),"","Portugal"))</f>
        <v/>
      </c>
      <c r="E2" s="14" t="str">
        <f>IF(I2="","",IF(OR('Identificação da EG'!$B$7=0,'Identificação da EG'!$B$7=""),"",'Identificação da EG'!$C$7))</f>
        <v/>
      </c>
      <c r="F2" s="14" t="str">
        <f>IF(I2="","",IF(OR('Identificação da EG'!$B$7=0,'Identificação da EG'!$B$7=""),"",'Identificação da EG'!$F$7))</f>
        <v/>
      </c>
      <c r="G2" s="14" t="str">
        <f>IF(I2="","",IF((OR('Identificação da EG'!$B$7=0,'Identificação da EG'!$B$7="")),"",'Identificação da EG'!$D$7))</f>
        <v/>
      </c>
      <c r="H2" s="25" t="str">
        <f>IF(I2="","",IF(OR('Identificação da EG'!$B$7=0,'Identificação da EG'!$B$7=""),"",'Identificação da EG'!$E$7))</f>
        <v/>
      </c>
      <c r="I2" s="24" t="str">
        <f>IF('Identificação da EG'!B11="","",'Identificação da EG'!B11)</f>
        <v/>
      </c>
      <c r="J2" s="31" t="str">
        <f>IF('Identificação da EG'!C11="","",'Identificação da EG'!C11)</f>
        <v/>
      </c>
      <c r="K2" s="24" t="str">
        <f>IF('Identificação da EG'!D11="","",'Identificação da EG'!D11)</f>
        <v/>
      </c>
      <c r="L2" s="10" t="str">
        <f>IF('Identificação da EG'!B16="","",'Identificação da EG'!B16)</f>
        <v/>
      </c>
      <c r="M2" s="10" t="str">
        <f>IF('Identificação da EG'!C16="","",'Identificação da EG'!C16)</f>
        <v/>
      </c>
      <c r="N2" s="1" t="str">
        <f>IF('Identificação da EG'!B20="","",'Identificação da EG'!B20)</f>
        <v/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625D83-CD04-4B0D-85A5-DFAE29F497AB}">
  <dimension ref="A1:P20"/>
  <sheetViews>
    <sheetView workbookViewId="0"/>
  </sheetViews>
  <sheetFormatPr baseColWidth="10" defaultColWidth="20.6640625" defaultRowHeight="14" x14ac:dyDescent="0.15"/>
  <sheetData>
    <row r="1" spans="1:16" ht="50" customHeight="1" x14ac:dyDescent="0.15">
      <c r="A1" s="42" t="s">
        <v>2755</v>
      </c>
      <c r="B1" s="42" t="s">
        <v>45</v>
      </c>
      <c r="C1" s="42" t="s">
        <v>2825</v>
      </c>
      <c r="D1" s="42" t="s">
        <v>2826</v>
      </c>
      <c r="E1" s="42" t="s">
        <v>55</v>
      </c>
      <c r="F1" s="42" t="s">
        <v>193</v>
      </c>
      <c r="G1" s="42" t="s">
        <v>56</v>
      </c>
      <c r="H1" s="42" t="s">
        <v>2701</v>
      </c>
      <c r="I1" s="42" t="s">
        <v>2756</v>
      </c>
      <c r="J1" s="42" t="s">
        <v>64</v>
      </c>
      <c r="K1" s="42" t="s">
        <v>65</v>
      </c>
      <c r="L1" s="42" t="s">
        <v>66</v>
      </c>
      <c r="M1" s="42" t="s">
        <v>2706</v>
      </c>
      <c r="N1" s="42" t="s">
        <v>2707</v>
      </c>
      <c r="O1" s="42" t="s">
        <v>2824</v>
      </c>
      <c r="P1" s="43" t="s">
        <v>68</v>
      </c>
    </row>
    <row r="2" spans="1:16" x14ac:dyDescent="0.15">
      <c r="A2" s="14" t="str">
        <f>IF(I2="","",IF(OR('Identificação da EG'!$B$7=0,'Identificação da EG'!$B$7=""),"",Capa!$C$10))</f>
        <v/>
      </c>
      <c r="B2" s="14" t="str">
        <f>IF(I2="","",IF((OR('Identificação da EG'!$B$7=0,'Identificação da EG'!$B$7="")),"",'Identificação da EG'!$B$7))</f>
        <v/>
      </c>
      <c r="C2" s="14" t="str">
        <f>IF(I2="","",IF(B2="","",VLOOKUP(B2,Auxiliar!$BW$23:$BX$3130,2,0)))</f>
        <v/>
      </c>
      <c r="D2" s="14" t="str">
        <f>IF(I2="","",IF(OR('Identificação da EG'!$B$7=0,'Identificação da EG'!$B$7=""),"","Portugal"))</f>
        <v/>
      </c>
      <c r="E2" s="14" t="str">
        <f>IF(I2="","",IF(OR('Identificação da EG'!$B$7=0,'Identificação da EG'!$B$7=""),"",'Identificação da EG'!$C$7))</f>
        <v/>
      </c>
      <c r="F2" s="14" t="str">
        <f>IF(I2="","",IF(OR('Identificação da EG'!$B$7=0,'Identificação da EG'!$B$7=""),"",'Identificação da EG'!$F$7))</f>
        <v/>
      </c>
      <c r="G2" s="14" t="str">
        <f>IF(I2="","",IF((OR('Identificação da EG'!$B$7=0,'Identificação da EG'!$B$7="")),"",'Identificação da EG'!$D$7))</f>
        <v/>
      </c>
      <c r="H2" s="25" t="str">
        <f>IF(I2="","",IF(OR('Identificação da EG'!$B$7=0,'Identificação da EG'!$B$7=""),"",'Identificação da EG'!$E$7))</f>
        <v/>
      </c>
      <c r="I2" s="14" t="str">
        <f>IF('Identificação da EG'!$B$7="","",'Identificação da EG'!B25)</f>
        <v/>
      </c>
      <c r="J2" s="14" t="str">
        <f>IF('Identificação da EG'!C25="","",'Identificação da EG'!C25)</f>
        <v/>
      </c>
      <c r="K2" s="14" t="str">
        <f>IF('Identificação da EG'!D25="","",'Identificação da EG'!D25)</f>
        <v/>
      </c>
      <c r="L2" s="14" t="str">
        <f>IF('Identificação da EG'!E25="","",'Identificação da EG'!E25)</f>
        <v/>
      </c>
      <c r="M2" s="14" t="str">
        <f>IF('Identificação da EG'!F25="","",'Identificação da EG'!F25)</f>
        <v/>
      </c>
      <c r="N2" s="14" t="str">
        <f>IF('Identificação da EG'!G25="","",'Identificação da EG'!G25)</f>
        <v/>
      </c>
      <c r="O2" s="14"/>
      <c r="P2" s="14" t="str">
        <f>IF(OR('Identificação da EG'!H25="",'Identificação da EG'!H25="(máximo 300 carateres)"),"",'Identificação da EG'!H25)</f>
        <v/>
      </c>
    </row>
    <row r="3" spans="1:16" x14ac:dyDescent="0.15">
      <c r="A3" s="14" t="str">
        <f>IF(I3="","",IF(OR('Identificação da EG'!$B$7=0,'Identificação da EG'!$B$7=""),"",Capa!$C$10))</f>
        <v/>
      </c>
      <c r="B3" s="14" t="str">
        <f>IF(I3="","",IF((OR('Identificação da EG'!$B$7=0,'Identificação da EG'!$B$7="")),"",'Identificação da EG'!$B$7))</f>
        <v/>
      </c>
      <c r="C3" s="14" t="str">
        <f>IF(I3="","",IF(B3="","",VLOOKUP(B3,Auxiliar!$BW$23:$BX$3130,2,0)))</f>
        <v/>
      </c>
      <c r="D3" s="14" t="str">
        <f>IF(I3="","",IF(OR('Identificação da EG'!$B$7=0,'Identificação da EG'!$B$7=""),"","Portugal"))</f>
        <v/>
      </c>
      <c r="E3" s="14" t="str">
        <f>IF(I3="","",IF(OR('Identificação da EG'!$B$7=0,'Identificação da EG'!$B$7=""),"",'Identificação da EG'!$C$7))</f>
        <v/>
      </c>
      <c r="F3" s="14" t="str">
        <f>IF(I3="","",IF(OR('Identificação da EG'!$B$7=0,'Identificação da EG'!$B$7=""),"",'Identificação da EG'!$F$7))</f>
        <v/>
      </c>
      <c r="G3" s="14" t="str">
        <f>IF(I3="","",IF((OR('Identificação da EG'!$B$7=0,'Identificação da EG'!$B$7="")),"",'Identificação da EG'!$D$7))</f>
        <v/>
      </c>
      <c r="H3" s="25" t="str">
        <f>IF(I3="","",IF(OR('Identificação da EG'!$B$7=0,'Identificação da EG'!$B$7=""),"",'Identificação da EG'!$E$7))</f>
        <v/>
      </c>
      <c r="I3" s="14" t="str">
        <f>IF('Identificação da EG'!$B$7="","",'Identificação da EG'!B26)</f>
        <v/>
      </c>
      <c r="J3" s="14" t="str">
        <f>IF('Identificação da EG'!C26="","",'Identificação da EG'!C26)</f>
        <v/>
      </c>
      <c r="K3" s="14" t="str">
        <f>IF('Identificação da EG'!D26="","",'Identificação da EG'!D26)</f>
        <v/>
      </c>
      <c r="L3" s="14" t="str">
        <f>IF('Identificação da EG'!E26="","",'Identificação da EG'!E26)</f>
        <v/>
      </c>
      <c r="M3" s="14" t="str">
        <f>IF('Identificação da EG'!F26="","",'Identificação da EG'!F26)</f>
        <v/>
      </c>
      <c r="N3" s="14" t="str">
        <f>IF('Identificação da EG'!G26="","",'Identificação da EG'!G26)</f>
        <v/>
      </c>
      <c r="O3" s="14"/>
      <c r="P3" s="14" t="str">
        <f>IF(OR('Identificação da EG'!H26="",'Identificação da EG'!H26="(máximo 300 carateres)"),"",'Identificação da EG'!H26)</f>
        <v/>
      </c>
    </row>
    <row r="4" spans="1:16" x14ac:dyDescent="0.15">
      <c r="A4" s="14" t="str">
        <f>IF(I4="","",IF(OR('Identificação da EG'!$B$7=0,'Identificação da EG'!$B$7=""),"",Capa!$C$10))</f>
        <v/>
      </c>
      <c r="B4" s="14" t="str">
        <f>IF(I4="","",IF((OR('Identificação da EG'!$B$7=0,'Identificação da EG'!$B$7="")),"",'Identificação da EG'!$B$7))</f>
        <v/>
      </c>
      <c r="C4" s="14" t="str">
        <f>IF(I4="","",IF(B4="","",VLOOKUP(B4,Auxiliar!$BW$23:$BX$3130,2,0)))</f>
        <v/>
      </c>
      <c r="D4" s="14" t="str">
        <f>IF(I4="","",IF(OR('Identificação da EG'!$B$7=0,'Identificação da EG'!$B$7=""),"","Portugal"))</f>
        <v/>
      </c>
      <c r="E4" s="14" t="str">
        <f>IF(I4="","",IF(OR('Identificação da EG'!$B$7=0,'Identificação da EG'!$B$7=""),"",'Identificação da EG'!$C$7))</f>
        <v/>
      </c>
      <c r="F4" s="14" t="str">
        <f>IF(I4="","",IF(OR('Identificação da EG'!$B$7=0,'Identificação da EG'!$B$7=""),"",'Identificação da EG'!$F$7))</f>
        <v/>
      </c>
      <c r="G4" s="14" t="str">
        <f>IF(I4="","",IF((OR('Identificação da EG'!$B$7=0,'Identificação da EG'!$B$7="")),"",'Identificação da EG'!$D$7))</f>
        <v/>
      </c>
      <c r="H4" s="25" t="str">
        <f>IF(I4="","",IF(OR('Identificação da EG'!$B$7=0,'Identificação da EG'!$B$7=""),"",'Identificação da EG'!$E$7))</f>
        <v/>
      </c>
      <c r="I4" s="14" t="str">
        <f>IF('Identificação da EG'!$B$7="","",'Identificação da EG'!B27)</f>
        <v/>
      </c>
      <c r="J4" s="14" t="str">
        <f>IF('Identificação da EG'!C27="","",'Identificação da EG'!C27)</f>
        <v/>
      </c>
      <c r="K4" s="14" t="str">
        <f>IF('Identificação da EG'!D27="","",'Identificação da EG'!D27)</f>
        <v/>
      </c>
      <c r="L4" s="14" t="str">
        <f>IF('Identificação da EG'!E27="","",'Identificação da EG'!E27)</f>
        <v/>
      </c>
      <c r="M4" s="14" t="str">
        <f>IF('Identificação da EG'!F27="","",'Identificação da EG'!F27)</f>
        <v/>
      </c>
      <c r="N4" s="14" t="str">
        <f>IF('Identificação da EG'!G27="","",'Identificação da EG'!G27)</f>
        <v/>
      </c>
      <c r="O4" s="14"/>
      <c r="P4" s="14" t="str">
        <f>IF(OR('Identificação da EG'!H27="",'Identificação da EG'!H27="(máximo 300 carateres)"),"",'Identificação da EG'!H27)</f>
        <v/>
      </c>
    </row>
    <row r="5" spans="1:16" x14ac:dyDescent="0.15">
      <c r="A5" s="14" t="str">
        <f>IF(I5="","",IF(OR('Identificação da EG'!$B$7=0,'Identificação da EG'!$B$7=""),"",Capa!$C$10))</f>
        <v/>
      </c>
      <c r="B5" s="14" t="str">
        <f>IF(I5="","",IF((OR('Identificação da EG'!$B$7=0,'Identificação da EG'!$B$7="")),"",'Identificação da EG'!$B$7))</f>
        <v/>
      </c>
      <c r="C5" s="14" t="str">
        <f>IF(I5="","",IF(B5="","",VLOOKUP(B5,Auxiliar!$BW$23:$BX$3130,2,0)))</f>
        <v/>
      </c>
      <c r="D5" s="14" t="str">
        <f>IF(I5="","",IF(OR('Identificação da EG'!$B$7=0,'Identificação da EG'!$B$7=""),"","Portugal"))</f>
        <v/>
      </c>
      <c r="E5" s="14" t="str">
        <f>IF(I5="","",IF(OR('Identificação da EG'!$B$7=0,'Identificação da EG'!$B$7=""),"",'Identificação da EG'!$C$7))</f>
        <v/>
      </c>
      <c r="F5" s="14" t="str">
        <f>IF(I5="","",IF(OR('Identificação da EG'!$B$7=0,'Identificação da EG'!$B$7=""),"",'Identificação da EG'!$F$7))</f>
        <v/>
      </c>
      <c r="G5" s="14" t="str">
        <f>IF(I5="","",IF((OR('Identificação da EG'!$B$7=0,'Identificação da EG'!$B$7="")),"",'Identificação da EG'!$D$7))</f>
        <v/>
      </c>
      <c r="H5" s="25" t="str">
        <f>IF(I5="","",IF(OR('Identificação da EG'!$B$7=0,'Identificação da EG'!$B$7=""),"",'Identificação da EG'!$E$7))</f>
        <v/>
      </c>
      <c r="I5" s="14" t="str">
        <f>IF('Identificação da EG'!$B$7="","",'Identificação da EG'!B28)</f>
        <v/>
      </c>
      <c r="J5" s="14" t="str">
        <f>IF('Identificação da EG'!C28="","",'Identificação da EG'!C28)</f>
        <v/>
      </c>
      <c r="K5" s="14" t="str">
        <f>IF('Identificação da EG'!D28="","",'Identificação da EG'!D28)</f>
        <v/>
      </c>
      <c r="L5" s="14" t="str">
        <f>IF('Identificação da EG'!E28="","",'Identificação da EG'!E28)</f>
        <v/>
      </c>
      <c r="M5" s="14" t="str">
        <f>IF('Identificação da EG'!F28="","",'Identificação da EG'!F28)</f>
        <v/>
      </c>
      <c r="N5" s="14" t="str">
        <f>IF('Identificação da EG'!G28="","",'Identificação da EG'!G28)</f>
        <v/>
      </c>
      <c r="O5" s="14"/>
      <c r="P5" s="14" t="str">
        <f>IF(OR('Identificação da EG'!H28="",'Identificação da EG'!H28="(máximo 300 carateres)"),"",'Identificação da EG'!H28)</f>
        <v/>
      </c>
    </row>
    <row r="6" spans="1:16" x14ac:dyDescent="0.15">
      <c r="A6" s="14" t="str">
        <f>IF(I6="","",IF(OR('Identificação da EG'!$B$7=0,'Identificação da EG'!$B$7=""),"",Capa!$C$10))</f>
        <v/>
      </c>
      <c r="B6" s="14" t="str">
        <f>IF(I6="","",IF((OR('Identificação da EG'!$B$7=0,'Identificação da EG'!$B$7="")),"",'Identificação da EG'!$B$7))</f>
        <v/>
      </c>
      <c r="C6" s="14" t="str">
        <f>IF(I6="","",IF(B6="","",VLOOKUP(B6,Auxiliar!$BW$23:$BX$3130,2,0)))</f>
        <v/>
      </c>
      <c r="D6" s="14" t="str">
        <f>IF(I6="","",IF(OR('Identificação da EG'!$B$7=0,'Identificação da EG'!$B$7=""),"","Portugal"))</f>
        <v/>
      </c>
      <c r="E6" s="14" t="str">
        <f>IF(I6="","",IF(OR('Identificação da EG'!$B$7=0,'Identificação da EG'!$B$7=""),"",'Identificação da EG'!$C$7))</f>
        <v/>
      </c>
      <c r="F6" s="14" t="str">
        <f>IF(I6="","",IF(OR('Identificação da EG'!$B$7=0,'Identificação da EG'!$B$7=""),"",'Identificação da EG'!$F$7))</f>
        <v/>
      </c>
      <c r="G6" s="14" t="str">
        <f>IF(I6="","",IF((OR('Identificação da EG'!$B$7=0,'Identificação da EG'!$B$7="")),"",'Identificação da EG'!$D$7))</f>
        <v/>
      </c>
      <c r="H6" s="25" t="str">
        <f>IF(I6="","",IF(OR('Identificação da EG'!$B$7=0,'Identificação da EG'!$B$7=""),"",'Identificação da EG'!$E$7))</f>
        <v/>
      </c>
      <c r="I6" s="14" t="str">
        <f>IF('Identificação da EG'!$B$7="","",'Identificação da EG'!B29)</f>
        <v/>
      </c>
      <c r="J6" s="14" t="str">
        <f>IF('Identificação da EG'!C29="","",'Identificação da EG'!C29)</f>
        <v/>
      </c>
      <c r="K6" s="14" t="str">
        <f>IF('Identificação da EG'!D29="","",'Identificação da EG'!D29)</f>
        <v/>
      </c>
      <c r="L6" s="14" t="str">
        <f>IF('Identificação da EG'!E29="","",'Identificação da EG'!E29)</f>
        <v/>
      </c>
      <c r="M6" s="14" t="str">
        <f>IF('Identificação da EG'!F29="","",'Identificação da EG'!F29)</f>
        <v/>
      </c>
      <c r="N6" s="14" t="str">
        <f>IF('Identificação da EG'!G29="","",'Identificação da EG'!G29)</f>
        <v/>
      </c>
      <c r="O6" s="14"/>
      <c r="P6" s="14" t="str">
        <f>IF(OR('Identificação da EG'!H29="",'Identificação da EG'!H29="(máximo 300 carateres)"),"",'Identificação da EG'!H29)</f>
        <v/>
      </c>
    </row>
    <row r="7" spans="1:16" x14ac:dyDescent="0.15">
      <c r="A7" s="14" t="str">
        <f>IF(I7="","",IF(OR('Identificação da EG'!$B$7=0,'Identificação da EG'!$B$7=""),"",Capa!$C$10))</f>
        <v/>
      </c>
      <c r="B7" s="14" t="str">
        <f>IF(I7="","",IF((OR('Identificação da EG'!$B$7=0,'Identificação da EG'!$B$7="")),"",'Identificação da EG'!$B$7))</f>
        <v/>
      </c>
      <c r="C7" s="14" t="str">
        <f>IF(I7="","",IF(B7="","",VLOOKUP(B7,Auxiliar!$BW$23:$BX$3130,2,0)))</f>
        <v/>
      </c>
      <c r="D7" s="14" t="str">
        <f>IF(I7="","",IF(OR('Identificação da EG'!$B$7=0,'Identificação da EG'!$B$7=""),"","Portugal"))</f>
        <v/>
      </c>
      <c r="E7" s="14" t="str">
        <f>IF(I7="","",IF(OR('Identificação da EG'!$B$7=0,'Identificação da EG'!$B$7=""),"",'Identificação da EG'!$C$7))</f>
        <v/>
      </c>
      <c r="F7" s="14" t="str">
        <f>IF(I7="","",IF(OR('Identificação da EG'!$B$7=0,'Identificação da EG'!$B$7=""),"",'Identificação da EG'!$F$7))</f>
        <v/>
      </c>
      <c r="G7" s="14" t="str">
        <f>IF(I7="","",IF((OR('Identificação da EG'!$B$7=0,'Identificação da EG'!$B$7="")),"",'Identificação da EG'!$D$7))</f>
        <v/>
      </c>
      <c r="H7" s="25" t="str">
        <f>IF(I7="","",IF(OR('Identificação da EG'!$B$7=0,'Identificação da EG'!$B$7=""),"",'Identificação da EG'!$E$7))</f>
        <v/>
      </c>
      <c r="I7" s="14" t="str">
        <f>IF('Identificação da EG'!$B$7="","",'Identificação da EG'!B30)</f>
        <v/>
      </c>
      <c r="J7" s="14" t="str">
        <f>IF('Identificação da EG'!C30="","",'Identificação da EG'!C30)</f>
        <v/>
      </c>
      <c r="K7" s="14" t="str">
        <f>IF('Identificação da EG'!D30="","",'Identificação da EG'!D30)</f>
        <v/>
      </c>
      <c r="L7" s="14" t="str">
        <f>IF('Identificação da EG'!E30="","",'Identificação da EG'!E30)</f>
        <v/>
      </c>
      <c r="M7" s="14" t="str">
        <f>IF('Identificação da EG'!F30="","",'Identificação da EG'!F30)</f>
        <v/>
      </c>
      <c r="N7" s="14" t="str">
        <f>IF('Identificação da EG'!G30="","",'Identificação da EG'!G30)</f>
        <v/>
      </c>
      <c r="O7" s="14"/>
      <c r="P7" s="14" t="str">
        <f>IF(OR('Identificação da EG'!H30="",'Identificação da EG'!H30="(máximo 300 carateres)"),"",'Identificação da EG'!H30)</f>
        <v/>
      </c>
    </row>
    <row r="8" spans="1:16" x14ac:dyDescent="0.15">
      <c r="A8" s="14" t="str">
        <f>IF(I8="","",IF(OR('Identificação da EG'!$B$7=0,'Identificação da EG'!$B$7=""),"",Capa!$C$10))</f>
        <v/>
      </c>
      <c r="B8" s="14" t="str">
        <f>IF(I8="","",IF((OR('Identificação da EG'!$B$7=0,'Identificação da EG'!$B$7="")),"",'Identificação da EG'!$B$7))</f>
        <v/>
      </c>
      <c r="C8" s="14" t="str">
        <f>IF(I8="","",IF(B8="","",VLOOKUP(B8,Auxiliar!$BW$23:$BX$3130,2,0)))</f>
        <v/>
      </c>
      <c r="D8" s="14" t="str">
        <f>IF(I8="","",IF(OR('Identificação da EG'!$B$7=0,'Identificação da EG'!$B$7=""),"","Portugal"))</f>
        <v/>
      </c>
      <c r="E8" s="14" t="str">
        <f>IF(I8="","",IF(OR('Identificação da EG'!$B$7=0,'Identificação da EG'!$B$7=""),"",'Identificação da EG'!$C$7))</f>
        <v/>
      </c>
      <c r="F8" s="14" t="str">
        <f>IF(I8="","",IF(OR('Identificação da EG'!$B$7=0,'Identificação da EG'!$B$7=""),"",'Identificação da EG'!$F$7))</f>
        <v/>
      </c>
      <c r="G8" s="14" t="str">
        <f>IF(I8="","",IF((OR('Identificação da EG'!$B$7=0,'Identificação da EG'!$B$7="")),"",'Identificação da EG'!$D$7))</f>
        <v/>
      </c>
      <c r="H8" s="25" t="str">
        <f>IF(I8="","",IF(OR('Identificação da EG'!$B$7=0,'Identificação da EG'!$B$7=""),"",'Identificação da EG'!$E$7))</f>
        <v/>
      </c>
      <c r="I8" s="14" t="str">
        <f>IF('Identificação da EG'!$B$7="","",'Identificação da EG'!B31)</f>
        <v/>
      </c>
      <c r="J8" s="14" t="str">
        <f>IF('Identificação da EG'!C31="","",'Identificação da EG'!C31)</f>
        <v/>
      </c>
      <c r="K8" s="14" t="str">
        <f>IF('Identificação da EG'!D31="","",'Identificação da EG'!D31)</f>
        <v/>
      </c>
      <c r="L8" s="14" t="str">
        <f>IF('Identificação da EG'!E31="","",'Identificação da EG'!E31)</f>
        <v/>
      </c>
      <c r="M8" s="14" t="str">
        <f>IF('Identificação da EG'!F31="","",'Identificação da EG'!F31)</f>
        <v/>
      </c>
      <c r="N8" s="14" t="str">
        <f>IF('Identificação da EG'!G31="","",'Identificação da EG'!G31)</f>
        <v/>
      </c>
      <c r="O8" s="14"/>
      <c r="P8" s="14" t="str">
        <f>IF(OR('Identificação da EG'!H31="",'Identificação da EG'!H31="(máximo 300 carateres)"),"",'Identificação da EG'!H31)</f>
        <v/>
      </c>
    </row>
    <row r="9" spans="1:16" x14ac:dyDescent="0.15">
      <c r="A9" s="14" t="str">
        <f>IF(I9="","",IF(OR('Identificação da EG'!$B$7=0,'Identificação da EG'!$B$7=""),"",Capa!$C$10))</f>
        <v/>
      </c>
      <c r="B9" s="14" t="str">
        <f>IF(I9="","",IF((OR('Identificação da EG'!$B$7=0,'Identificação da EG'!$B$7="")),"",'Identificação da EG'!$B$7))</f>
        <v/>
      </c>
      <c r="C9" s="14" t="str">
        <f>IF(I9="","",IF(B9="","",VLOOKUP(B9,Auxiliar!$BW$23:$BX$3130,2,0)))</f>
        <v/>
      </c>
      <c r="D9" s="14" t="str">
        <f>IF(I9="","",IF(OR('Identificação da EG'!$B$7=0,'Identificação da EG'!$B$7=""),"","Portugal"))</f>
        <v/>
      </c>
      <c r="E9" s="14" t="str">
        <f>IF(I9="","",IF(OR('Identificação da EG'!$B$7=0,'Identificação da EG'!$B$7=""),"",'Identificação da EG'!$C$7))</f>
        <v/>
      </c>
      <c r="F9" s="14" t="str">
        <f>IF(I9="","",IF(OR('Identificação da EG'!$B$7=0,'Identificação da EG'!$B$7=""),"",'Identificação da EG'!$F$7))</f>
        <v/>
      </c>
      <c r="G9" s="14" t="str">
        <f>IF(I9="","",IF((OR('Identificação da EG'!$B$7=0,'Identificação da EG'!$B$7="")),"",'Identificação da EG'!$D$7))</f>
        <v/>
      </c>
      <c r="H9" s="25" t="str">
        <f>IF(I9="","",IF(OR('Identificação da EG'!$B$7=0,'Identificação da EG'!$B$7=""),"",'Identificação da EG'!$E$7))</f>
        <v/>
      </c>
      <c r="I9" s="14" t="str">
        <f>IF('Identificação da EG'!$B$7="","",'Identificação da EG'!B32)</f>
        <v/>
      </c>
      <c r="J9" s="14" t="str">
        <f>IF('Identificação da EG'!C32="","",'Identificação da EG'!C32)</f>
        <v/>
      </c>
      <c r="K9" s="14" t="str">
        <f>IF('Identificação da EG'!D32="","",'Identificação da EG'!D32)</f>
        <v/>
      </c>
      <c r="L9" s="14" t="str">
        <f>IF('Identificação da EG'!E32="","",'Identificação da EG'!E32)</f>
        <v/>
      </c>
      <c r="M9" s="14" t="str">
        <f>IF('Identificação da EG'!F32="","",'Identificação da EG'!F32)</f>
        <v/>
      </c>
      <c r="N9" s="14" t="str">
        <f>IF('Identificação da EG'!G32="","",'Identificação da EG'!G32)</f>
        <v/>
      </c>
      <c r="O9" s="14"/>
      <c r="P9" s="14" t="str">
        <f>IF(OR('Identificação da EG'!H32="",'Identificação da EG'!H32="(máximo 300 carateres)"),"",'Identificação da EG'!H32)</f>
        <v/>
      </c>
    </row>
    <row r="10" spans="1:16" x14ac:dyDescent="0.15">
      <c r="A10" s="14" t="str">
        <f>IF(I10="","",IF(OR('Identificação da EG'!$B$7=0,'Identificação da EG'!$B$7=""),"",Capa!$C$10))</f>
        <v/>
      </c>
      <c r="B10" s="14" t="str">
        <f>IF(I10="","",IF((OR('Identificação da EG'!$B$7=0,'Identificação da EG'!$B$7="")),"",'Identificação da EG'!$B$7))</f>
        <v/>
      </c>
      <c r="C10" s="14" t="str">
        <f>IF(I10="","",IF(B10="","",VLOOKUP(B10,Auxiliar!$BW$23:$BX$3130,2,0)))</f>
        <v/>
      </c>
      <c r="D10" s="14" t="str">
        <f>IF(I10="","",IF(OR('Identificação da EG'!$B$7=0,'Identificação da EG'!$B$7=""),"","Portugal"))</f>
        <v/>
      </c>
      <c r="E10" s="14" t="str">
        <f>IF(I10="","",IF(OR('Identificação da EG'!$B$7=0,'Identificação da EG'!$B$7=""),"",'Identificação da EG'!$C$7))</f>
        <v/>
      </c>
      <c r="F10" s="14" t="str">
        <f>IF(I10="","",IF(OR('Identificação da EG'!$B$7=0,'Identificação da EG'!$B$7=""),"",'Identificação da EG'!$F$7))</f>
        <v/>
      </c>
      <c r="G10" s="14" t="str">
        <f>IF(I10="","",IF((OR('Identificação da EG'!$B$7=0,'Identificação da EG'!$B$7="")),"",'Identificação da EG'!$D$7))</f>
        <v/>
      </c>
      <c r="H10" s="25" t="str">
        <f>IF(I10="","",IF(OR('Identificação da EG'!$B$7=0,'Identificação da EG'!$B$7=""),"",'Identificação da EG'!$E$7))</f>
        <v/>
      </c>
      <c r="I10" s="14" t="str">
        <f>IF('Identificação da EG'!$B$7="","",'Identificação da EG'!B33)</f>
        <v/>
      </c>
      <c r="J10" s="14" t="str">
        <f>IF('Identificação da EG'!C33="","",'Identificação da EG'!C33)</f>
        <v/>
      </c>
      <c r="K10" s="14" t="str">
        <f>IF('Identificação da EG'!D33="","",'Identificação da EG'!D33)</f>
        <v/>
      </c>
      <c r="L10" s="14" t="str">
        <f>IF('Identificação da EG'!E33="","",'Identificação da EG'!E33)</f>
        <v/>
      </c>
      <c r="M10" s="14" t="str">
        <f>IF('Identificação da EG'!F33="","",'Identificação da EG'!F33)</f>
        <v/>
      </c>
      <c r="N10" s="14" t="str">
        <f>IF('Identificação da EG'!G33="","",'Identificação da EG'!G33)</f>
        <v/>
      </c>
      <c r="O10" s="14"/>
      <c r="P10" s="14" t="str">
        <f>IF(OR('Identificação da EG'!H33="",'Identificação da EG'!H33="(máximo 300 carateres)"),"",'Identificação da EG'!H33)</f>
        <v/>
      </c>
    </row>
    <row r="11" spans="1:16" x14ac:dyDescent="0.15">
      <c r="A11" s="14" t="str">
        <f>IF(I11="","",IF(OR('Identificação da EG'!$B$7=0,'Identificação da EG'!$B$7=""),"",Capa!$C$10))</f>
        <v/>
      </c>
      <c r="B11" s="14" t="str">
        <f>IF(I11="","",IF((OR('Identificação da EG'!$B$7=0,'Identificação da EG'!$B$7="")),"",'Identificação da EG'!$B$7))</f>
        <v/>
      </c>
      <c r="C11" s="14" t="str">
        <f>IF(I11="","",IF(B11="","",VLOOKUP(B11,Auxiliar!$BW$23:$BX$3130,2,0)))</f>
        <v/>
      </c>
      <c r="D11" s="14" t="str">
        <f>IF(I11="","",IF(OR('Identificação da EG'!$B$7=0,'Identificação da EG'!$B$7=""),"","Portugal"))</f>
        <v/>
      </c>
      <c r="E11" s="14" t="str">
        <f>IF(I11="","",IF(OR('Identificação da EG'!$B$7=0,'Identificação da EG'!$B$7=""),"",'Identificação da EG'!$C$7))</f>
        <v/>
      </c>
      <c r="F11" s="14" t="str">
        <f>IF(I11="","",IF(OR('Identificação da EG'!$B$7=0,'Identificação da EG'!$B$7=""),"",'Identificação da EG'!$F$7))</f>
        <v/>
      </c>
      <c r="G11" s="14" t="str">
        <f>IF(I11="","",IF((OR('Identificação da EG'!$B$7=0,'Identificação da EG'!$B$7="")),"",'Identificação da EG'!$D$7))</f>
        <v/>
      </c>
      <c r="H11" s="25" t="str">
        <f>IF(I11="","",IF(OR('Identificação da EG'!$B$7=0,'Identificação da EG'!$B$7=""),"",'Identificação da EG'!$E$7))</f>
        <v/>
      </c>
      <c r="I11" s="14" t="str">
        <f>IF('Identificação da EG'!$B$7="","",'Identificação da EG'!B34)</f>
        <v/>
      </c>
      <c r="J11" s="14" t="str">
        <f>IF('Identificação da EG'!C34="","",'Identificação da EG'!C34)</f>
        <v/>
      </c>
      <c r="K11" s="14" t="str">
        <f>IF('Identificação da EG'!D34="","",'Identificação da EG'!D34)</f>
        <v/>
      </c>
      <c r="L11" s="14" t="str">
        <f>IF('Identificação da EG'!E34="","",'Identificação da EG'!E34)</f>
        <v/>
      </c>
      <c r="M11" s="14" t="str">
        <f>IF('Identificação da EG'!F34="","",'Identificação da EG'!F34)</f>
        <v/>
      </c>
      <c r="N11" s="14" t="str">
        <f>IF('Identificação da EG'!G34="","",'Identificação da EG'!G34)</f>
        <v/>
      </c>
      <c r="O11" s="14"/>
      <c r="P11" s="14" t="str">
        <f>IF(OR('Identificação da EG'!H34="",'Identificação da EG'!H34="(máximo 300 carateres)"),"",'Identificação da EG'!H34)</f>
        <v/>
      </c>
    </row>
    <row r="12" spans="1:16" x14ac:dyDescent="0.15">
      <c r="A12" s="14" t="str">
        <f>IF(I12="","",IF(OR('Identificação da EG'!$B$7=0,'Identificação da EG'!$B$7=""),"",Capa!$C$10))</f>
        <v/>
      </c>
      <c r="B12" s="14" t="str">
        <f>IF(I12="","",IF((OR('Identificação da EG'!$B$7=0,'Identificação da EG'!$B$7="")),"",'Identificação da EG'!$B$7))</f>
        <v/>
      </c>
      <c r="C12" s="14" t="str">
        <f>IF(I12="","",IF(B12="","",VLOOKUP(B12,Auxiliar!$BW$23:$BX$3130,2,0)))</f>
        <v/>
      </c>
      <c r="D12" s="14" t="str">
        <f>IF(I12="","",IF(OR('Identificação da EG'!$B$7=0,'Identificação da EG'!$B$7=""),"","Portugal"))</f>
        <v/>
      </c>
      <c r="E12" s="14" t="str">
        <f>IF(I12="","",IF(OR('Identificação da EG'!$B$7=0,'Identificação da EG'!$B$7=""),"",'Identificação da EG'!$C$7))</f>
        <v/>
      </c>
      <c r="F12" s="14" t="str">
        <f>IF(I12="","",IF(OR('Identificação da EG'!$B$7=0,'Identificação da EG'!$B$7=""),"",'Identificação da EG'!$F$7))</f>
        <v/>
      </c>
      <c r="G12" s="14" t="str">
        <f>IF(I12="","",IF((OR('Identificação da EG'!$B$7=0,'Identificação da EG'!$B$7="")),"",'Identificação da EG'!$D$7))</f>
        <v/>
      </c>
      <c r="H12" s="25" t="str">
        <f>IF(I12="","",IF(OR('Identificação da EG'!$B$7=0,'Identificação da EG'!$B$7=""),"",'Identificação da EG'!$E$7))</f>
        <v/>
      </c>
      <c r="I12" s="14" t="str">
        <f>IF('Identificação da EG'!$B$7="","",'Identificação da EG'!B35)</f>
        <v/>
      </c>
      <c r="J12" s="14" t="str">
        <f>IF('Identificação da EG'!C35="","",'Identificação da EG'!C35)</f>
        <v/>
      </c>
      <c r="K12" s="14" t="str">
        <f>IF('Identificação da EG'!D35="","",'Identificação da EG'!D35)</f>
        <v/>
      </c>
      <c r="L12" s="14" t="str">
        <f>IF('Identificação da EG'!E35="","",'Identificação da EG'!E35)</f>
        <v/>
      </c>
      <c r="M12" s="14" t="str">
        <f>IF('Identificação da EG'!F35="","",'Identificação da EG'!F35)</f>
        <v/>
      </c>
      <c r="N12" s="14" t="str">
        <f>IF('Identificação da EG'!G35="","",'Identificação da EG'!G35)</f>
        <v/>
      </c>
      <c r="O12" s="14"/>
      <c r="P12" s="14" t="str">
        <f>IF(OR('Identificação da EG'!H35="",'Identificação da EG'!H35="(máximo 300 carateres)"),"",'Identificação da EG'!H35)</f>
        <v/>
      </c>
    </row>
    <row r="13" spans="1:16" x14ac:dyDescent="0.15">
      <c r="A13" s="14" t="str">
        <f>IF(I13="","",IF(OR('Identificação da EG'!$B$7=0,'Identificação da EG'!$B$7=""),"",Capa!$C$10))</f>
        <v/>
      </c>
      <c r="B13" s="14" t="str">
        <f>IF(I13="","",IF((OR('Identificação da EG'!$B$7=0,'Identificação da EG'!$B$7="")),"",'Identificação da EG'!$B$7))</f>
        <v/>
      </c>
      <c r="C13" s="14" t="str">
        <f>IF(I13="","",IF(B13="","",VLOOKUP(B13,Auxiliar!$BW$23:$BX$3130,2,0)))</f>
        <v/>
      </c>
      <c r="D13" s="14" t="str">
        <f>IF(I13="","",IF(OR('Identificação da EG'!$B$7=0,'Identificação da EG'!$B$7=""),"","Portugal"))</f>
        <v/>
      </c>
      <c r="E13" s="14" t="str">
        <f>IF(I13="","",IF(OR('Identificação da EG'!$B$7=0,'Identificação da EG'!$B$7=""),"",'Identificação da EG'!$C$7))</f>
        <v/>
      </c>
      <c r="F13" s="14" t="str">
        <f>IF(I13="","",IF(OR('Identificação da EG'!$B$7=0,'Identificação da EG'!$B$7=""),"",'Identificação da EG'!$F$7))</f>
        <v/>
      </c>
      <c r="G13" s="14" t="str">
        <f>IF(I13="","",IF((OR('Identificação da EG'!$B$7=0,'Identificação da EG'!$B$7="")),"",'Identificação da EG'!$D$7))</f>
        <v/>
      </c>
      <c r="H13" s="25" t="str">
        <f>IF(I13="","",IF(OR('Identificação da EG'!$B$7=0,'Identificação da EG'!$B$7=""),"",'Identificação da EG'!$E$7))</f>
        <v/>
      </c>
      <c r="I13" s="14" t="str">
        <f>IF('Identificação da EG'!$B$7="","",'Identificação da EG'!B36)</f>
        <v/>
      </c>
      <c r="J13" s="14" t="str">
        <f>IF('Identificação da EG'!C36="","",'Identificação da EG'!C36)</f>
        <v/>
      </c>
      <c r="K13" s="14" t="str">
        <f>IF('Identificação da EG'!D36="","",'Identificação da EG'!D36)</f>
        <v/>
      </c>
      <c r="L13" s="14" t="str">
        <f>IF('Identificação da EG'!E36="","",'Identificação da EG'!E36)</f>
        <v/>
      </c>
      <c r="M13" s="14" t="str">
        <f>IF('Identificação da EG'!F36="","",'Identificação da EG'!F36)</f>
        <v/>
      </c>
      <c r="N13" s="14" t="str">
        <f>IF('Identificação da EG'!G36="","",'Identificação da EG'!G36)</f>
        <v/>
      </c>
      <c r="O13" s="14"/>
      <c r="P13" s="14" t="str">
        <f>IF(OR('Identificação da EG'!H36="",'Identificação da EG'!H36="(máximo 300 carateres)"),"",'Identificação da EG'!H36)</f>
        <v/>
      </c>
    </row>
    <row r="14" spans="1:16" x14ac:dyDescent="0.15">
      <c r="A14" s="14" t="str">
        <f>IF(I14="","",IF(OR('Identificação da EG'!$B$7=0,'Identificação da EG'!$B$7=""),"",Capa!$C$10))</f>
        <v/>
      </c>
      <c r="B14" s="14" t="str">
        <f>IF(I14="","",IF((OR('Identificação da EG'!$B$7=0,'Identificação da EG'!$B$7="")),"",'Identificação da EG'!$B$7))</f>
        <v/>
      </c>
      <c r="C14" s="14" t="str">
        <f>IF(I14="","",IF(B14="","",VLOOKUP(B14,Auxiliar!$BW$23:$BX$3130,2,0)))</f>
        <v/>
      </c>
      <c r="D14" s="14" t="str">
        <f>IF(I14="","",IF(OR('Identificação da EG'!$B$7=0,'Identificação da EG'!$B$7=""),"","Portugal"))</f>
        <v/>
      </c>
      <c r="E14" s="14" t="str">
        <f>IF(I14="","",IF(OR('Identificação da EG'!$B$7=0,'Identificação da EG'!$B$7=""),"",'Identificação da EG'!$C$7))</f>
        <v/>
      </c>
      <c r="F14" s="14" t="str">
        <f>IF(I14="","",IF(OR('Identificação da EG'!$B$7=0,'Identificação da EG'!$B$7=""),"",'Identificação da EG'!$F$7))</f>
        <v/>
      </c>
      <c r="G14" s="14" t="str">
        <f>IF(I14="","",IF((OR('Identificação da EG'!$B$7=0,'Identificação da EG'!$B$7="")),"",'Identificação da EG'!$D$7))</f>
        <v/>
      </c>
      <c r="H14" s="25" t="str">
        <f>IF(I14="","",IF(OR('Identificação da EG'!$B$7=0,'Identificação da EG'!$B$7=""),"",'Identificação da EG'!$E$7))</f>
        <v/>
      </c>
      <c r="I14" s="14" t="str">
        <f>IF('Identificação da EG'!B38="","",'Identificação da EG'!B38)</f>
        <v/>
      </c>
      <c r="J14" s="14" t="str">
        <f>IF('Identificação da EG'!C38="","",'Identificação da EG'!C38)</f>
        <v/>
      </c>
      <c r="K14" s="14" t="str">
        <f>IF('Identificação da EG'!D38="","",'Identificação da EG'!D38)</f>
        <v/>
      </c>
      <c r="L14" s="14" t="str">
        <f>IF('Identificação da EG'!E38="","",'Identificação da EG'!E38)</f>
        <v/>
      </c>
      <c r="M14" s="14" t="str">
        <f>IF('Identificação da EG'!F38="","",'Identificação da EG'!F38)</f>
        <v/>
      </c>
      <c r="N14" s="14" t="str">
        <f>IF('Identificação da EG'!G38="","",'Identificação da EG'!G38)</f>
        <v/>
      </c>
      <c r="O14" s="14"/>
      <c r="P14" s="14" t="str">
        <f>IF(OR('Identificação da EG'!H38="",'Identificação da EG'!H38="(máximo 300 carateres)"),"",'Identificação da EG'!H38)</f>
        <v/>
      </c>
    </row>
    <row r="15" spans="1:16" x14ac:dyDescent="0.15">
      <c r="A15" s="14" t="str">
        <f>IF(I15="","",IF(OR('Identificação da EG'!$B$7=0,'Identificação da EG'!$B$7=""),"",Capa!$C$10))</f>
        <v/>
      </c>
      <c r="B15" s="14" t="str">
        <f>IF(I15="","",IF((OR('Identificação da EG'!$B$7=0,'Identificação da EG'!$B$7="")),"",'Identificação da EG'!$B$7))</f>
        <v/>
      </c>
      <c r="C15" s="14" t="str">
        <f>IF(I15="","",IF(B15="","",VLOOKUP(B15,Auxiliar!$BW$23:$BX$3130,2,0)))</f>
        <v/>
      </c>
      <c r="D15" s="14" t="str">
        <f>IF(I15="","",IF(OR('Identificação da EG'!$B$7=0,'Identificação da EG'!$B$7=""),"","Portugal"))</f>
        <v/>
      </c>
      <c r="E15" s="14" t="str">
        <f>IF(I15="","",IF(OR('Identificação da EG'!$B$7=0,'Identificação da EG'!$B$7=""),"",'Identificação da EG'!$C$7))</f>
        <v/>
      </c>
      <c r="F15" s="14" t="str">
        <f>IF(I15="","",IF(OR('Identificação da EG'!$B$7=0,'Identificação da EG'!$B$7=""),"",'Identificação da EG'!$F$7))</f>
        <v/>
      </c>
      <c r="G15" s="14" t="str">
        <f>IF(I15="","",IF((OR('Identificação da EG'!$B$7=0,'Identificação da EG'!$B$7="")),"",'Identificação da EG'!$D$7))</f>
        <v/>
      </c>
      <c r="H15" s="25" t="str">
        <f>IF(I15="","",IF(OR('Identificação da EG'!$B$7=0,'Identificação da EG'!$B$7=""),"",'Identificação da EG'!$E$7))</f>
        <v/>
      </c>
      <c r="I15" s="14" t="str">
        <f>IF('Identificação da EG'!B39="","",'Identificação da EG'!B39)</f>
        <v/>
      </c>
      <c r="J15" s="14" t="str">
        <f>IF('Identificação da EG'!C39="","",'Identificação da EG'!C39)</f>
        <v/>
      </c>
      <c r="K15" s="14" t="str">
        <f>IF('Identificação da EG'!D39="","",'Identificação da EG'!D39)</f>
        <v/>
      </c>
      <c r="L15" s="14" t="str">
        <f>IF('Identificação da EG'!E39="","",'Identificação da EG'!E39)</f>
        <v/>
      </c>
      <c r="M15" s="14" t="str">
        <f>IF('Identificação da EG'!F39="","",'Identificação da EG'!F39)</f>
        <v/>
      </c>
      <c r="N15" s="14" t="str">
        <f>IF('Identificação da EG'!G39="","",'Identificação da EG'!G39)</f>
        <v/>
      </c>
      <c r="O15" s="14"/>
      <c r="P15" s="14" t="str">
        <f>IF(OR('Identificação da EG'!H39="",'Identificação da EG'!H39="(máximo 300 carateres)"),"",'Identificação da EG'!H39)</f>
        <v/>
      </c>
    </row>
    <row r="16" spans="1:16" x14ac:dyDescent="0.15">
      <c r="A16" s="14" t="str">
        <f>IF(I16="","",IF(OR('Identificação da EG'!$B$7=0,'Identificação da EG'!$B$7=""),"",Capa!$C$10))</f>
        <v/>
      </c>
      <c r="B16" s="14" t="str">
        <f>IF(I16="","",IF((OR('Identificação da EG'!$B$7=0,'Identificação da EG'!$B$7="")),"",'Identificação da EG'!$B$7))</f>
        <v/>
      </c>
      <c r="C16" s="14" t="str">
        <f>IF(I16="","",IF(B16="","",VLOOKUP(B16,Auxiliar!$BW$23:$BX$3130,2,0)))</f>
        <v/>
      </c>
      <c r="D16" s="14" t="str">
        <f>IF(I16="","",IF(OR('Identificação da EG'!$B$7=0,'Identificação da EG'!$B$7=""),"","Portugal"))</f>
        <v/>
      </c>
      <c r="E16" s="14" t="str">
        <f>IF(I16="","",IF(OR('Identificação da EG'!$B$7=0,'Identificação da EG'!$B$7=""),"",'Identificação da EG'!$C$7))</f>
        <v/>
      </c>
      <c r="F16" s="14" t="str">
        <f>IF(I16="","",IF(OR('Identificação da EG'!$B$7=0,'Identificação da EG'!$B$7=""),"",'Identificação da EG'!$F$7))</f>
        <v/>
      </c>
      <c r="G16" s="14" t="str">
        <f>IF(I16="","",IF((OR('Identificação da EG'!$B$7=0,'Identificação da EG'!$B$7="")),"",'Identificação da EG'!$D$7))</f>
        <v/>
      </c>
      <c r="H16" s="25" t="str">
        <f>IF(I16="","",IF(OR('Identificação da EG'!$B$7=0,'Identificação da EG'!$B$7=""),"",'Identificação da EG'!$E$7))</f>
        <v/>
      </c>
      <c r="I16" s="14" t="str">
        <f>IF('Identificação da EG'!B40="","",'Identificação da EG'!B40)</f>
        <v/>
      </c>
      <c r="J16" s="14" t="str">
        <f>IF('Identificação da EG'!C40="","",'Identificação da EG'!C40)</f>
        <v/>
      </c>
      <c r="K16" s="14" t="str">
        <f>IF('Identificação da EG'!D40="","",'Identificação da EG'!D40)</f>
        <v/>
      </c>
      <c r="L16" s="14" t="str">
        <f>IF('Identificação da EG'!E40="","",'Identificação da EG'!E40)</f>
        <v/>
      </c>
      <c r="M16" s="14" t="str">
        <f>IF('Identificação da EG'!F40="","",'Identificação da EG'!F40)</f>
        <v/>
      </c>
      <c r="N16" s="14" t="str">
        <f>IF('Identificação da EG'!G40="","",'Identificação da EG'!G40)</f>
        <v/>
      </c>
      <c r="O16" s="14"/>
      <c r="P16" s="14" t="str">
        <f>IF(OR('Identificação da EG'!H40="",'Identificação da EG'!H40="(máximo 300 carateres)"),"",'Identificação da EG'!H40)</f>
        <v/>
      </c>
    </row>
    <row r="17" spans="1:16" x14ac:dyDescent="0.15">
      <c r="A17" s="14" t="str">
        <f>IF(I17="","",IF(OR('Identificação da EG'!$B$7=0,'Identificação da EG'!$B$7=""),"",Capa!$C$10))</f>
        <v/>
      </c>
      <c r="B17" s="14" t="str">
        <f>IF(I17="","",IF((OR('Identificação da EG'!$B$7=0,'Identificação da EG'!$B$7="")),"",'Identificação da EG'!$B$7))</f>
        <v/>
      </c>
      <c r="C17" s="14" t="str">
        <f>IF(I17="","",IF(B17="","",VLOOKUP(B17,Auxiliar!$BW$23:$BX$3130,2,0)))</f>
        <v/>
      </c>
      <c r="D17" s="14" t="str">
        <f>IF(I17="","",IF(OR('Identificação da EG'!$B$7=0,'Identificação da EG'!$B$7=""),"","Portugal"))</f>
        <v/>
      </c>
      <c r="E17" s="14" t="str">
        <f>IF(I17="","",IF(OR('Identificação da EG'!$B$7=0,'Identificação da EG'!$B$7=""),"",'Identificação da EG'!$C$7))</f>
        <v/>
      </c>
      <c r="F17" s="14" t="str">
        <f>IF(I17="","",IF(OR('Identificação da EG'!$B$7=0,'Identificação da EG'!$B$7=""),"",'Identificação da EG'!$F$7))</f>
        <v/>
      </c>
      <c r="G17" s="14" t="str">
        <f>IF(I17="","",IF((OR('Identificação da EG'!$B$7=0,'Identificação da EG'!$B$7="")),"",'Identificação da EG'!$D$7))</f>
        <v/>
      </c>
      <c r="H17" s="25" t="str">
        <f>IF(I17="","",IF(OR('Identificação da EG'!$B$7=0,'Identificação da EG'!$B$7=""),"",'Identificação da EG'!$E$7))</f>
        <v/>
      </c>
      <c r="I17" s="14" t="str">
        <f>IF('Identificação da EG'!B41="","",'Identificação da EG'!B41)</f>
        <v/>
      </c>
      <c r="J17" s="14" t="str">
        <f>IF('Identificação da EG'!C41="","",'Identificação da EG'!C41)</f>
        <v/>
      </c>
      <c r="K17" s="14" t="str">
        <f>IF('Identificação da EG'!D41="","",'Identificação da EG'!D41)</f>
        <v/>
      </c>
      <c r="L17" s="14" t="str">
        <f>IF('Identificação da EG'!E41="","",'Identificação da EG'!E41)</f>
        <v/>
      </c>
      <c r="M17" s="14" t="str">
        <f>IF('Identificação da EG'!F41="","",'Identificação da EG'!F41)</f>
        <v/>
      </c>
      <c r="N17" s="14" t="str">
        <f>IF('Identificação da EG'!G41="","",'Identificação da EG'!G41)</f>
        <v/>
      </c>
      <c r="O17" s="14"/>
      <c r="P17" s="14" t="str">
        <f>IF(OR('Identificação da EG'!H41="",'Identificação da EG'!H41="(máximo 300 carateres)"),"",'Identificação da EG'!H41)</f>
        <v/>
      </c>
    </row>
    <row r="18" spans="1:16" x14ac:dyDescent="0.15">
      <c r="A18" s="14" t="str">
        <f>IF(I18="","",IF(OR('Identificação da EG'!$B$7=0,'Identificação da EG'!$B$7=""),"",Capa!$C$10))</f>
        <v/>
      </c>
      <c r="B18" s="14" t="str">
        <f>IF(I18="","",IF((OR('Identificação da EG'!$B$7=0,'Identificação da EG'!$B$7="")),"",'Identificação da EG'!$B$7))</f>
        <v/>
      </c>
      <c r="C18" s="14" t="str">
        <f>IF(I18="","",IF(B18="","",VLOOKUP(B18,Auxiliar!$BW$23:$BX$3130,2,0)))</f>
        <v/>
      </c>
      <c r="D18" s="14" t="str">
        <f>IF(I18="","",IF(OR('Identificação da EG'!$B$7=0,'Identificação da EG'!$B$7=""),"","Portugal"))</f>
        <v/>
      </c>
      <c r="E18" s="14" t="str">
        <f>IF(I18="","",IF(OR('Identificação da EG'!$B$7=0,'Identificação da EG'!$B$7=""),"",'Identificação da EG'!$C$7))</f>
        <v/>
      </c>
      <c r="F18" s="14" t="str">
        <f>IF(I18="","",IF(OR('Identificação da EG'!$B$7=0,'Identificação da EG'!$B$7=""),"",'Identificação da EG'!$F$7))</f>
        <v/>
      </c>
      <c r="G18" s="14" t="str">
        <f>IF(I18="","",IF((OR('Identificação da EG'!$B$7=0,'Identificação da EG'!$B$7="")),"",'Identificação da EG'!$D$7))</f>
        <v/>
      </c>
      <c r="H18" s="25" t="str">
        <f>IF(I18="","",IF(OR('Identificação da EG'!$B$7=0,'Identificação da EG'!$B$7=""),"",'Identificação da EG'!$E$7))</f>
        <v/>
      </c>
      <c r="I18" s="14" t="str">
        <f>IF('Identificação da EG'!B42="","",'Identificação da EG'!B42)</f>
        <v/>
      </c>
      <c r="J18" s="14" t="str">
        <f>IF('Identificação da EG'!C42="","",'Identificação da EG'!C42)</f>
        <v/>
      </c>
      <c r="K18" s="14" t="str">
        <f>IF('Identificação da EG'!D42="","",'Identificação da EG'!D42)</f>
        <v/>
      </c>
      <c r="L18" s="14" t="str">
        <f>IF('Identificação da EG'!E42="","",'Identificação da EG'!E42)</f>
        <v/>
      </c>
      <c r="M18" s="14" t="str">
        <f>IF('Identificação da EG'!F42="","",'Identificação da EG'!F42)</f>
        <v/>
      </c>
      <c r="N18" s="14" t="str">
        <f>IF('Identificação da EG'!G42="","",'Identificação da EG'!G42)</f>
        <v/>
      </c>
      <c r="O18" s="14"/>
      <c r="P18" s="14" t="str">
        <f>IF(OR('Identificação da EG'!H42="",'Identificação da EG'!H42="(máximo 300 carateres)"),"",'Identificação da EG'!H42)</f>
        <v/>
      </c>
    </row>
    <row r="19" spans="1:16" x14ac:dyDescent="0.15">
      <c r="A19" s="14" t="str">
        <f>IF(I19="","",IF(OR('Identificação da EG'!$B$7=0,'Identificação da EG'!$B$7=""),"",Capa!$C$10))</f>
        <v/>
      </c>
      <c r="B19" s="14" t="str">
        <f>IF(I19="","",IF((OR('Identificação da EG'!$B$7=0,'Identificação da EG'!$B$7="")),"",'Identificação da EG'!$B$7))</f>
        <v/>
      </c>
      <c r="C19" s="14" t="str">
        <f>IF(I19="","",IF(B19="","",VLOOKUP(B19,Auxiliar!$BW$23:$BX$3130,2,0)))</f>
        <v/>
      </c>
      <c r="D19" s="14" t="str">
        <f>IF(I19="","",IF(OR('Identificação da EG'!$B$7=0,'Identificação da EG'!$B$7=""),"","Portugal"))</f>
        <v/>
      </c>
      <c r="E19" s="14" t="str">
        <f>IF(I19="","",IF(OR('Identificação da EG'!$B$7=0,'Identificação da EG'!$B$7=""),"",'Identificação da EG'!$C$7))</f>
        <v/>
      </c>
      <c r="F19" s="14" t="str">
        <f>IF(I19="","",IF(OR('Identificação da EG'!$B$7=0,'Identificação da EG'!$B$7=""),"",'Identificação da EG'!$F$7))</f>
        <v/>
      </c>
      <c r="G19" s="14" t="str">
        <f>IF(I19="","",IF((OR('Identificação da EG'!$B$7=0,'Identificação da EG'!$B$7="")),"",'Identificação da EG'!$D$7))</f>
        <v/>
      </c>
      <c r="H19" s="25" t="str">
        <f>IF(I19="","",IF(OR('Identificação da EG'!$B$7=0,'Identificação da EG'!$B$7=""),"",'Identificação da EG'!$E$7))</f>
        <v/>
      </c>
      <c r="I19" s="14" t="str">
        <f>IF('Identificação da EG'!B43="","",'Identificação da EG'!B43)</f>
        <v/>
      </c>
      <c r="J19" s="14" t="str">
        <f>IF('Identificação da EG'!C43="","",'Identificação da EG'!C43)</f>
        <v/>
      </c>
      <c r="K19" s="14" t="str">
        <f>IF('Identificação da EG'!D43="","",'Identificação da EG'!D43)</f>
        <v/>
      </c>
      <c r="L19" s="14" t="str">
        <f>IF('Identificação da EG'!E43="","",'Identificação da EG'!E43)</f>
        <v/>
      </c>
      <c r="M19" s="14" t="str">
        <f>IF('Identificação da EG'!F43="","",'Identificação da EG'!F43)</f>
        <v/>
      </c>
      <c r="N19" s="14" t="str">
        <f>IF('Identificação da EG'!G43="","",'Identificação da EG'!G43)</f>
        <v/>
      </c>
      <c r="O19" s="14"/>
      <c r="P19" s="14" t="str">
        <f>IF(OR('Identificação da EG'!H43="",'Identificação da EG'!H43="(máximo 300 carateres)"),"",'Identificação da EG'!H43)</f>
        <v/>
      </c>
    </row>
    <row r="20" spans="1:16" x14ac:dyDescent="0.15">
      <c r="A20" s="14" t="str">
        <f>IF(I20="","",IF(OR('Identificação da EG'!$B$7=0,'Identificação da EG'!$B$7=""),"",Capa!$C$10))</f>
        <v/>
      </c>
      <c r="B20" s="14" t="str">
        <f>IF(I20="","",IF((OR('Identificação da EG'!$B$7=0,'Identificação da EG'!$B$7="")),"",'Identificação da EG'!$B$7))</f>
        <v/>
      </c>
      <c r="C20" s="14" t="str">
        <f>IF(I20="","",IF(B20="","",VLOOKUP(B20,Auxiliar!$BW$23:$BX$3130,2,0)))</f>
        <v/>
      </c>
      <c r="D20" s="14" t="str">
        <f>IF(I20="","",IF(OR('Identificação da EG'!$B$7=0,'Identificação da EG'!$B$7=""),"","Portugal"))</f>
        <v/>
      </c>
      <c r="E20" s="14" t="str">
        <f>IF(I20="","",IF(OR('Identificação da EG'!$B$7=0,'Identificação da EG'!$B$7=""),"",'Identificação da EG'!$C$7))</f>
        <v/>
      </c>
      <c r="F20" s="14" t="str">
        <f>IF(I20="","",IF(OR('Identificação da EG'!$B$7=0,'Identificação da EG'!$B$7=""),"",'Identificação da EG'!$F$7))</f>
        <v/>
      </c>
      <c r="G20" s="14" t="str">
        <f>IF(I20="","",IF((OR('Identificação da EG'!$B$7=0,'Identificação da EG'!$B$7="")),"",'Identificação da EG'!$D$7))</f>
        <v/>
      </c>
      <c r="H20" s="25" t="str">
        <f>IF(I20="","",IF(OR('Identificação da EG'!$B$7=0,'Identificação da EG'!$B$7=""),"",'Identificação da EG'!$E$7))</f>
        <v/>
      </c>
      <c r="I20" s="14" t="str">
        <f>IF('Identificação da EG'!B44="","",'Identificação da EG'!B44)</f>
        <v/>
      </c>
      <c r="J20" s="14" t="str">
        <f>IF('Identificação da EG'!C44="","",'Identificação da EG'!C44)</f>
        <v/>
      </c>
      <c r="K20" s="14" t="str">
        <f>IF('Identificação da EG'!D44="","",'Identificação da EG'!D44)</f>
        <v/>
      </c>
      <c r="L20" s="14" t="str">
        <f>IF('Identificação da EG'!E44="","",'Identificação da EG'!E44)</f>
        <v/>
      </c>
      <c r="M20" s="14" t="str">
        <f>IF('Identificação da EG'!F44="","",'Identificação da EG'!F44)</f>
        <v/>
      </c>
      <c r="N20" s="14" t="str">
        <f>IF('Identificação da EG'!G44="","",'Identificação da EG'!G44)</f>
        <v/>
      </c>
      <c r="O20" s="14"/>
      <c r="P20" s="14" t="str">
        <f>IF(OR('Identificação da EG'!H44="",'Identificação da EG'!H44="(máximo 300 carateres)"),"",'Identificação da EG'!H44)</f>
        <v/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899A7F-3FA3-483A-B218-C5259C97FB75}">
  <sheetPr codeName="Folha6">
    <tabColor rgb="FF37B896"/>
  </sheetPr>
  <dimension ref="A1:M84"/>
  <sheetViews>
    <sheetView zoomScaleNormal="100" workbookViewId="0">
      <selection activeCell="B1" sqref="B1"/>
    </sheetView>
  </sheetViews>
  <sheetFormatPr baseColWidth="10" defaultColWidth="0" defaultRowHeight="15" zeroHeight="1" x14ac:dyDescent="0.2"/>
  <cols>
    <col min="1" max="1" width="1.83203125" style="167" customWidth="1"/>
    <col min="2" max="2" width="39.6640625" style="167" customWidth="1"/>
    <col min="3" max="9" width="18.33203125" style="167" customWidth="1"/>
    <col min="10" max="10" width="2" style="167" customWidth="1"/>
    <col min="11" max="13" width="8.5" style="167" customWidth="1"/>
    <col min="14" max="16384" width="8.5" style="167" hidden="1"/>
  </cols>
  <sheetData>
    <row r="1" spans="1:10" s="105" customFormat="1" ht="16" thickBot="1" x14ac:dyDescent="0.2">
      <c r="B1" s="291" t="s">
        <v>2687</v>
      </c>
    </row>
    <row r="2" spans="1:10" s="178" customFormat="1" x14ac:dyDescent="0.2">
      <c r="A2" s="177"/>
      <c r="B2" s="195" t="s">
        <v>2877</v>
      </c>
      <c r="C2" s="177"/>
      <c r="D2" s="177"/>
      <c r="E2" s="177"/>
      <c r="F2" s="177"/>
      <c r="G2" s="177"/>
      <c r="H2" s="177"/>
      <c r="I2" s="296"/>
      <c r="J2" s="196"/>
    </row>
    <row r="3" spans="1:10" s="178" customFormat="1" ht="15" customHeight="1" x14ac:dyDescent="0.2">
      <c r="A3" s="177"/>
      <c r="B3" s="195"/>
      <c r="C3" s="177"/>
      <c r="D3" s="177"/>
      <c r="E3" s="177"/>
      <c r="F3" s="177"/>
      <c r="G3" s="177"/>
      <c r="H3" s="177"/>
      <c r="I3" s="177"/>
      <c r="J3" s="120"/>
    </row>
    <row r="4" spans="1:10" x14ac:dyDescent="0.2">
      <c r="A4" s="165"/>
      <c r="B4" s="197" t="s">
        <v>2699</v>
      </c>
      <c r="C4" s="198"/>
      <c r="D4" s="198"/>
      <c r="E4" s="166"/>
      <c r="F4" s="166"/>
      <c r="G4" s="88"/>
      <c r="H4" s="88"/>
      <c r="I4" s="88"/>
      <c r="J4" s="120"/>
    </row>
    <row r="5" spans="1:10" ht="9.75" customHeight="1" x14ac:dyDescent="0.2">
      <c r="A5" s="165"/>
      <c r="B5" s="197"/>
      <c r="C5" s="198"/>
      <c r="D5" s="198"/>
      <c r="E5" s="166"/>
      <c r="F5" s="166"/>
      <c r="G5" s="88"/>
      <c r="H5" s="88"/>
      <c r="I5" s="88"/>
      <c r="J5" s="120"/>
    </row>
    <row r="6" spans="1:10" x14ac:dyDescent="0.2">
      <c r="A6" s="165"/>
      <c r="B6" s="155" t="s">
        <v>2802</v>
      </c>
      <c r="C6" s="187"/>
      <c r="D6" s="187"/>
      <c r="E6" s="187"/>
      <c r="F6" s="187"/>
      <c r="G6" s="187"/>
      <c r="H6" s="187"/>
      <c r="I6" s="187"/>
      <c r="J6" s="120"/>
    </row>
    <row r="7" spans="1:10" s="192" customFormat="1" x14ac:dyDescent="0.15">
      <c r="A7" s="188"/>
      <c r="B7" s="189" t="s">
        <v>2719</v>
      </c>
      <c r="C7" s="190"/>
      <c r="D7" s="190"/>
      <c r="E7" s="190"/>
      <c r="F7" s="190"/>
      <c r="G7" s="190"/>
      <c r="H7" s="190"/>
      <c r="I7" s="190"/>
      <c r="J7" s="191"/>
    </row>
    <row r="8" spans="1:10" x14ac:dyDescent="0.2">
      <c r="A8" s="165"/>
      <c r="B8" s="185" t="s">
        <v>81</v>
      </c>
      <c r="C8" s="185" t="s">
        <v>2712</v>
      </c>
      <c r="D8" s="185" t="s">
        <v>2712</v>
      </c>
      <c r="E8" s="185" t="s">
        <v>2712</v>
      </c>
      <c r="F8" s="185" t="s">
        <v>2712</v>
      </c>
      <c r="G8" s="185" t="s">
        <v>2712</v>
      </c>
      <c r="H8" s="185" t="s">
        <v>2712</v>
      </c>
      <c r="I8" s="185" t="s">
        <v>68</v>
      </c>
      <c r="J8" s="193"/>
    </row>
    <row r="9" spans="1:10" x14ac:dyDescent="0.2">
      <c r="A9" s="165"/>
      <c r="B9" s="6"/>
      <c r="C9" s="6"/>
      <c r="D9" s="6"/>
      <c r="E9" s="6"/>
      <c r="F9" s="6"/>
      <c r="G9" s="6"/>
      <c r="H9" s="6"/>
      <c r="I9" s="97" t="s">
        <v>70</v>
      </c>
      <c r="J9" s="120"/>
    </row>
    <row r="10" spans="1:10" x14ac:dyDescent="0.2">
      <c r="A10" s="165"/>
      <c r="B10" s="6"/>
      <c r="C10" s="6"/>
      <c r="D10" s="6"/>
      <c r="E10" s="6"/>
      <c r="F10" s="6"/>
      <c r="G10" s="6"/>
      <c r="H10" s="6"/>
      <c r="I10" s="97" t="s">
        <v>70</v>
      </c>
      <c r="J10" s="120"/>
    </row>
    <row r="11" spans="1:10" x14ac:dyDescent="0.2">
      <c r="A11" s="165"/>
      <c r="B11" s="6"/>
      <c r="C11" s="6"/>
      <c r="D11" s="6"/>
      <c r="E11" s="6"/>
      <c r="F11" s="6"/>
      <c r="G11" s="6"/>
      <c r="H11" s="6"/>
      <c r="I11" s="97" t="s">
        <v>70</v>
      </c>
      <c r="J11" s="120"/>
    </row>
    <row r="12" spans="1:10" x14ac:dyDescent="0.2">
      <c r="A12" s="165"/>
      <c r="B12" s="6"/>
      <c r="C12" s="6"/>
      <c r="D12" s="6"/>
      <c r="E12" s="6"/>
      <c r="F12" s="6"/>
      <c r="G12" s="6"/>
      <c r="H12" s="6"/>
      <c r="I12" s="97" t="s">
        <v>70</v>
      </c>
      <c r="J12" s="120"/>
    </row>
    <row r="13" spans="1:10" x14ac:dyDescent="0.2">
      <c r="A13" s="165"/>
      <c r="B13" s="6"/>
      <c r="C13" s="6"/>
      <c r="D13" s="6"/>
      <c r="E13" s="6"/>
      <c r="F13" s="6"/>
      <c r="G13" s="6"/>
      <c r="H13" s="6"/>
      <c r="I13" s="97" t="s">
        <v>70</v>
      </c>
      <c r="J13" s="120"/>
    </row>
    <row r="14" spans="1:10" ht="14.25" customHeight="1" x14ac:dyDescent="0.2">
      <c r="A14" s="165"/>
      <c r="B14" s="187"/>
      <c r="C14" s="187"/>
      <c r="D14" s="187"/>
      <c r="E14" s="187"/>
      <c r="F14" s="187"/>
      <c r="G14" s="187"/>
      <c r="H14" s="187"/>
      <c r="I14" s="187"/>
      <c r="J14" s="120"/>
    </row>
    <row r="15" spans="1:10" ht="14.25" customHeight="1" x14ac:dyDescent="0.2">
      <c r="A15" s="165"/>
      <c r="B15" s="155" t="s">
        <v>2715</v>
      </c>
      <c r="C15" s="187"/>
      <c r="D15" s="187"/>
      <c r="E15" s="187"/>
      <c r="F15" s="187"/>
      <c r="G15" s="187"/>
      <c r="H15" s="187"/>
      <c r="I15" s="187"/>
      <c r="J15" s="120"/>
    </row>
    <row r="16" spans="1:10" ht="14.25" customHeight="1" x14ac:dyDescent="0.2">
      <c r="A16" s="165"/>
      <c r="B16" s="185" t="s">
        <v>81</v>
      </c>
      <c r="C16" s="185" t="s">
        <v>83</v>
      </c>
      <c r="D16" s="185" t="s">
        <v>84</v>
      </c>
      <c r="E16" s="187"/>
      <c r="F16" s="187"/>
      <c r="G16" s="187"/>
      <c r="H16" s="187"/>
      <c r="I16" s="187"/>
      <c r="J16" s="120"/>
    </row>
    <row r="17" spans="1:10" ht="14.25" customHeight="1" x14ac:dyDescent="0.2">
      <c r="A17" s="165"/>
      <c r="B17" s="6"/>
      <c r="C17" s="13"/>
      <c r="D17" s="74"/>
      <c r="E17" s="187"/>
      <c r="F17" s="187"/>
      <c r="G17" s="187"/>
      <c r="H17" s="187"/>
      <c r="I17" s="187"/>
      <c r="J17" s="120"/>
    </row>
    <row r="18" spans="1:10" ht="14.25" customHeight="1" x14ac:dyDescent="0.2">
      <c r="A18" s="165"/>
      <c r="B18" s="6"/>
      <c r="C18" s="13"/>
      <c r="D18" s="74"/>
      <c r="E18" s="187"/>
      <c r="F18" s="187"/>
      <c r="G18" s="187"/>
      <c r="H18" s="187"/>
      <c r="I18" s="187"/>
      <c r="J18" s="120"/>
    </row>
    <row r="19" spans="1:10" ht="14.25" customHeight="1" x14ac:dyDescent="0.2">
      <c r="A19" s="165"/>
      <c r="B19" s="6"/>
      <c r="C19" s="13"/>
      <c r="D19" s="74"/>
      <c r="E19" s="187"/>
      <c r="F19" s="187"/>
      <c r="G19" s="187"/>
      <c r="H19" s="187"/>
      <c r="I19" s="187"/>
      <c r="J19" s="120"/>
    </row>
    <row r="20" spans="1:10" ht="14.25" customHeight="1" x14ac:dyDescent="0.2">
      <c r="A20" s="165"/>
      <c r="B20" s="6"/>
      <c r="C20" s="13"/>
      <c r="D20" s="74"/>
      <c r="E20" s="187"/>
      <c r="F20" s="187"/>
      <c r="G20" s="187"/>
      <c r="H20" s="187"/>
      <c r="I20" s="187"/>
      <c r="J20" s="120"/>
    </row>
    <row r="21" spans="1:10" ht="14.25" customHeight="1" x14ac:dyDescent="0.2">
      <c r="A21" s="165"/>
      <c r="B21" s="6"/>
      <c r="C21" s="13"/>
      <c r="D21" s="74"/>
      <c r="E21" s="187"/>
      <c r="F21" s="187"/>
      <c r="G21" s="187"/>
      <c r="H21" s="187"/>
      <c r="I21" s="187"/>
      <c r="J21" s="120"/>
    </row>
    <row r="22" spans="1:10" ht="14.25" customHeight="1" x14ac:dyDescent="0.2">
      <c r="A22" s="165"/>
      <c r="B22" s="6"/>
      <c r="C22" s="13"/>
      <c r="D22" s="74"/>
      <c r="E22" s="187"/>
      <c r="F22" s="187"/>
      <c r="G22" s="187"/>
      <c r="H22" s="187"/>
      <c r="I22" s="187"/>
      <c r="J22" s="120"/>
    </row>
    <row r="23" spans="1:10" ht="14.25" customHeight="1" x14ac:dyDescent="0.2">
      <c r="A23" s="165"/>
      <c r="B23" s="6"/>
      <c r="C23" s="13"/>
      <c r="D23" s="74"/>
      <c r="E23" s="187"/>
      <c r="F23" s="187"/>
      <c r="G23" s="187"/>
      <c r="H23" s="187"/>
      <c r="I23" s="187"/>
      <c r="J23" s="120"/>
    </row>
    <row r="24" spans="1:10" ht="14.25" customHeight="1" x14ac:dyDescent="0.2">
      <c r="A24" s="165"/>
      <c r="B24" s="6"/>
      <c r="C24" s="13"/>
      <c r="D24" s="74"/>
      <c r="E24" s="187"/>
      <c r="F24" s="187"/>
      <c r="G24" s="187"/>
      <c r="H24" s="187"/>
      <c r="I24" s="187"/>
      <c r="J24" s="120"/>
    </row>
    <row r="25" spans="1:10" ht="14.25" customHeight="1" x14ac:dyDescent="0.2">
      <c r="A25" s="165"/>
      <c r="B25" s="6"/>
      <c r="C25" s="13"/>
      <c r="D25" s="74"/>
      <c r="E25" s="187"/>
      <c r="F25" s="187"/>
      <c r="G25" s="187"/>
      <c r="H25" s="187"/>
      <c r="I25" s="187"/>
      <c r="J25" s="120"/>
    </row>
    <row r="26" spans="1:10" ht="14.25" customHeight="1" x14ac:dyDescent="0.2">
      <c r="A26" s="165"/>
      <c r="B26" s="6"/>
      <c r="C26" s="13"/>
      <c r="D26" s="74"/>
      <c r="E26" s="187"/>
      <c r="F26" s="187"/>
      <c r="G26" s="187"/>
      <c r="H26" s="187"/>
      <c r="I26" s="187"/>
      <c r="J26" s="120"/>
    </row>
    <row r="27" spans="1:10" ht="14.25" customHeight="1" x14ac:dyDescent="0.2">
      <c r="A27" s="165"/>
      <c r="B27" s="6"/>
      <c r="C27" s="13"/>
      <c r="D27" s="74"/>
      <c r="E27" s="187"/>
      <c r="F27" s="187"/>
      <c r="G27" s="187"/>
      <c r="H27" s="187"/>
      <c r="I27" s="187"/>
      <c r="J27" s="120"/>
    </row>
    <row r="28" spans="1:10" ht="14.25" customHeight="1" x14ac:dyDescent="0.2">
      <c r="A28" s="165"/>
      <c r="B28" s="6"/>
      <c r="C28" s="13"/>
      <c r="D28" s="74"/>
      <c r="E28" s="187"/>
      <c r="F28" s="187"/>
      <c r="G28" s="187"/>
      <c r="H28" s="187"/>
      <c r="I28" s="187"/>
      <c r="J28" s="120"/>
    </row>
    <row r="29" spans="1:10" ht="14.25" customHeight="1" x14ac:dyDescent="0.2">
      <c r="A29" s="165"/>
      <c r="B29" s="6"/>
      <c r="C29" s="13"/>
      <c r="D29" s="74"/>
      <c r="E29" s="187"/>
      <c r="F29" s="187"/>
      <c r="G29" s="187"/>
      <c r="H29" s="187"/>
      <c r="I29" s="187"/>
      <c r="J29" s="120"/>
    </row>
    <row r="30" spans="1:10" ht="14.25" customHeight="1" x14ac:dyDescent="0.2">
      <c r="A30" s="165"/>
      <c r="B30" s="6"/>
      <c r="C30" s="13"/>
      <c r="D30" s="74"/>
      <c r="E30" s="187"/>
      <c r="F30" s="187"/>
      <c r="G30" s="187"/>
      <c r="H30" s="187"/>
      <c r="I30" s="187"/>
      <c r="J30" s="120"/>
    </row>
    <row r="31" spans="1:10" ht="14.25" customHeight="1" x14ac:dyDescent="0.2">
      <c r="A31" s="165"/>
      <c r="B31" s="6"/>
      <c r="C31" s="13"/>
      <c r="D31" s="74"/>
      <c r="E31" s="187"/>
      <c r="F31" s="187"/>
      <c r="G31" s="187"/>
      <c r="H31" s="187"/>
      <c r="I31" s="187"/>
      <c r="J31" s="120"/>
    </row>
    <row r="32" spans="1:10" ht="14.25" customHeight="1" x14ac:dyDescent="0.2">
      <c r="A32" s="165"/>
      <c r="B32" s="6"/>
      <c r="C32" s="13"/>
      <c r="D32" s="74"/>
      <c r="E32" s="187"/>
      <c r="F32" s="187"/>
      <c r="G32" s="187"/>
      <c r="H32" s="187"/>
      <c r="I32" s="187"/>
      <c r="J32" s="120"/>
    </row>
    <row r="33" spans="1:10" ht="14.25" customHeight="1" x14ac:dyDescent="0.2">
      <c r="A33" s="165"/>
      <c r="B33" s="187"/>
      <c r="C33" s="187"/>
      <c r="D33" s="187"/>
      <c r="E33" s="187"/>
      <c r="F33" s="187"/>
      <c r="G33" s="187"/>
      <c r="H33" s="187"/>
      <c r="I33" s="187"/>
      <c r="J33" s="120"/>
    </row>
    <row r="34" spans="1:10" ht="14.25" customHeight="1" x14ac:dyDescent="0.2">
      <c r="A34" s="165"/>
      <c r="B34" s="155" t="s">
        <v>2714</v>
      </c>
      <c r="C34" s="187"/>
      <c r="D34" s="187"/>
      <c r="E34" s="187"/>
      <c r="F34" s="187"/>
      <c r="G34" s="187"/>
      <c r="H34" s="187"/>
      <c r="I34" s="187"/>
      <c r="J34" s="120"/>
    </row>
    <row r="35" spans="1:10" s="184" customFormat="1" ht="32.5" customHeight="1" x14ac:dyDescent="0.2">
      <c r="A35" s="180"/>
      <c r="B35" s="181" t="s">
        <v>81</v>
      </c>
      <c r="C35" s="181" t="s">
        <v>2713</v>
      </c>
      <c r="D35" s="181" t="s">
        <v>87</v>
      </c>
      <c r="E35" s="181" t="s">
        <v>88</v>
      </c>
      <c r="F35" s="181" t="s">
        <v>85</v>
      </c>
      <c r="G35" s="181" t="s">
        <v>86</v>
      </c>
      <c r="H35" s="194"/>
      <c r="I35" s="194"/>
      <c r="J35" s="183"/>
    </row>
    <row r="36" spans="1:10" ht="14.25" customHeight="1" x14ac:dyDescent="0.2">
      <c r="A36" s="165"/>
      <c r="B36" s="6"/>
      <c r="C36" s="6"/>
      <c r="D36" s="75"/>
      <c r="E36" s="75"/>
      <c r="F36" s="74"/>
      <c r="G36" s="74"/>
      <c r="H36" s="187"/>
      <c r="I36" s="187"/>
      <c r="J36" s="120"/>
    </row>
    <row r="37" spans="1:10" ht="14.25" customHeight="1" x14ac:dyDescent="0.2">
      <c r="A37" s="165"/>
      <c r="B37" s="6"/>
      <c r="C37" s="6"/>
      <c r="D37" s="75"/>
      <c r="E37" s="75"/>
      <c r="F37" s="74"/>
      <c r="G37" s="74"/>
      <c r="H37" s="187"/>
      <c r="I37" s="187"/>
      <c r="J37" s="120"/>
    </row>
    <row r="38" spans="1:10" ht="14.25" customHeight="1" x14ac:dyDescent="0.2">
      <c r="A38" s="165"/>
      <c r="B38" s="6"/>
      <c r="C38" s="6"/>
      <c r="D38" s="75"/>
      <c r="E38" s="75"/>
      <c r="F38" s="74"/>
      <c r="G38" s="74"/>
      <c r="H38" s="187"/>
      <c r="I38" s="187"/>
      <c r="J38" s="120"/>
    </row>
    <row r="39" spans="1:10" ht="14.25" customHeight="1" x14ac:dyDescent="0.2">
      <c r="A39" s="165"/>
      <c r="B39" s="6"/>
      <c r="C39" s="6"/>
      <c r="D39" s="75"/>
      <c r="E39" s="75"/>
      <c r="F39" s="74"/>
      <c r="G39" s="74"/>
      <c r="H39" s="187"/>
      <c r="I39" s="187"/>
      <c r="J39" s="120"/>
    </row>
    <row r="40" spans="1:10" ht="14.25" customHeight="1" x14ac:dyDescent="0.2">
      <c r="A40" s="165"/>
      <c r="B40" s="6"/>
      <c r="C40" s="6"/>
      <c r="D40" s="75"/>
      <c r="E40" s="75"/>
      <c r="F40" s="74"/>
      <c r="G40" s="74"/>
      <c r="H40" s="187"/>
      <c r="I40" s="187"/>
      <c r="J40" s="120"/>
    </row>
    <row r="41" spans="1:10" ht="14.25" customHeight="1" x14ac:dyDescent="0.2">
      <c r="A41" s="165"/>
      <c r="B41" s="6"/>
      <c r="C41" s="6"/>
      <c r="D41" s="75"/>
      <c r="E41" s="75"/>
      <c r="F41" s="74"/>
      <c r="G41" s="74"/>
      <c r="H41" s="187"/>
      <c r="I41" s="187"/>
      <c r="J41" s="120"/>
    </row>
    <row r="42" spans="1:10" ht="14.25" customHeight="1" x14ac:dyDescent="0.2">
      <c r="A42" s="165"/>
      <c r="B42" s="6"/>
      <c r="C42" s="6"/>
      <c r="D42" s="75"/>
      <c r="E42" s="75"/>
      <c r="F42" s="74"/>
      <c r="G42" s="74"/>
      <c r="H42" s="187"/>
      <c r="I42" s="187"/>
      <c r="J42" s="120"/>
    </row>
    <row r="43" spans="1:10" ht="14.25" customHeight="1" x14ac:dyDescent="0.2">
      <c r="A43" s="165"/>
      <c r="B43" s="6"/>
      <c r="C43" s="6"/>
      <c r="D43" s="75"/>
      <c r="E43" s="75"/>
      <c r="F43" s="74"/>
      <c r="G43" s="74"/>
      <c r="H43" s="187"/>
      <c r="I43" s="187"/>
      <c r="J43" s="120"/>
    </row>
    <row r="44" spans="1:10" ht="14.25" customHeight="1" x14ac:dyDescent="0.2">
      <c r="A44" s="165"/>
      <c r="B44" s="6"/>
      <c r="C44" s="6"/>
      <c r="D44" s="75"/>
      <c r="E44" s="75"/>
      <c r="F44" s="74"/>
      <c r="G44" s="74"/>
      <c r="H44" s="187"/>
      <c r="I44" s="187"/>
      <c r="J44" s="120"/>
    </row>
    <row r="45" spans="1:10" ht="14.25" customHeight="1" x14ac:dyDescent="0.2">
      <c r="A45" s="165"/>
      <c r="B45" s="6"/>
      <c r="C45" s="6"/>
      <c r="D45" s="75"/>
      <c r="E45" s="75"/>
      <c r="F45" s="74"/>
      <c r="G45" s="74"/>
      <c r="H45" s="187"/>
      <c r="I45" s="187"/>
      <c r="J45" s="120"/>
    </row>
    <row r="46" spans="1:10" ht="14.25" customHeight="1" x14ac:dyDescent="0.2">
      <c r="A46" s="165"/>
      <c r="B46" s="6"/>
      <c r="C46" s="6"/>
      <c r="D46" s="75"/>
      <c r="E46" s="75"/>
      <c r="F46" s="74"/>
      <c r="G46" s="74"/>
      <c r="H46" s="187"/>
      <c r="I46" s="187"/>
      <c r="J46" s="120"/>
    </row>
    <row r="47" spans="1:10" ht="14.25" customHeight="1" x14ac:dyDescent="0.2">
      <c r="A47" s="165"/>
      <c r="B47" s="6"/>
      <c r="C47" s="6"/>
      <c r="D47" s="75"/>
      <c r="E47" s="75"/>
      <c r="F47" s="74"/>
      <c r="G47" s="74"/>
      <c r="H47" s="187"/>
      <c r="I47" s="187"/>
      <c r="J47" s="120"/>
    </row>
    <row r="48" spans="1:10" ht="14.25" customHeight="1" x14ac:dyDescent="0.2">
      <c r="A48" s="165"/>
      <c r="B48" s="6"/>
      <c r="C48" s="6"/>
      <c r="D48" s="75"/>
      <c r="E48" s="75"/>
      <c r="F48" s="74"/>
      <c r="G48" s="74"/>
      <c r="H48" s="187"/>
      <c r="I48" s="187"/>
      <c r="J48" s="120"/>
    </row>
    <row r="49" spans="1:10" ht="14.25" customHeight="1" x14ac:dyDescent="0.2">
      <c r="A49" s="165"/>
      <c r="B49" s="6"/>
      <c r="C49" s="6"/>
      <c r="D49" s="75"/>
      <c r="E49" s="75"/>
      <c r="F49" s="74"/>
      <c r="G49" s="74"/>
      <c r="H49" s="187"/>
      <c r="I49" s="187"/>
      <c r="J49" s="120"/>
    </row>
    <row r="50" spans="1:10" ht="14.25" customHeight="1" x14ac:dyDescent="0.2">
      <c r="A50" s="165"/>
      <c r="B50" s="6"/>
      <c r="C50" s="6"/>
      <c r="D50" s="75"/>
      <c r="E50" s="75"/>
      <c r="F50" s="74"/>
      <c r="G50" s="74"/>
      <c r="H50" s="187"/>
      <c r="I50" s="187"/>
      <c r="J50" s="120"/>
    </row>
    <row r="51" spans="1:10" ht="14.25" customHeight="1" x14ac:dyDescent="0.2">
      <c r="A51" s="165"/>
      <c r="B51" s="6"/>
      <c r="C51" s="6"/>
      <c r="D51" s="75"/>
      <c r="E51" s="75"/>
      <c r="F51" s="74"/>
      <c r="G51" s="74"/>
      <c r="H51" s="187"/>
      <c r="I51" s="187"/>
      <c r="J51" s="120"/>
    </row>
    <row r="52" spans="1:10" ht="14.25" customHeight="1" x14ac:dyDescent="0.2">
      <c r="A52" s="165"/>
      <c r="B52" s="6"/>
      <c r="C52" s="6"/>
      <c r="D52" s="75"/>
      <c r="E52" s="75"/>
      <c r="F52" s="74"/>
      <c r="G52" s="74"/>
      <c r="H52" s="187"/>
      <c r="I52" s="187"/>
      <c r="J52" s="120"/>
    </row>
    <row r="53" spans="1:10" ht="14.25" customHeight="1" x14ac:dyDescent="0.2">
      <c r="A53" s="165"/>
      <c r="B53" s="187"/>
      <c r="C53" s="187"/>
      <c r="D53" s="187"/>
      <c r="E53" s="187"/>
      <c r="F53" s="187"/>
      <c r="G53" s="187"/>
      <c r="H53" s="187"/>
      <c r="I53" s="187"/>
      <c r="J53" s="120"/>
    </row>
    <row r="54" spans="1:10" ht="14.25" customHeight="1" x14ac:dyDescent="0.2">
      <c r="A54" s="165"/>
      <c r="B54" s="176" t="s">
        <v>2700</v>
      </c>
      <c r="C54" s="187"/>
      <c r="D54" s="187"/>
      <c r="E54" s="187"/>
      <c r="F54" s="187"/>
      <c r="G54" s="187"/>
      <c r="H54" s="187"/>
      <c r="I54" s="187"/>
      <c r="J54" s="120"/>
    </row>
    <row r="55" spans="1:10" ht="8.25" customHeight="1" x14ac:dyDescent="0.2">
      <c r="A55" s="165"/>
      <c r="B55" s="187"/>
      <c r="C55" s="187"/>
      <c r="D55" s="187"/>
      <c r="E55" s="187"/>
      <c r="F55" s="187"/>
      <c r="G55" s="187"/>
      <c r="H55" s="187"/>
      <c r="I55" s="187"/>
      <c r="J55" s="120"/>
    </row>
    <row r="56" spans="1:10" x14ac:dyDescent="0.2">
      <c r="A56" s="165"/>
      <c r="B56" s="155" t="s">
        <v>2803</v>
      </c>
      <c r="C56" s="187"/>
      <c r="D56" s="187"/>
      <c r="E56" s="187"/>
      <c r="F56" s="187"/>
      <c r="G56" s="187"/>
      <c r="H56" s="187"/>
      <c r="I56" s="187"/>
      <c r="J56" s="120"/>
    </row>
    <row r="57" spans="1:10" s="192" customFormat="1" x14ac:dyDescent="0.15">
      <c r="A57" s="188"/>
      <c r="B57" s="189" t="s">
        <v>2719</v>
      </c>
      <c r="C57" s="190"/>
      <c r="D57" s="190"/>
      <c r="E57" s="190"/>
      <c r="F57" s="190"/>
      <c r="G57" s="190"/>
      <c r="H57" s="187"/>
      <c r="I57" s="190"/>
      <c r="J57" s="191"/>
    </row>
    <row r="58" spans="1:10" x14ac:dyDescent="0.2">
      <c r="A58" s="165"/>
      <c r="B58" s="185" t="s">
        <v>89</v>
      </c>
      <c r="C58" s="185" t="s">
        <v>83</v>
      </c>
      <c r="D58" s="185" t="s">
        <v>90</v>
      </c>
      <c r="E58" s="166"/>
      <c r="F58" s="166"/>
      <c r="G58" s="166"/>
      <c r="H58" s="187"/>
      <c r="I58" s="166"/>
      <c r="J58" s="193"/>
    </row>
    <row r="59" spans="1:10" x14ac:dyDescent="0.2">
      <c r="A59" s="165"/>
      <c r="B59" s="5"/>
      <c r="C59" s="186" t="str">
        <f>IF(OR(B59="Outros",B59="Distribuição de refeições sobrantes",B59="Plataformas online de troca/doação"), "Canal HORECA e similares","")</f>
        <v/>
      </c>
      <c r="D59" s="74"/>
      <c r="E59" s="166"/>
      <c r="F59" s="166"/>
      <c r="G59" s="166"/>
      <c r="H59" s="166"/>
      <c r="I59" s="166"/>
      <c r="J59" s="120"/>
    </row>
    <row r="60" spans="1:10" x14ac:dyDescent="0.2">
      <c r="A60" s="165"/>
      <c r="B60" s="5"/>
      <c r="C60" s="186" t="str">
        <f>IF(OR(B60="Outros",B60="Distribuição de refeições sobrantes",B60="Plataformas online de troca/doação"), "Canal HORECA e similares","")</f>
        <v/>
      </c>
      <c r="D60" s="74"/>
      <c r="E60" s="166"/>
      <c r="F60" s="166"/>
      <c r="G60" s="166"/>
      <c r="H60" s="166"/>
      <c r="I60" s="166"/>
      <c r="J60" s="120"/>
    </row>
    <row r="61" spans="1:10" x14ac:dyDescent="0.2">
      <c r="A61" s="165"/>
      <c r="B61" s="5"/>
      <c r="C61" s="186" t="str">
        <f>IF(OR(B61="Outros",B61="Distribuição de refeições sobrantes",B61="Plataformas online de troca/doação"), "Canal HORECA e similares","")</f>
        <v/>
      </c>
      <c r="D61" s="74"/>
      <c r="E61" s="166"/>
      <c r="F61" s="166"/>
      <c r="G61" s="166"/>
      <c r="H61" s="166"/>
      <c r="I61" s="166"/>
      <c r="J61" s="120"/>
    </row>
    <row r="62" spans="1:10" x14ac:dyDescent="0.2">
      <c r="A62" s="165"/>
      <c r="B62" s="166"/>
      <c r="C62" s="166"/>
      <c r="D62" s="166"/>
      <c r="E62" s="166"/>
      <c r="F62" s="166"/>
      <c r="G62" s="166"/>
      <c r="H62" s="166"/>
      <c r="I62" s="166"/>
      <c r="J62" s="120"/>
    </row>
    <row r="63" spans="1:10" x14ac:dyDescent="0.2">
      <c r="A63" s="165"/>
      <c r="B63" s="155" t="s">
        <v>91</v>
      </c>
      <c r="C63" s="166"/>
      <c r="D63" s="166"/>
      <c r="E63" s="166"/>
      <c r="F63" s="166"/>
      <c r="G63" s="166"/>
      <c r="H63" s="166"/>
      <c r="I63" s="166"/>
      <c r="J63" s="120"/>
    </row>
    <row r="64" spans="1:10" x14ac:dyDescent="0.2">
      <c r="A64" s="165"/>
      <c r="B64" s="185" t="s">
        <v>92</v>
      </c>
      <c r="C64" s="74"/>
      <c r="D64" s="166"/>
      <c r="E64" s="166"/>
      <c r="F64" s="166"/>
      <c r="G64" s="166"/>
      <c r="H64" s="166"/>
      <c r="I64" s="166"/>
      <c r="J64" s="120"/>
    </row>
    <row r="65" spans="1:10" x14ac:dyDescent="0.2">
      <c r="A65" s="165"/>
      <c r="B65" s="166"/>
      <c r="C65" s="166"/>
      <c r="D65" s="166"/>
      <c r="E65" s="166"/>
      <c r="F65" s="166"/>
      <c r="G65" s="166"/>
      <c r="H65" s="166"/>
      <c r="I65" s="166"/>
      <c r="J65" s="120"/>
    </row>
    <row r="66" spans="1:10" x14ac:dyDescent="0.2">
      <c r="A66" s="165"/>
      <c r="B66" s="155" t="s">
        <v>93</v>
      </c>
      <c r="C66" s="166"/>
      <c r="D66" s="166"/>
      <c r="E66" s="166"/>
      <c r="F66" s="166"/>
      <c r="G66" s="166"/>
      <c r="H66" s="166"/>
      <c r="I66" s="166"/>
      <c r="J66" s="120"/>
    </row>
    <row r="67" spans="1:10" s="184" customFormat="1" ht="30" x14ac:dyDescent="0.2">
      <c r="A67" s="180"/>
      <c r="B67" s="181" t="s">
        <v>94</v>
      </c>
      <c r="C67" s="181" t="s">
        <v>95</v>
      </c>
      <c r="D67" s="182"/>
      <c r="E67" s="182"/>
      <c r="F67" s="182"/>
      <c r="G67" s="182"/>
      <c r="H67" s="182"/>
      <c r="I67" s="182"/>
      <c r="J67" s="183"/>
    </row>
    <row r="68" spans="1:10" x14ac:dyDescent="0.2">
      <c r="A68" s="165"/>
      <c r="B68" s="74"/>
      <c r="C68" s="74"/>
      <c r="D68" s="166"/>
      <c r="E68" s="166"/>
      <c r="F68" s="166"/>
      <c r="G68" s="166"/>
      <c r="H68" s="166"/>
      <c r="I68" s="166"/>
      <c r="J68" s="120"/>
    </row>
    <row r="69" spans="1:10" x14ac:dyDescent="0.2">
      <c r="A69" s="165"/>
      <c r="B69" s="166"/>
      <c r="C69" s="166"/>
      <c r="D69" s="166"/>
      <c r="E69" s="166"/>
      <c r="F69" s="166"/>
      <c r="G69" s="166"/>
      <c r="H69" s="166"/>
      <c r="I69" s="166"/>
      <c r="J69" s="120"/>
    </row>
    <row r="70" spans="1:10" s="178" customFormat="1" x14ac:dyDescent="0.2">
      <c r="A70" s="175"/>
      <c r="B70" s="176" t="s">
        <v>2738</v>
      </c>
      <c r="C70" s="177"/>
      <c r="D70" s="177"/>
      <c r="E70" s="177"/>
      <c r="F70" s="177"/>
      <c r="G70" s="177"/>
      <c r="H70" s="177"/>
      <c r="I70" s="177"/>
      <c r="J70" s="120"/>
    </row>
    <row r="71" spans="1:10" s="178" customFormat="1" ht="9" customHeight="1" x14ac:dyDescent="0.2">
      <c r="A71" s="175"/>
      <c r="B71" s="177"/>
      <c r="C71" s="177"/>
      <c r="D71" s="177"/>
      <c r="E71" s="177"/>
      <c r="F71" s="177"/>
      <c r="G71" s="177"/>
      <c r="H71" s="177"/>
      <c r="I71" s="177"/>
      <c r="J71" s="120"/>
    </row>
    <row r="72" spans="1:10" x14ac:dyDescent="0.2">
      <c r="A72" s="165"/>
      <c r="B72" s="155" t="s">
        <v>2697</v>
      </c>
      <c r="C72" s="166"/>
      <c r="D72" s="166"/>
      <c r="E72" s="166"/>
      <c r="F72" s="166"/>
      <c r="G72" s="166"/>
      <c r="H72" s="166"/>
      <c r="I72" s="166"/>
      <c r="J72" s="120"/>
    </row>
    <row r="73" spans="1:10" x14ac:dyDescent="0.2">
      <c r="A73" s="165"/>
      <c r="B73" s="179" t="s">
        <v>2698</v>
      </c>
      <c r="C73" s="166"/>
      <c r="D73" s="166"/>
      <c r="E73" s="166"/>
      <c r="F73" s="166"/>
      <c r="G73" s="166"/>
      <c r="H73" s="166"/>
      <c r="I73" s="166"/>
      <c r="J73" s="120"/>
    </row>
    <row r="74" spans="1:10" x14ac:dyDescent="0.2">
      <c r="A74" s="165"/>
      <c r="B74" s="172" t="s">
        <v>96</v>
      </c>
      <c r="C74" s="74"/>
      <c r="D74" s="166"/>
      <c r="E74" s="166"/>
      <c r="F74" s="166"/>
      <c r="G74" s="166"/>
      <c r="H74" s="166"/>
      <c r="I74" s="166"/>
      <c r="J74" s="120"/>
    </row>
    <row r="75" spans="1:10" x14ac:dyDescent="0.2">
      <c r="A75" s="165"/>
      <c r="B75" s="173"/>
      <c r="C75" s="166"/>
      <c r="D75" s="166"/>
      <c r="E75" s="166"/>
      <c r="F75" s="166"/>
      <c r="G75" s="166"/>
      <c r="H75" s="166"/>
      <c r="I75" s="166"/>
      <c r="J75" s="120"/>
    </row>
    <row r="76" spans="1:10" x14ac:dyDescent="0.2">
      <c r="A76" s="165"/>
      <c r="B76" s="174" t="s">
        <v>97</v>
      </c>
      <c r="C76" s="166"/>
      <c r="D76" s="166"/>
      <c r="E76" s="166"/>
      <c r="F76" s="166"/>
      <c r="G76" s="166"/>
      <c r="H76" s="166"/>
      <c r="I76" s="166"/>
      <c r="J76" s="120"/>
    </row>
    <row r="77" spans="1:10" x14ac:dyDescent="0.2">
      <c r="A77" s="165"/>
      <c r="B77" s="172" t="s">
        <v>68</v>
      </c>
      <c r="C77" s="87" t="s">
        <v>70</v>
      </c>
      <c r="D77" s="148"/>
      <c r="E77" s="148"/>
      <c r="F77" s="148"/>
      <c r="G77" s="148"/>
      <c r="H77" s="171"/>
      <c r="I77" s="166"/>
      <c r="J77" s="120"/>
    </row>
    <row r="78" spans="1:10" x14ac:dyDescent="0.2">
      <c r="A78" s="165"/>
      <c r="B78" s="166"/>
      <c r="C78" s="166"/>
      <c r="D78" s="166"/>
      <c r="E78" s="166"/>
      <c r="F78" s="166"/>
      <c r="G78" s="166"/>
      <c r="H78" s="166"/>
      <c r="I78" s="166"/>
      <c r="J78" s="120"/>
    </row>
    <row r="79" spans="1:10" ht="16" thickBot="1" x14ac:dyDescent="0.25">
      <c r="A79" s="169"/>
      <c r="B79" s="169"/>
      <c r="C79" s="169"/>
      <c r="D79" s="169"/>
      <c r="E79" s="169"/>
      <c r="F79" s="169"/>
      <c r="G79" s="169"/>
      <c r="H79" s="169"/>
      <c r="I79" s="169"/>
      <c r="J79" s="170"/>
    </row>
    <row r="80" spans="1:10" x14ac:dyDescent="0.2"/>
    <row r="81" x14ac:dyDescent="0.2"/>
    <row r="82" x14ac:dyDescent="0.2"/>
    <row r="83" x14ac:dyDescent="0.2"/>
    <row r="84" x14ac:dyDescent="0.2"/>
  </sheetData>
  <sheetProtection algorithmName="SHA-512" hashValue="HMpHzLBSRNJF+rG+ccxz+2Zrbd4AUYnPHPocYMtz/x2OaVmJnV3naPEZ2tAjPcjeD/8dHg92Rya9NLLl/BzcvA==" saltValue="wYqAaHVXwFdQhIPUtftL+g==" spinCount="100000" sheet="1" objects="1" scenarios="1"/>
  <phoneticPr fontId="44" type="noConversion"/>
  <dataValidations count="19">
    <dataValidation type="textLength" operator="lessThanOrEqual" allowBlank="1" showInputMessage="1" showErrorMessage="1" sqref="I9:I13 C77" xr:uid="{1B4E5AB6-B14B-476C-A1DE-33B6C8AE8C49}">
      <formula1>300</formula1>
    </dataValidation>
    <dataValidation type="whole" allowBlank="1" showInputMessage="1" showErrorMessage="1" sqref="H36:H52" xr:uid="{3BB3AF85-39BB-4D63-9399-B31521A9BEF8}">
      <formula1>0</formula1>
      <formula2>10000000000</formula2>
    </dataValidation>
    <dataValidation type="decimal" operator="greaterThanOrEqual" allowBlank="1" showInputMessage="1" showErrorMessage="1" sqref="D17:D32 D36:G52 D59:D61 C64 B68:C68 C74" xr:uid="{214920A3-8BAA-5148-89B6-73269485232C}">
      <formula1>0</formula1>
    </dataValidation>
    <dataValidation allowBlank="1" showInputMessage="1" showErrorMessage="1" prompt="Selecionar uma das opções presentes no dropdown. Caso selecione a opção &quot;Outros&quot;, referir quais nas Observações." sqref="C8:H8" xr:uid="{67176B14-2CAA-664E-8387-93FDB6FCDEFE}"/>
    <dataValidation allowBlank="1" showInputMessage="1" showErrorMessage="1" prompt="Selecionar o(s) tipo(s) de programa de reutilização material desenvolvido(s) pela EG no ano dos dados reportados._x000a_Caso seja selecionado &quot;Outras iniciativas&quot; refira qual no campo das Observações." sqref="B8" xr:uid="{AF8B833E-1598-A44F-9A4E-11A6B8868BCE}"/>
    <dataValidation allowBlank="1" showInputMessage="1" showErrorMessage="1" prompt="Selecionar o tipo de participante no programa de reutilização." sqref="C16" xr:uid="{8544F18E-49F1-F24B-AEC2-A3AA794A7488}"/>
    <dataValidation allowBlank="1" showInputMessage="1" showErrorMessage="1" prompt="Selecionar o(s) tipo(s) de programa de reutilização material desenvolvido(s) pela EG no ano dos dados reportados." sqref="B16 B35" xr:uid="{B33DE799-F1A2-0443-91C7-77217A40ED88}"/>
    <dataValidation allowBlank="1" showInputMessage="1" showErrorMessage="1" prompt="Nº de materiais trocados, doados, ou reparados pelo programa no ano dos dados reportados." sqref="G35" xr:uid="{91A943E1-C789-B84D-9984-33454B8FDF21}"/>
    <dataValidation allowBlank="1" showInputMessage="1" showErrorMessage="1" prompt="Nº de materiais para reutilização recebidos pelo programa no ano dos dados reportados." sqref="F35" xr:uid="{06A194D2-6238-3D43-99AE-E0DE3E12E93E}"/>
    <dataValidation allowBlank="1" showInputMessage="1" showErrorMessage="1" prompt="Quantidade de materiais trocados, doados, ou reparados pelo programa no ano dos dados reportados. Este campo deve ser preenchido, mesmo que com uma quantidade estimada." sqref="E35" xr:uid="{A4A18967-214D-9A4E-A7CA-A97E41D0C9EF}"/>
    <dataValidation allowBlank="1" showInputMessage="1" showErrorMessage="1" prompt="Quantidade de materiais para reutilização recebidos pelo programa no ano dos dados reportados. Este campo deve ser preenchido, mesmo que com uma quantidade estimada." sqref="D35" xr:uid="{0D2B3783-18FB-8D4C-B04B-DC9A82C7CB25}"/>
    <dataValidation allowBlank="1" showInputMessage="1" showErrorMessage="1" prompt="Selecionar o material alvo do Programa de reutilização." sqref="C35" xr:uid="{9A30880D-26AB-3443-83A3-A6D949F96E17}"/>
    <dataValidation allowBlank="1" showInputMessage="1" showErrorMessage="1" prompt="Nº de participantes envolvidos no(s) programa(s) de combate ao desperdício alimentar durante o ano dos dados reportados." sqref="D58" xr:uid="{885E6BBD-1DCD-EE48-AAEA-66F0B9241506}"/>
    <dataValidation allowBlank="1" showInputMessage="1" showErrorMessage="1" prompt="Selecionar o(s) tipo(s) de programa de combate ao desperdício alimentar desenvolvido(s) pela EG no ano dos dados reportados." sqref="B58" xr:uid="{0BFC6674-2CDA-EB4A-BB4F-82CF21790D3D}"/>
    <dataValidation allowBlank="1" showInputMessage="1" showErrorMessage="1" prompt="Os estabelecimentos que participem em mais de um programa de combate ao desperdício alimentar apenas devem ser considerados uma vez para este dado." sqref="B64" xr:uid="{757F9841-5298-7F4A-8E85-42E3927185E3}"/>
    <dataValidation allowBlank="1" showInputMessage="1" showErrorMessage="1" prompt="Registe a quantidade de biorresíduos produzidos pelos estabelecimentos participantes nos programas de combate ao desperdício alimentar, no ano dos dados reportados." sqref="C67" xr:uid="{06956A2F-451C-2943-9DC6-7721D71E5DDD}"/>
    <dataValidation allowBlank="1" showInputMessage="1" showErrorMessage="1" prompt="Registe a quantidade anual de biorresíduos produzidos pelos estabelecimentos participantes antes da sua adesão aos programas." sqref="B67" xr:uid="{1883846C-1628-2A4B-AC23-84CCD1319A26}"/>
    <dataValidation allowBlank="1" showInputMessage="1" showErrorMessage="1" prompt="Nº de técnicos envolvidos em programas de reutilização material e de combate ao desperdício alimentar." sqref="B74" xr:uid="{682A02F2-F8C4-D64F-B5E8-98BF07E577E5}"/>
    <dataValidation allowBlank="1" showInputMessage="1" showErrorMessage="1" prompt="Nº participantes envolvidos no programa de reutilização durante o ano dos dados reportados._x000a_Apenas devem ser preenchidos estes dados caso a EG faça acompanhamento da participação do programa._x000a_Ver folha de Instruções." sqref="D16" xr:uid="{953DEF0B-B9F4-2549-8FE0-888269B0F56B}"/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FDFA7B8-73C8-4739-8BE0-C0BF0B17D216}">
          <x14:formula1>
            <xm:f>Auxiliar!$T$24:$T$29</xm:f>
          </x14:formula1>
          <xm:sqref>B9:B13 B17:B32 B36:B52</xm:sqref>
        </x14:dataValidation>
        <x14:dataValidation type="list" allowBlank="1" showInputMessage="1" showErrorMessage="1" xr:uid="{A2D168BA-DDDE-42DC-8123-6A963096BF6D}">
          <x14:formula1>
            <xm:f>Auxiliar!$U$24:$U$30</xm:f>
          </x14:formula1>
          <xm:sqref>C9:H13 C36:C52</xm:sqref>
        </x14:dataValidation>
        <x14:dataValidation type="list" allowBlank="1" showInputMessage="1" showErrorMessage="1" xr:uid="{E2639458-18D7-4154-8E58-93D867DD6D78}">
          <x14:formula1>
            <xm:f>Auxiliar!$W$24:$W$27</xm:f>
          </x14:formula1>
          <xm:sqref>B59:B61</xm:sqref>
        </x14:dataValidation>
        <x14:dataValidation type="list" allowBlank="1" showInputMessage="1" showErrorMessage="1" xr:uid="{BE6D6685-5AFE-4A60-A492-C36891B7DA3D}">
          <x14:formula1>
            <xm:f>Auxiliar!$V$24:$V$27</xm:f>
          </x14:formula1>
          <xm:sqref>C17:C32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E2CF8A-1C29-4708-A983-7C14FB71A4B6}">
  <dimension ref="A1:Q47"/>
  <sheetViews>
    <sheetView zoomScaleNormal="100" workbookViewId="0"/>
  </sheetViews>
  <sheetFormatPr baseColWidth="10" defaultColWidth="20.6640625" defaultRowHeight="14" x14ac:dyDescent="0.15"/>
  <cols>
    <col min="11" max="11" width="20.6640625" style="47"/>
    <col min="12" max="12" width="23.6640625" bestFit="1" customWidth="1"/>
    <col min="15" max="15" width="35.5" bestFit="1" customWidth="1"/>
    <col min="16" max="16" width="27.1640625" bestFit="1" customWidth="1"/>
  </cols>
  <sheetData>
    <row r="1" spans="1:17" s="11" customFormat="1" ht="50" customHeight="1" x14ac:dyDescent="0.15">
      <c r="A1" s="42" t="s">
        <v>2755</v>
      </c>
      <c r="B1" s="42" t="s">
        <v>45</v>
      </c>
      <c r="C1" s="42" t="s">
        <v>2825</v>
      </c>
      <c r="D1" s="42" t="s">
        <v>2826</v>
      </c>
      <c r="E1" s="42" t="s">
        <v>55</v>
      </c>
      <c r="F1" s="42" t="s">
        <v>193</v>
      </c>
      <c r="G1" s="42" t="s">
        <v>56</v>
      </c>
      <c r="H1" s="42" t="s">
        <v>2701</v>
      </c>
      <c r="I1" s="52" t="s">
        <v>2752</v>
      </c>
      <c r="J1" s="52" t="s">
        <v>83</v>
      </c>
      <c r="K1" s="52" t="s">
        <v>2771</v>
      </c>
      <c r="L1" s="52" t="s">
        <v>2770</v>
      </c>
      <c r="M1" s="52" t="s">
        <v>2750</v>
      </c>
      <c r="N1" s="52" t="s">
        <v>68</v>
      </c>
    </row>
    <row r="2" spans="1:17" x14ac:dyDescent="0.15">
      <c r="A2" s="14" t="str">
        <f>IF(I2="","",IF(OR('Identificação da EG'!$B$7=0,'Identificação da EG'!$B$7=""),"",Capa!$C$10))</f>
        <v/>
      </c>
      <c r="B2" s="14" t="str">
        <f>IF(I2="","",IF((OR('Identificação da EG'!$B$7=0,'Identificação da EG'!$B$7="")),"",'Identificação da EG'!$B$7))</f>
        <v/>
      </c>
      <c r="C2" s="14" t="str">
        <f>IF(I2="","",IF(B2="","",VLOOKUP(B2,Auxiliar!$BW$23:$BX$3130,2,0)))</f>
        <v/>
      </c>
      <c r="D2" s="14" t="str">
        <f>IF(I2="","",IF(OR('Identificação da EG'!$B$7=0,'Identificação da EG'!$B$7=""),"","Portugal"))</f>
        <v/>
      </c>
      <c r="E2" s="14" t="str">
        <f>IF(I2="","",IF(OR('Identificação da EG'!$B$7=0,'Identificação da EG'!$B$7=""),"",'Identificação da EG'!$C$7))</f>
        <v/>
      </c>
      <c r="F2" s="14" t="str">
        <f>IF(I2="","",IF(OR('Identificação da EG'!$B$7=0,'Identificação da EG'!$B$7=""),"",'Identificação da EG'!$F$7))</f>
        <v/>
      </c>
      <c r="G2" s="14" t="str">
        <f>IF(I2="","",IF((OR('Identificação da EG'!$B$7=0,'Identificação da EG'!$B$7="")),"",'Identificação da EG'!$D$7))</f>
        <v/>
      </c>
      <c r="H2" s="25" t="str">
        <f>IF(I2="","",IF(OR('Identificação da EG'!$B$7=0,'Identificação da EG'!$B$7=""),"",'Identificação da EG'!$E$7))</f>
        <v/>
      </c>
      <c r="I2" s="8" t="str" cm="1">
        <f t="array" ref="I2">IF(M2="","",INDEX('Programas de Prevenção'!$B$9:$B$13,INT((ROWS($A$1:C1)-1)/6)+1))</f>
        <v/>
      </c>
      <c r="J2" s="8"/>
      <c r="K2" s="8" t="str">
        <f>IF(M2="","",'Programas de Prevenção'!$C$8)</f>
        <v/>
      </c>
      <c r="L2" s="1"/>
      <c r="M2" s="8" t="str" cm="1">
        <f t="array" ref="M2">IF(ISBLANK(INDEX('Programas de Prevenção'!$C$9:$H$13,INT((ROWS($A$1:C1)-1)/6)+1,MOD(ROWS($A$1:C1)-1,6)+1)),"",INDEX('Programas de Prevenção'!$C$9:$H$13,INT((ROWS($A$1:C1)-1)/6)+1,MOD(ROWS($A$1:C1)-1,6)+1))</f>
        <v/>
      </c>
      <c r="N2" s="8" t="str" cm="1">
        <f t="array" ref="N2">IF(OR(M2="",INDEX('Programas de Prevenção'!$I$9:$I$13,INT((ROW()-ROW($A$2))/6)+1)="",INDEX('Programas de Prevenção'!$I$9:$I$13,INT((ROW()-ROW($A$2))/6)+1)="(máximo 300 carateres)"),"",INDEX('Programas de Prevenção'!$I$9:$I$13,INT((ROW()-ROW($A$2))/6)+1))</f>
        <v/>
      </c>
    </row>
    <row r="3" spans="1:17" x14ac:dyDescent="0.15">
      <c r="A3" s="14" t="str">
        <f>IF(I3="","",IF(OR('Identificação da EG'!$B$7=0,'Identificação da EG'!$B$7=""),"",Capa!$C$10))</f>
        <v/>
      </c>
      <c r="B3" s="14" t="str">
        <f>IF(I3="","",IF((OR('Identificação da EG'!$B$7=0,'Identificação da EG'!$B$7="")),"",'Identificação da EG'!$B$7))</f>
        <v/>
      </c>
      <c r="C3" s="14" t="str">
        <f>IF(I3="","",IF(B3="","",VLOOKUP(B3,Auxiliar!$BW$23:$BX$3130,2,0)))</f>
        <v/>
      </c>
      <c r="D3" s="14" t="str">
        <f>IF(I3="","",IF(OR('Identificação da EG'!$B$7=0,'Identificação da EG'!$B$7=""),"","Portugal"))</f>
        <v/>
      </c>
      <c r="E3" s="14" t="str">
        <f>IF(I3="","",IF(OR('Identificação da EG'!$B$7=0,'Identificação da EG'!$B$7=""),"",'Identificação da EG'!$C$7))</f>
        <v/>
      </c>
      <c r="F3" s="14" t="str">
        <f>IF(I3="","",IF(OR('Identificação da EG'!$B$7=0,'Identificação da EG'!$B$7=""),"",'Identificação da EG'!$F$7))</f>
        <v/>
      </c>
      <c r="G3" s="14" t="str">
        <f>IF(I3="","",IF((OR('Identificação da EG'!$B$7=0,'Identificação da EG'!$B$7="")),"",'Identificação da EG'!$D$7))</f>
        <v/>
      </c>
      <c r="H3" s="25" t="str">
        <f>IF(I3="","",IF(OR('Identificação da EG'!$B$7=0,'Identificação da EG'!$B$7=""),"",'Identificação da EG'!$E$7))</f>
        <v/>
      </c>
      <c r="I3" s="8" t="str" cm="1">
        <f t="array" ref="I3">IF(M3="","",INDEX('Programas de Prevenção'!$B$9:$B$13,INT((ROWS($A$1:C2)-1)/6)+1))</f>
        <v/>
      </c>
      <c r="J3" s="8"/>
      <c r="K3" s="8" t="str">
        <f>IF(M3="","",'Programas de Prevenção'!$C$8)</f>
        <v/>
      </c>
      <c r="L3" s="1"/>
      <c r="M3" s="8" t="str" cm="1">
        <f t="array" ref="M3">IF(ISBLANK(INDEX('Programas de Prevenção'!$C$9:$H$13,INT((ROWS($A$1:C2)-1)/6)+1,MOD(ROWS($A$1:C2)-1,6)+1)),"",INDEX('Programas de Prevenção'!$C$9:$H$13,INT((ROWS($A$1:C2)-1)/6)+1,MOD(ROWS($A$1:C2)-1,6)+1))</f>
        <v/>
      </c>
      <c r="N3" s="8" t="str" cm="1">
        <f t="array" ref="N3">IF(OR(M3="",INDEX('Programas de Prevenção'!$I$9:$I$13,INT((ROW()-ROW($A$2))/6)+1)="",INDEX('Programas de Prevenção'!$I$9:$I$13,INT((ROW()-ROW($A$2))/6)+1)="(máximo 300 carateres)"),"",INDEX('Programas de Prevenção'!$I$9:$I$13,INT((ROW()-ROW($A$2))/6)+1))</f>
        <v/>
      </c>
    </row>
    <row r="4" spans="1:17" x14ac:dyDescent="0.15">
      <c r="A4" s="14" t="str">
        <f>IF(I4="","",IF(OR('Identificação da EG'!$B$7=0,'Identificação da EG'!$B$7=""),"",Capa!$C$10))</f>
        <v/>
      </c>
      <c r="B4" s="14" t="str">
        <f>IF(I4="","",IF((OR('Identificação da EG'!$B$7=0,'Identificação da EG'!$B$7="")),"",'Identificação da EG'!$B$7))</f>
        <v/>
      </c>
      <c r="C4" s="14" t="str">
        <f>IF(I4="","",IF(B4="","",VLOOKUP(B4,Auxiliar!$BW$23:$BX$3130,2,0)))</f>
        <v/>
      </c>
      <c r="D4" s="14" t="str">
        <f>IF(I4="","",IF(OR('Identificação da EG'!$B$7=0,'Identificação da EG'!$B$7=""),"","Portugal"))</f>
        <v/>
      </c>
      <c r="E4" s="14" t="str">
        <f>IF(I4="","",IF(OR('Identificação da EG'!$B$7=0,'Identificação da EG'!$B$7=""),"",'Identificação da EG'!$C$7))</f>
        <v/>
      </c>
      <c r="F4" s="14" t="str">
        <f>IF(I4="","",IF(OR('Identificação da EG'!$B$7=0,'Identificação da EG'!$B$7=""),"",'Identificação da EG'!$F$7))</f>
        <v/>
      </c>
      <c r="G4" s="14" t="str">
        <f>IF(I4="","",IF((OR('Identificação da EG'!$B$7=0,'Identificação da EG'!$B$7="")),"",'Identificação da EG'!$D$7))</f>
        <v/>
      </c>
      <c r="H4" s="25" t="str">
        <f>IF(I4="","",IF(OR('Identificação da EG'!$B$7=0,'Identificação da EG'!$B$7=""),"",'Identificação da EG'!$E$7))</f>
        <v/>
      </c>
      <c r="I4" s="8" t="str" cm="1">
        <f t="array" ref="I4">IF(M4="","",INDEX('Programas de Prevenção'!$B$9:$B$13,INT((ROWS($A$1:C3)-1)/6)+1))</f>
        <v/>
      </c>
      <c r="J4" s="8"/>
      <c r="K4" s="8" t="str">
        <f>IF(M4="","",'Programas de Prevenção'!$C$8)</f>
        <v/>
      </c>
      <c r="L4" s="1"/>
      <c r="M4" s="8" t="str" cm="1">
        <f t="array" ref="M4">IF(ISBLANK(INDEX('Programas de Prevenção'!$C$9:$H$13,INT((ROWS($A$1:C3)-1)/6)+1,MOD(ROWS($A$1:C3)-1,6)+1)),"",INDEX('Programas de Prevenção'!$C$9:$H$13,INT((ROWS($A$1:C3)-1)/6)+1,MOD(ROWS($A$1:C3)-1,6)+1))</f>
        <v/>
      </c>
      <c r="N4" s="8" t="str" cm="1">
        <f t="array" ref="N4">IF(OR(M4="",INDEX('Programas de Prevenção'!$I$9:$I$13,INT((ROW()-ROW($A$2))/6)+1)="",INDEX('Programas de Prevenção'!$I$9:$I$13,INT((ROW()-ROW($A$2))/6)+1)="(máximo 300 carateres)"),"",INDEX('Programas de Prevenção'!$I$9:$I$13,INT((ROW()-ROW($A$2))/6)+1))</f>
        <v/>
      </c>
    </row>
    <row r="5" spans="1:17" x14ac:dyDescent="0.15">
      <c r="A5" s="14" t="str">
        <f>IF(I5="","",IF(OR('Identificação da EG'!$B$7=0,'Identificação da EG'!$B$7=""),"",Capa!$C$10))</f>
        <v/>
      </c>
      <c r="B5" s="14" t="str">
        <f>IF(I5="","",IF((OR('Identificação da EG'!$B$7=0,'Identificação da EG'!$B$7="")),"",'Identificação da EG'!$B$7))</f>
        <v/>
      </c>
      <c r="C5" s="14" t="str">
        <f>IF(I5="","",IF(B5="","",VLOOKUP(B5,Auxiliar!$BW$23:$BX$3130,2,0)))</f>
        <v/>
      </c>
      <c r="D5" s="14" t="str">
        <f>IF(I5="","",IF(OR('Identificação da EG'!$B$7=0,'Identificação da EG'!$B$7=""),"","Portugal"))</f>
        <v/>
      </c>
      <c r="E5" s="14" t="str">
        <f>IF(I5="","",IF(OR('Identificação da EG'!$B$7=0,'Identificação da EG'!$B$7=""),"",'Identificação da EG'!$C$7))</f>
        <v/>
      </c>
      <c r="F5" s="14" t="str">
        <f>IF(I5="","",IF(OR('Identificação da EG'!$B$7=0,'Identificação da EG'!$B$7=""),"",'Identificação da EG'!$F$7))</f>
        <v/>
      </c>
      <c r="G5" s="14" t="str">
        <f>IF(I5="","",IF((OR('Identificação da EG'!$B$7=0,'Identificação da EG'!$B$7="")),"",'Identificação da EG'!$D$7))</f>
        <v/>
      </c>
      <c r="H5" s="25" t="str">
        <f>IF(I5="","",IF(OR('Identificação da EG'!$B$7=0,'Identificação da EG'!$B$7=""),"",'Identificação da EG'!$E$7))</f>
        <v/>
      </c>
      <c r="I5" s="8" t="str" cm="1">
        <f t="array" ref="I5">IF(M5="","",INDEX('Programas de Prevenção'!$B$9:$B$13,INT((ROWS($A$1:C4)-1)/6)+1))</f>
        <v/>
      </c>
      <c r="J5" s="8"/>
      <c r="K5" s="8" t="str">
        <f>IF(M5="","",'Programas de Prevenção'!$C$8)</f>
        <v/>
      </c>
      <c r="L5" s="1"/>
      <c r="M5" s="8" t="str" cm="1">
        <f t="array" ref="M5">IF(ISBLANK(INDEX('Programas de Prevenção'!$C$9:$H$13,INT((ROWS($A$1:C4)-1)/6)+1,MOD(ROWS($A$1:C4)-1,6)+1)),"",INDEX('Programas de Prevenção'!$C$9:$H$13,INT((ROWS($A$1:C4)-1)/6)+1,MOD(ROWS($A$1:C4)-1,6)+1))</f>
        <v/>
      </c>
      <c r="N5" s="8" t="str" cm="1">
        <f t="array" ref="N5">IF(OR(M5="",INDEX('Programas de Prevenção'!$I$9:$I$13,INT((ROW()-ROW($A$2))/6)+1)="",INDEX('Programas de Prevenção'!$I$9:$I$13,INT((ROW()-ROW($A$2))/6)+1)="(máximo 300 carateres)"),"",INDEX('Programas de Prevenção'!$I$9:$I$13,INT((ROW()-ROW($A$2))/6)+1))</f>
        <v/>
      </c>
    </row>
    <row r="6" spans="1:17" x14ac:dyDescent="0.15">
      <c r="A6" s="14" t="str">
        <f>IF(I6="","",IF(OR('Identificação da EG'!$B$7=0,'Identificação da EG'!$B$7=""),"",Capa!$C$10))</f>
        <v/>
      </c>
      <c r="B6" s="14" t="str">
        <f>IF(I6="","",IF((OR('Identificação da EG'!$B$7=0,'Identificação da EG'!$B$7="")),"",'Identificação da EG'!$B$7))</f>
        <v/>
      </c>
      <c r="C6" s="14" t="str">
        <f>IF(I6="","",IF(B6="","",VLOOKUP(B6,Auxiliar!$BW$23:$BX$3130,2,0)))</f>
        <v/>
      </c>
      <c r="D6" s="14" t="str">
        <f>IF(I6="","",IF(OR('Identificação da EG'!$B$7=0,'Identificação da EG'!$B$7=""),"","Portugal"))</f>
        <v/>
      </c>
      <c r="E6" s="14" t="str">
        <f>IF(I6="","",IF(OR('Identificação da EG'!$B$7=0,'Identificação da EG'!$B$7=""),"",'Identificação da EG'!$C$7))</f>
        <v/>
      </c>
      <c r="F6" s="14" t="str">
        <f>IF(I6="","",IF(OR('Identificação da EG'!$B$7=0,'Identificação da EG'!$B$7=""),"",'Identificação da EG'!$F$7))</f>
        <v/>
      </c>
      <c r="G6" s="14" t="str">
        <f>IF(I6="","",IF((OR('Identificação da EG'!$B$7=0,'Identificação da EG'!$B$7="")),"",'Identificação da EG'!$D$7))</f>
        <v/>
      </c>
      <c r="H6" s="25" t="str">
        <f>IF(I6="","",IF(OR('Identificação da EG'!$B$7=0,'Identificação da EG'!$B$7=""),"",'Identificação da EG'!$E$7))</f>
        <v/>
      </c>
      <c r="I6" s="8" t="str" cm="1">
        <f t="array" ref="I6">IF(M6="","",INDEX('Programas de Prevenção'!$B$9:$B$13,INT((ROWS($A$1:C5)-1)/6)+1))</f>
        <v/>
      </c>
      <c r="J6" s="8"/>
      <c r="K6" s="8" t="str">
        <f>IF(M6="","",'Programas de Prevenção'!$C$8)</f>
        <v/>
      </c>
      <c r="L6" s="1"/>
      <c r="M6" s="8" t="str" cm="1">
        <f t="array" ref="M6">IF(ISBLANK(INDEX('Programas de Prevenção'!$C$9:$H$13,INT((ROWS($A$1:C5)-1)/6)+1,MOD(ROWS($A$1:C5)-1,6)+1)),"",INDEX('Programas de Prevenção'!$C$9:$H$13,INT((ROWS($A$1:C5)-1)/6)+1,MOD(ROWS($A$1:C5)-1,6)+1))</f>
        <v/>
      </c>
      <c r="N6" s="8" t="str" cm="1">
        <f t="array" ref="N6">IF(OR(M6="",INDEX('Programas de Prevenção'!$I$9:$I$13,INT((ROW()-ROW($A$2))/6)+1)="",INDEX('Programas de Prevenção'!$I$9:$I$13,INT((ROW()-ROW($A$2))/6)+1)="(máximo 300 carateres)"),"",INDEX('Programas de Prevenção'!$I$9:$I$13,INT((ROW()-ROW($A$2))/6)+1))</f>
        <v/>
      </c>
    </row>
    <row r="7" spans="1:17" x14ac:dyDescent="0.15">
      <c r="A7" s="14" t="str">
        <f>IF(I7="","",IF(OR('Identificação da EG'!$B$7=0,'Identificação da EG'!$B$7=""),"",Capa!$C$10))</f>
        <v/>
      </c>
      <c r="B7" s="14" t="str">
        <f>IF(I7="","",IF((OR('Identificação da EG'!$B$7=0,'Identificação da EG'!$B$7="")),"",'Identificação da EG'!$B$7))</f>
        <v/>
      </c>
      <c r="C7" s="14" t="str">
        <f>IF(I7="","",IF(B7="","",VLOOKUP(B7,Auxiliar!$BW$23:$BX$3130,2,0)))</f>
        <v/>
      </c>
      <c r="D7" s="14" t="str">
        <f>IF(I7="","",IF(OR('Identificação da EG'!$B$7=0,'Identificação da EG'!$B$7=""),"","Portugal"))</f>
        <v/>
      </c>
      <c r="E7" s="14" t="str">
        <f>IF(I7="","",IF(OR('Identificação da EG'!$B$7=0,'Identificação da EG'!$B$7=""),"",'Identificação da EG'!$C$7))</f>
        <v/>
      </c>
      <c r="F7" s="14" t="str">
        <f>IF(I7="","",IF(OR('Identificação da EG'!$B$7=0,'Identificação da EG'!$B$7=""),"",'Identificação da EG'!$F$7))</f>
        <v/>
      </c>
      <c r="G7" s="14" t="str">
        <f>IF(I7="","",IF((OR('Identificação da EG'!$B$7=0,'Identificação da EG'!$B$7="")),"",'Identificação da EG'!$D$7))</f>
        <v/>
      </c>
      <c r="H7" s="25" t="str">
        <f>IF(I7="","",IF(OR('Identificação da EG'!$B$7=0,'Identificação da EG'!$B$7=""),"",'Identificação da EG'!$E$7))</f>
        <v/>
      </c>
      <c r="I7" s="8" t="str" cm="1">
        <f t="array" ref="I7">IF(M7="","",INDEX('Programas de Prevenção'!$B$9:$B$13,INT((ROWS($A$1:C6)-1)/6)+1))</f>
        <v/>
      </c>
      <c r="J7" s="8"/>
      <c r="K7" s="8" t="str">
        <f>IF(M7="","",'Programas de Prevenção'!$C$8)</f>
        <v/>
      </c>
      <c r="L7" s="1"/>
      <c r="M7" s="8" t="str" cm="1">
        <f t="array" ref="M7">IF(ISBLANK(INDEX('Programas de Prevenção'!$C$9:$H$13,INT((ROWS($A$1:C6)-1)/6)+1,MOD(ROWS($A$1:C6)-1,6)+1)),"",INDEX('Programas de Prevenção'!$C$9:$H$13,INT((ROWS($A$1:C6)-1)/6)+1,MOD(ROWS($A$1:C6)-1,6)+1))</f>
        <v/>
      </c>
      <c r="N7" s="8" t="str" cm="1">
        <f t="array" ref="N7">IF(OR(M7="",INDEX('Programas de Prevenção'!$I$9:$I$13,INT((ROW()-ROW($A$2))/6)+1)="",INDEX('Programas de Prevenção'!$I$9:$I$13,INT((ROW()-ROW($A$2))/6)+1)="(máximo 300 carateres)"),"",INDEX('Programas de Prevenção'!$I$9:$I$13,INT((ROW()-ROW($A$2))/6)+1))</f>
        <v/>
      </c>
    </row>
    <row r="8" spans="1:17" x14ac:dyDescent="0.15">
      <c r="A8" s="14" t="str">
        <f>IF(I8="","",IF(OR('Identificação da EG'!$B$7=0,'Identificação da EG'!$B$7=""),"",Capa!$C$10))</f>
        <v/>
      </c>
      <c r="B8" s="14" t="str">
        <f>IF(I8="","",IF((OR('Identificação da EG'!$B$7=0,'Identificação da EG'!$B$7="")),"",'Identificação da EG'!$B$7))</f>
        <v/>
      </c>
      <c r="C8" s="14" t="str">
        <f>IF(I8="","",IF(B8="","",VLOOKUP(B8,Auxiliar!$BW$23:$BX$3130,2,0)))</f>
        <v/>
      </c>
      <c r="D8" s="14" t="str">
        <f>IF(I8="","",IF(OR('Identificação da EG'!$B$7=0,'Identificação da EG'!$B$7=""),"","Portugal"))</f>
        <v/>
      </c>
      <c r="E8" s="14" t="str">
        <f>IF(I8="","",IF(OR('Identificação da EG'!$B$7=0,'Identificação da EG'!$B$7=""),"",'Identificação da EG'!$C$7))</f>
        <v/>
      </c>
      <c r="F8" s="14" t="str">
        <f>IF(I8="","",IF(OR('Identificação da EG'!$B$7=0,'Identificação da EG'!$B$7=""),"",'Identificação da EG'!$F$7))</f>
        <v/>
      </c>
      <c r="G8" s="14" t="str">
        <f>IF(I8="","",IF((OR('Identificação da EG'!$B$7=0,'Identificação da EG'!$B$7="")),"",'Identificação da EG'!$D$7))</f>
        <v/>
      </c>
      <c r="H8" s="25" t="str">
        <f>IF(I8="","",IF(OR('Identificação da EG'!$B$7=0,'Identificação da EG'!$B$7=""),"",'Identificação da EG'!$E$7))</f>
        <v/>
      </c>
      <c r="I8" s="8" t="str" cm="1">
        <f t="array" ref="I8">IF(M8="","",INDEX('Programas de Prevenção'!$B$9:$B$13,INT((ROWS($A$1:C7)-1)/6)+1))</f>
        <v/>
      </c>
      <c r="J8" s="8"/>
      <c r="K8" s="8" t="str">
        <f>IF(M8="","",'Programas de Prevenção'!$C$8)</f>
        <v/>
      </c>
      <c r="L8" s="1"/>
      <c r="M8" s="8" t="str" cm="1">
        <f t="array" ref="M8">IF(ISBLANK(INDEX('Programas de Prevenção'!$C$9:$H$13,INT((ROWS($A$1:C7)-1)/6)+1,MOD(ROWS($A$1:C7)-1,6)+1)),"",INDEX('Programas de Prevenção'!$C$9:$H$13,INT((ROWS($A$1:C7)-1)/6)+1,MOD(ROWS($A$1:C7)-1,6)+1))</f>
        <v/>
      </c>
      <c r="N8" s="8" t="str" cm="1">
        <f t="array" ref="N8">IF(OR(M8="",INDEX('Programas de Prevenção'!$I$9:$I$13,INT((ROW()-ROW($A$2))/6)+1)="",INDEX('Programas de Prevenção'!$I$9:$I$13,INT((ROW()-ROW($A$2))/6)+1)="(máximo 300 carateres)"),"",INDEX('Programas de Prevenção'!$I$9:$I$13,INT((ROW()-ROW($A$2))/6)+1))</f>
        <v/>
      </c>
    </row>
    <row r="9" spans="1:17" x14ac:dyDescent="0.15">
      <c r="A9" s="14" t="str">
        <f>IF(I9="","",IF(OR('Identificação da EG'!$B$7=0,'Identificação da EG'!$B$7=""),"",Capa!$C$10))</f>
        <v/>
      </c>
      <c r="B9" s="14" t="str">
        <f>IF(I9="","",IF((OR('Identificação da EG'!$B$7=0,'Identificação da EG'!$B$7="")),"",'Identificação da EG'!$B$7))</f>
        <v/>
      </c>
      <c r="C9" s="14" t="str">
        <f>IF(I9="","",IF(B9="","",VLOOKUP(B9,Auxiliar!$BW$23:$BX$3130,2,0)))</f>
        <v/>
      </c>
      <c r="D9" s="14" t="str">
        <f>IF(I9="","",IF(OR('Identificação da EG'!$B$7=0,'Identificação da EG'!$B$7=""),"","Portugal"))</f>
        <v/>
      </c>
      <c r="E9" s="14" t="str">
        <f>IF(I9="","",IF(OR('Identificação da EG'!$B$7=0,'Identificação da EG'!$B$7=""),"",'Identificação da EG'!$C$7))</f>
        <v/>
      </c>
      <c r="F9" s="14" t="str">
        <f>IF(I9="","",IF(OR('Identificação da EG'!$B$7=0,'Identificação da EG'!$B$7=""),"",'Identificação da EG'!$F$7))</f>
        <v/>
      </c>
      <c r="G9" s="14" t="str">
        <f>IF(I9="","",IF((OR('Identificação da EG'!$B$7=0,'Identificação da EG'!$B$7="")),"",'Identificação da EG'!$D$7))</f>
        <v/>
      </c>
      <c r="H9" s="25" t="str">
        <f>IF(I9="","",IF(OR('Identificação da EG'!$B$7=0,'Identificação da EG'!$B$7=""),"",'Identificação da EG'!$E$7))</f>
        <v/>
      </c>
      <c r="I9" s="8" t="str" cm="1">
        <f t="array" ref="I9">IF(M9="","",INDEX('Programas de Prevenção'!$B$9:$B$13,INT((ROWS($A$1:C8)-1)/6)+1))</f>
        <v/>
      </c>
      <c r="J9" s="8"/>
      <c r="K9" s="8" t="str">
        <f>IF(M9="","",'Programas de Prevenção'!$C$8)</f>
        <v/>
      </c>
      <c r="L9" s="1"/>
      <c r="M9" s="8" t="str" cm="1">
        <f t="array" ref="M9">IF(ISBLANK(INDEX('Programas de Prevenção'!$C$9:$H$13,INT((ROWS($A$1:C8)-1)/6)+1,MOD(ROWS($A$1:C8)-1,6)+1)),"",INDEX('Programas de Prevenção'!$C$9:$H$13,INT((ROWS($A$1:C8)-1)/6)+1,MOD(ROWS($A$1:C8)-1,6)+1))</f>
        <v/>
      </c>
      <c r="N9" s="8" t="str" cm="1">
        <f t="array" ref="N9">IF(OR(M9="",INDEX('Programas de Prevenção'!$I$9:$I$13,INT((ROW()-ROW($A$2))/6)+1)="",INDEX('Programas de Prevenção'!$I$9:$I$13,INT((ROW()-ROW($A$2))/6)+1)="(máximo 300 carateres)"),"",INDEX('Programas de Prevenção'!$I$9:$I$13,INT((ROW()-ROW($A$2))/6)+1))</f>
        <v/>
      </c>
    </row>
    <row r="10" spans="1:17" x14ac:dyDescent="0.15">
      <c r="A10" s="14" t="str">
        <f>IF(I10="","",IF(OR('Identificação da EG'!$B$7=0,'Identificação da EG'!$B$7=""),"",Capa!$C$10))</f>
        <v/>
      </c>
      <c r="B10" s="14" t="str">
        <f>IF(I10="","",IF((OR('Identificação da EG'!$B$7=0,'Identificação da EG'!$B$7="")),"",'Identificação da EG'!$B$7))</f>
        <v/>
      </c>
      <c r="C10" s="14" t="str">
        <f>IF(I10="","",IF(B10="","",VLOOKUP(B10,Auxiliar!$BW$23:$BX$3130,2,0)))</f>
        <v/>
      </c>
      <c r="D10" s="14" t="str">
        <f>IF(I10="","",IF(OR('Identificação da EG'!$B$7=0,'Identificação da EG'!$B$7=""),"","Portugal"))</f>
        <v/>
      </c>
      <c r="E10" s="14" t="str">
        <f>IF(I10="","",IF(OR('Identificação da EG'!$B$7=0,'Identificação da EG'!$B$7=""),"",'Identificação da EG'!$C$7))</f>
        <v/>
      </c>
      <c r="F10" s="14" t="str">
        <f>IF(I10="","",IF(OR('Identificação da EG'!$B$7=0,'Identificação da EG'!$B$7=""),"",'Identificação da EG'!$F$7))</f>
        <v/>
      </c>
      <c r="G10" s="14" t="str">
        <f>IF(I10="","",IF((OR('Identificação da EG'!$B$7=0,'Identificação da EG'!$B$7="")),"",'Identificação da EG'!$D$7))</f>
        <v/>
      </c>
      <c r="H10" s="25" t="str">
        <f>IF(I10="","",IF(OR('Identificação da EG'!$B$7=0,'Identificação da EG'!$B$7=""),"",'Identificação da EG'!$E$7))</f>
        <v/>
      </c>
      <c r="I10" s="8" t="str" cm="1">
        <f t="array" ref="I10">IF(M10="","",INDEX('Programas de Prevenção'!$B$9:$B$13,INT((ROWS($A$1:C9)-1)/6)+1))</f>
        <v/>
      </c>
      <c r="J10" s="8"/>
      <c r="K10" s="8" t="str">
        <f>IF(M10="","",'Programas de Prevenção'!$C$8)</f>
        <v/>
      </c>
      <c r="L10" s="1"/>
      <c r="M10" s="8" t="str" cm="1">
        <f t="array" ref="M10">IF(ISBLANK(INDEX('Programas de Prevenção'!$C$9:$H$13,INT((ROWS($A$1:C9)-1)/6)+1,MOD(ROWS($A$1:C9)-1,6)+1)),"",INDEX('Programas de Prevenção'!$C$9:$H$13,INT((ROWS($A$1:C9)-1)/6)+1,MOD(ROWS($A$1:C9)-1,6)+1))</f>
        <v/>
      </c>
      <c r="N10" s="8" t="str" cm="1">
        <f t="array" ref="N10">IF(OR(M10="",INDEX('Programas de Prevenção'!$I$9:$I$13,INT((ROW()-ROW($A$2))/6)+1)="",INDEX('Programas de Prevenção'!$I$9:$I$13,INT((ROW()-ROW($A$2))/6)+1)="(máximo 300 carateres)"),"",INDEX('Programas de Prevenção'!$I$9:$I$13,INT((ROW()-ROW($A$2))/6)+1))</f>
        <v/>
      </c>
    </row>
    <row r="11" spans="1:17" x14ac:dyDescent="0.15">
      <c r="A11" s="14" t="str">
        <f>IF(I11="","",IF(OR('Identificação da EG'!$B$7=0,'Identificação da EG'!$B$7=""),"",Capa!$C$10))</f>
        <v/>
      </c>
      <c r="B11" s="14" t="str">
        <f>IF(I11="","",IF((OR('Identificação da EG'!$B$7=0,'Identificação da EG'!$B$7="")),"",'Identificação da EG'!$B$7))</f>
        <v/>
      </c>
      <c r="C11" s="14" t="str">
        <f>IF(I11="","",IF(B11="","",VLOOKUP(B11,Auxiliar!$BW$23:$BX$3130,2,0)))</f>
        <v/>
      </c>
      <c r="D11" s="14" t="str">
        <f>IF(I11="","",IF(OR('Identificação da EG'!$B$7=0,'Identificação da EG'!$B$7=""),"","Portugal"))</f>
        <v/>
      </c>
      <c r="E11" s="14" t="str">
        <f>IF(I11="","",IF(OR('Identificação da EG'!$B$7=0,'Identificação da EG'!$B$7=""),"",'Identificação da EG'!$C$7))</f>
        <v/>
      </c>
      <c r="F11" s="14" t="str">
        <f>IF(I11="","",IF(OR('Identificação da EG'!$B$7=0,'Identificação da EG'!$B$7=""),"",'Identificação da EG'!$F$7))</f>
        <v/>
      </c>
      <c r="G11" s="14" t="str">
        <f>IF(I11="","",IF((OR('Identificação da EG'!$B$7=0,'Identificação da EG'!$B$7="")),"",'Identificação da EG'!$D$7))</f>
        <v/>
      </c>
      <c r="H11" s="25" t="str">
        <f>IF(I11="","",IF(OR('Identificação da EG'!$B$7=0,'Identificação da EG'!$B$7=""),"",'Identificação da EG'!$E$7))</f>
        <v/>
      </c>
      <c r="I11" s="8" t="str" cm="1">
        <f t="array" ref="I11">IF(M11="","",INDEX('Programas de Prevenção'!$B$9:$B$13,INT((ROWS($A$1:C10)-1)/6)+1))</f>
        <v/>
      </c>
      <c r="J11" s="8"/>
      <c r="K11" s="8" t="str">
        <f>IF(M11="","",'Programas de Prevenção'!$C$8)</f>
        <v/>
      </c>
      <c r="L11" s="1"/>
      <c r="M11" s="8" t="str" cm="1">
        <f t="array" ref="M11">IF(ISBLANK(INDEX('Programas de Prevenção'!$C$9:$H$13,INT((ROWS($A$1:C10)-1)/6)+1,MOD(ROWS($A$1:C10)-1,6)+1)),"",INDEX('Programas de Prevenção'!$C$9:$H$13,INT((ROWS($A$1:C10)-1)/6)+1,MOD(ROWS($A$1:C10)-1,6)+1))</f>
        <v/>
      </c>
      <c r="N11" s="8" t="str" cm="1">
        <f t="array" ref="N11">IF(OR(M11="",INDEX('Programas de Prevenção'!$I$9:$I$13,INT((ROW()-ROW($A$2))/6)+1)="",INDEX('Programas de Prevenção'!$I$9:$I$13,INT((ROW()-ROW($A$2))/6)+1)="(máximo 300 carateres)"),"",INDEX('Programas de Prevenção'!$I$9:$I$13,INT((ROW()-ROW($A$2))/6)+1))</f>
        <v/>
      </c>
    </row>
    <row r="12" spans="1:17" x14ac:dyDescent="0.15">
      <c r="A12" s="14" t="str">
        <f>IF(I12="","",IF(OR('Identificação da EG'!$B$7=0,'Identificação da EG'!$B$7=""),"",Capa!$C$10))</f>
        <v/>
      </c>
      <c r="B12" s="14" t="str">
        <f>IF(I12="","",IF((OR('Identificação da EG'!$B$7=0,'Identificação da EG'!$B$7="")),"",'Identificação da EG'!$B$7))</f>
        <v/>
      </c>
      <c r="C12" s="14" t="str">
        <f>IF(I12="","",IF(B12="","",VLOOKUP(B12,Auxiliar!$BW$23:$BX$3130,2,0)))</f>
        <v/>
      </c>
      <c r="D12" s="14" t="str">
        <f>IF(I12="","",IF(OR('Identificação da EG'!$B$7=0,'Identificação da EG'!$B$7=""),"","Portugal"))</f>
        <v/>
      </c>
      <c r="E12" s="14" t="str">
        <f>IF(I12="","",IF(OR('Identificação da EG'!$B$7=0,'Identificação da EG'!$B$7=""),"",'Identificação da EG'!$C$7))</f>
        <v/>
      </c>
      <c r="F12" s="14" t="str">
        <f>IF(I12="","",IF(OR('Identificação da EG'!$B$7=0,'Identificação da EG'!$B$7=""),"",'Identificação da EG'!$F$7))</f>
        <v/>
      </c>
      <c r="G12" s="14" t="str">
        <f>IF(I12="","",IF((OR('Identificação da EG'!$B$7=0,'Identificação da EG'!$B$7="")),"",'Identificação da EG'!$D$7))</f>
        <v/>
      </c>
      <c r="H12" s="25" t="str">
        <f>IF(I12="","",IF(OR('Identificação da EG'!$B$7=0,'Identificação da EG'!$B$7=""),"",'Identificação da EG'!$E$7))</f>
        <v/>
      </c>
      <c r="I12" s="8" t="str" cm="1">
        <f t="array" ref="I12">IF(M12="","",INDEX('Programas de Prevenção'!$B$9:$B$13,INT((ROWS($A$1:C11)-1)/6)+1))</f>
        <v/>
      </c>
      <c r="J12" s="8"/>
      <c r="K12" s="8" t="str">
        <f>IF(M12="","",'Programas de Prevenção'!$C$8)</f>
        <v/>
      </c>
      <c r="L12" s="1"/>
      <c r="M12" s="8" t="str" cm="1">
        <f t="array" ref="M12">IF(ISBLANK(INDEX('Programas de Prevenção'!$C$9:$H$13,INT((ROWS($A$1:C11)-1)/6)+1,MOD(ROWS($A$1:C11)-1,6)+1)),"",INDEX('Programas de Prevenção'!$C$9:$H$13,INT((ROWS($A$1:C11)-1)/6)+1,MOD(ROWS($A$1:C11)-1,6)+1))</f>
        <v/>
      </c>
      <c r="N12" s="8" t="str" cm="1">
        <f t="array" ref="N12">IF(OR(M12="",INDEX('Programas de Prevenção'!$I$9:$I$13,INT((ROW()-ROW($A$2))/6)+1)="",INDEX('Programas de Prevenção'!$I$9:$I$13,INT((ROW()-ROW($A$2))/6)+1)="(máximo 300 carateres)"),"",INDEX('Programas de Prevenção'!$I$9:$I$13,INT((ROW()-ROW($A$2))/6)+1))</f>
        <v/>
      </c>
    </row>
    <row r="13" spans="1:17" x14ac:dyDescent="0.15">
      <c r="A13" s="14" t="str">
        <f>IF(I13="","",IF(OR('Identificação da EG'!$B$7=0,'Identificação da EG'!$B$7=""),"",Capa!$C$10))</f>
        <v/>
      </c>
      <c r="B13" s="14" t="str">
        <f>IF(I13="","",IF((OR('Identificação da EG'!$B$7=0,'Identificação da EG'!$B$7="")),"",'Identificação da EG'!$B$7))</f>
        <v/>
      </c>
      <c r="C13" s="14" t="str">
        <f>IF(I13="","",IF(B13="","",VLOOKUP(B13,Auxiliar!$BW$23:$BX$3130,2,0)))</f>
        <v/>
      </c>
      <c r="D13" s="14" t="str">
        <f>IF(I13="","",IF(OR('Identificação da EG'!$B$7=0,'Identificação da EG'!$B$7=""),"","Portugal"))</f>
        <v/>
      </c>
      <c r="E13" s="14" t="str">
        <f>IF(I13="","",IF(OR('Identificação da EG'!$B$7=0,'Identificação da EG'!$B$7=""),"",'Identificação da EG'!$C$7))</f>
        <v/>
      </c>
      <c r="F13" s="14" t="str">
        <f>IF(I13="","",IF(OR('Identificação da EG'!$B$7=0,'Identificação da EG'!$B$7=""),"",'Identificação da EG'!$F$7))</f>
        <v/>
      </c>
      <c r="G13" s="14" t="str">
        <f>IF(I13="","",IF((OR('Identificação da EG'!$B$7=0,'Identificação da EG'!$B$7="")),"",'Identificação da EG'!$D$7))</f>
        <v/>
      </c>
      <c r="H13" s="25" t="str">
        <f>IF(I13="","",IF(OR('Identificação da EG'!$B$7=0,'Identificação da EG'!$B$7=""),"",'Identificação da EG'!$E$7))</f>
        <v/>
      </c>
      <c r="I13" s="8" t="str" cm="1">
        <f t="array" ref="I13">IF(M13="","",INDEX('Programas de Prevenção'!$B$9:$B$13,INT((ROWS($A$1:C12)-1)/6)+1))</f>
        <v/>
      </c>
      <c r="J13" s="8"/>
      <c r="K13" s="8" t="str">
        <f>IF(M13="","",'Programas de Prevenção'!$C$8)</f>
        <v/>
      </c>
      <c r="L13" s="1"/>
      <c r="M13" s="8" t="str" cm="1">
        <f t="array" ref="M13">IF(ISBLANK(INDEX('Programas de Prevenção'!$C$9:$H$13,INT((ROWS($A$1:C12)-1)/6)+1,MOD(ROWS($A$1:C12)-1,6)+1)),"",INDEX('Programas de Prevenção'!$C$9:$H$13,INT((ROWS($A$1:C12)-1)/6)+1,MOD(ROWS($A$1:C12)-1,6)+1))</f>
        <v/>
      </c>
      <c r="N13" s="8" t="str" cm="1">
        <f t="array" ref="N13">IF(OR(M13="",INDEX('Programas de Prevenção'!$I$9:$I$13,INT((ROW()-ROW($A$2))/6)+1)="",INDEX('Programas de Prevenção'!$I$9:$I$13,INT((ROW()-ROW($A$2))/6)+1)="(máximo 300 carateres)"),"",INDEX('Programas de Prevenção'!$I$9:$I$13,INT((ROW()-ROW($A$2))/6)+1))</f>
        <v/>
      </c>
    </row>
    <row r="14" spans="1:17" x14ac:dyDescent="0.15">
      <c r="A14" s="14" t="str">
        <f>IF(I14="","",IF(OR('Identificação da EG'!$B$7=0,'Identificação da EG'!$B$7=""),"",Capa!$C$10))</f>
        <v/>
      </c>
      <c r="B14" s="14" t="str">
        <f>IF(I14="","",IF((OR('Identificação da EG'!$B$7=0,'Identificação da EG'!$B$7="")),"",'Identificação da EG'!$B$7))</f>
        <v/>
      </c>
      <c r="C14" s="14" t="str">
        <f>IF(I14="","",IF(B14="","",VLOOKUP(B14,Auxiliar!$BW$23:$BX$3130,2,0)))</f>
        <v/>
      </c>
      <c r="D14" s="14" t="str">
        <f>IF(I14="","",IF(OR('Identificação da EG'!$B$7=0,'Identificação da EG'!$B$7=""),"","Portugal"))</f>
        <v/>
      </c>
      <c r="E14" s="14" t="str">
        <f>IF(I14="","",IF(OR('Identificação da EG'!$B$7=0,'Identificação da EG'!$B$7=""),"",'Identificação da EG'!$C$7))</f>
        <v/>
      </c>
      <c r="F14" s="14" t="str">
        <f>IF(I14="","",IF(OR('Identificação da EG'!$B$7=0,'Identificação da EG'!$B$7=""),"",'Identificação da EG'!$F$7))</f>
        <v/>
      </c>
      <c r="G14" s="14" t="str">
        <f>IF(I14="","",IF((OR('Identificação da EG'!$B$7=0,'Identificação da EG'!$B$7="")),"",'Identificação da EG'!$D$7))</f>
        <v/>
      </c>
      <c r="H14" s="25" t="str">
        <f>IF(I14="","",IF(OR('Identificação da EG'!$B$7=0,'Identificação da EG'!$B$7=""),"",'Identificação da EG'!$E$7))</f>
        <v/>
      </c>
      <c r="I14" s="8" t="str" cm="1">
        <f t="array" ref="I14">IF(M14="","",INDEX('Programas de Prevenção'!$B$9:$B$13,INT((ROWS($A$1:C13)-1)/6)+1))</f>
        <v/>
      </c>
      <c r="J14" s="8"/>
      <c r="K14" s="8" t="str">
        <f>IF(M14="","",'Programas de Prevenção'!$C$8)</f>
        <v/>
      </c>
      <c r="L14" s="1"/>
      <c r="M14" s="8" t="str" cm="1">
        <f t="array" ref="M14">IF(ISBLANK(INDEX('Programas de Prevenção'!$C$9:$H$13,INT((ROWS($A$1:C13)-1)/6)+1,MOD(ROWS($A$1:C13)-1,6)+1)),"",INDEX('Programas de Prevenção'!$C$9:$H$13,INT((ROWS($A$1:C13)-1)/6)+1,MOD(ROWS($A$1:C13)-1,6)+1))</f>
        <v/>
      </c>
      <c r="N14" s="8" t="str" cm="1">
        <f t="array" ref="N14">IF(OR(M14="",INDEX('Programas de Prevenção'!$I$9:$I$13,INT((ROW()-ROW($A$2))/6)+1)="",INDEX('Programas de Prevenção'!$I$9:$I$13,INT((ROW()-ROW($A$2))/6)+1)="(máximo 300 carateres)"),"",INDEX('Programas de Prevenção'!$I$9:$I$13,INT((ROW()-ROW($A$2))/6)+1))</f>
        <v/>
      </c>
    </row>
    <row r="15" spans="1:17" x14ac:dyDescent="0.15">
      <c r="A15" s="14" t="str">
        <f>IF(I15="","",IF(OR('Identificação da EG'!$B$7=0,'Identificação da EG'!$B$7=""),"",Capa!$C$10))</f>
        <v/>
      </c>
      <c r="B15" s="14" t="str">
        <f>IF(I15="","",IF((OR('Identificação da EG'!$B$7=0,'Identificação da EG'!$B$7="")),"",'Identificação da EG'!$B$7))</f>
        <v/>
      </c>
      <c r="C15" s="14" t="str">
        <f>IF(I15="","",IF(B15="","",VLOOKUP(B15,Auxiliar!$BW$23:$BX$3130,2,0)))</f>
        <v/>
      </c>
      <c r="D15" s="14" t="str">
        <f>IF(I15="","",IF(OR('Identificação da EG'!$B$7=0,'Identificação da EG'!$B$7=""),"","Portugal"))</f>
        <v/>
      </c>
      <c r="E15" s="14" t="str">
        <f>IF(I15="","",IF(OR('Identificação da EG'!$B$7=0,'Identificação da EG'!$B$7=""),"",'Identificação da EG'!$C$7))</f>
        <v/>
      </c>
      <c r="F15" s="14" t="str">
        <f>IF(I15="","",IF(OR('Identificação da EG'!$B$7=0,'Identificação da EG'!$B$7=""),"",'Identificação da EG'!$F$7))</f>
        <v/>
      </c>
      <c r="G15" s="14" t="str">
        <f>IF(I15="","",IF((OR('Identificação da EG'!$B$7=0,'Identificação da EG'!$B$7="")),"",'Identificação da EG'!$D$7))</f>
        <v/>
      </c>
      <c r="H15" s="25" t="str">
        <f>IF(I15="","",IF(OR('Identificação da EG'!$B$7=0,'Identificação da EG'!$B$7=""),"",'Identificação da EG'!$E$7))</f>
        <v/>
      </c>
      <c r="I15" s="8" t="str" cm="1">
        <f t="array" ref="I15">IF(M15="","",INDEX('Programas de Prevenção'!$B$9:$B$13,INT((ROWS($A$1:C14)-1)/6)+1))</f>
        <v/>
      </c>
      <c r="J15" s="8"/>
      <c r="K15" s="8" t="str">
        <f>IF(M15="","",'Programas de Prevenção'!$C$8)</f>
        <v/>
      </c>
      <c r="L15" s="1"/>
      <c r="M15" s="8" t="str" cm="1">
        <f t="array" ref="M15">IF(ISBLANK(INDEX('Programas de Prevenção'!$C$9:$H$13,INT((ROWS($A$1:C14)-1)/6)+1,MOD(ROWS($A$1:C14)-1,6)+1)),"",INDEX('Programas de Prevenção'!$C$9:$H$13,INT((ROWS($A$1:C14)-1)/6)+1,MOD(ROWS($A$1:C14)-1,6)+1))</f>
        <v/>
      </c>
      <c r="N15" s="8" t="str" cm="1">
        <f t="array" ref="N15">IF(OR(M15="",INDEX('Programas de Prevenção'!$I$9:$I$13,INT((ROW()-ROW($A$2))/6)+1)="",INDEX('Programas de Prevenção'!$I$9:$I$13,INT((ROW()-ROW($A$2))/6)+1)="(máximo 300 carateres)"),"",INDEX('Programas de Prevenção'!$I$9:$I$13,INT((ROW()-ROW($A$2))/6)+1))</f>
        <v/>
      </c>
    </row>
    <row r="16" spans="1:17" x14ac:dyDescent="0.15">
      <c r="A16" s="14" t="str">
        <f>IF(I16="","",IF(OR('Identificação da EG'!$B$7=0,'Identificação da EG'!$B$7=""),"",Capa!$C$10))</f>
        <v/>
      </c>
      <c r="B16" s="14" t="str">
        <f>IF(I16="","",IF((OR('Identificação da EG'!$B$7=0,'Identificação da EG'!$B$7="")),"",'Identificação da EG'!$B$7))</f>
        <v/>
      </c>
      <c r="C16" s="14" t="str">
        <f>IF(I16="","",IF(B16="","",VLOOKUP(B16,Auxiliar!$BW$23:$BX$3130,2,0)))</f>
        <v/>
      </c>
      <c r="D16" s="14" t="str">
        <f>IF(I16="","",IF(OR('Identificação da EG'!$B$7=0,'Identificação da EG'!$B$7=""),"","Portugal"))</f>
        <v/>
      </c>
      <c r="E16" s="14" t="str">
        <f>IF(I16="","",IF(OR('Identificação da EG'!$B$7=0,'Identificação da EG'!$B$7=""),"",'Identificação da EG'!$C$7))</f>
        <v/>
      </c>
      <c r="F16" s="14" t="str">
        <f>IF(I16="","",IF(OR('Identificação da EG'!$B$7=0,'Identificação da EG'!$B$7=""),"",'Identificação da EG'!$F$7))</f>
        <v/>
      </c>
      <c r="G16" s="14" t="str">
        <f>IF(I16="","",IF((OR('Identificação da EG'!$B$7=0,'Identificação da EG'!$B$7="")),"",'Identificação da EG'!$D$7))</f>
        <v/>
      </c>
      <c r="H16" s="25" t="str">
        <f>IF(I16="","",IF(OR('Identificação da EG'!$B$7=0,'Identificação da EG'!$B$7=""),"",'Identificação da EG'!$E$7))</f>
        <v/>
      </c>
      <c r="I16" s="8" t="str" cm="1">
        <f t="array" ref="I16">IF(M16="","",INDEX('Programas de Prevenção'!$B$9:$B$13,INT((ROWS($A$1:C15)-1)/6)+1))</f>
        <v/>
      </c>
      <c r="J16" s="8"/>
      <c r="K16" s="8" t="str">
        <f>IF(M16="","",'Programas de Prevenção'!$C$8)</f>
        <v/>
      </c>
      <c r="L16" s="1"/>
      <c r="M16" s="8" t="str" cm="1">
        <f t="array" ref="M16">IF(ISBLANK(INDEX('Programas de Prevenção'!$C$9:$H$13,INT((ROWS($A$1:C15)-1)/6)+1,MOD(ROWS($A$1:C15)-1,6)+1)),"",INDEX('Programas de Prevenção'!$C$9:$H$13,INT((ROWS($A$1:C15)-1)/6)+1,MOD(ROWS($A$1:C15)-1,6)+1))</f>
        <v/>
      </c>
      <c r="N16" s="8" t="str" cm="1">
        <f t="array" ref="N16">IF(OR(M16="",INDEX('Programas de Prevenção'!$I$9:$I$13,INT((ROW()-ROW($A$2))/6)+1)="",INDEX('Programas de Prevenção'!$I$9:$I$13,INT((ROW()-ROW($A$2))/6)+1)="(máximo 300 carateres)"),"",INDEX('Programas de Prevenção'!$I$9:$I$13,INT((ROW()-ROW($A$2))/6)+1))</f>
        <v/>
      </c>
      <c r="O16" s="53"/>
      <c r="P16" s="53"/>
      <c r="Q16" s="53"/>
    </row>
    <row r="17" spans="1:14" x14ac:dyDescent="0.15">
      <c r="A17" s="14" t="str">
        <f>IF(I17="","",IF(OR('Identificação da EG'!$B$7=0,'Identificação da EG'!$B$7=""),"",Capa!$C$10))</f>
        <v/>
      </c>
      <c r="B17" s="14" t="str">
        <f>IF(I17="","",IF((OR('Identificação da EG'!$B$7=0,'Identificação da EG'!$B$7="")),"",'Identificação da EG'!$B$7))</f>
        <v/>
      </c>
      <c r="C17" s="14" t="str">
        <f>IF(I17="","",IF(B17="","",VLOOKUP(B17,Auxiliar!$BW$23:$BX$3130,2,0)))</f>
        <v/>
      </c>
      <c r="D17" s="14" t="str">
        <f>IF(I17="","",IF(OR('Identificação da EG'!$B$7=0,'Identificação da EG'!$B$7=""),"","Portugal"))</f>
        <v/>
      </c>
      <c r="E17" s="14" t="str">
        <f>IF(I17="","",IF(OR('Identificação da EG'!$B$7=0,'Identificação da EG'!$B$7=""),"",'Identificação da EG'!$C$7))</f>
        <v/>
      </c>
      <c r="F17" s="14" t="str">
        <f>IF(I17="","",IF(OR('Identificação da EG'!$B$7=0,'Identificação da EG'!$B$7=""),"",'Identificação da EG'!$F$7))</f>
        <v/>
      </c>
      <c r="G17" s="14" t="str">
        <f>IF(I17="","",IF((OR('Identificação da EG'!$B$7=0,'Identificação da EG'!$B$7="")),"",'Identificação da EG'!$D$7))</f>
        <v/>
      </c>
      <c r="H17" s="25" t="str">
        <f>IF(I17="","",IF(OR('Identificação da EG'!$B$7=0,'Identificação da EG'!$B$7=""),"",'Identificação da EG'!$E$7))</f>
        <v/>
      </c>
      <c r="I17" s="8" t="str" cm="1">
        <f t="array" ref="I17">IF(M17="","",INDEX('Programas de Prevenção'!$B$9:$B$13,INT((ROWS($A$1:C16)-1)/6)+1))</f>
        <v/>
      </c>
      <c r="J17" s="8"/>
      <c r="K17" s="8" t="str">
        <f>IF(M17="","",'Programas de Prevenção'!$C$8)</f>
        <v/>
      </c>
      <c r="L17" s="1"/>
      <c r="M17" s="8" t="str" cm="1">
        <f t="array" ref="M17">IF(ISBLANK(INDEX('Programas de Prevenção'!$C$9:$H$13,INT((ROWS($A$1:C16)-1)/6)+1,MOD(ROWS($A$1:C16)-1,6)+1)),"",INDEX('Programas de Prevenção'!$C$9:$H$13,INT((ROWS($A$1:C16)-1)/6)+1,MOD(ROWS($A$1:C16)-1,6)+1))</f>
        <v/>
      </c>
      <c r="N17" s="8" t="str" cm="1">
        <f t="array" ref="N17">IF(OR(M17="",INDEX('Programas de Prevenção'!$I$9:$I$13,INT((ROW()-ROW($A$2))/6)+1)="",INDEX('Programas de Prevenção'!$I$9:$I$13,INT((ROW()-ROW($A$2))/6)+1)="(máximo 300 carateres)"),"",INDEX('Programas de Prevenção'!$I$9:$I$13,INT((ROW()-ROW($A$2))/6)+1))</f>
        <v/>
      </c>
    </row>
    <row r="18" spans="1:14" x14ac:dyDescent="0.15">
      <c r="A18" s="14" t="str">
        <f>IF(I18="","",IF(OR('Identificação da EG'!$B$7=0,'Identificação da EG'!$B$7=""),"",Capa!$C$10))</f>
        <v/>
      </c>
      <c r="B18" s="14" t="str">
        <f>IF(I18="","",IF((OR('Identificação da EG'!$B$7=0,'Identificação da EG'!$B$7="")),"",'Identificação da EG'!$B$7))</f>
        <v/>
      </c>
      <c r="C18" s="14" t="str">
        <f>IF(I18="","",IF(B18="","",VLOOKUP(B18,Auxiliar!$BW$23:$BX$3130,2,0)))</f>
        <v/>
      </c>
      <c r="D18" s="14" t="str">
        <f>IF(I18="","",IF(OR('Identificação da EG'!$B$7=0,'Identificação da EG'!$B$7=""),"","Portugal"))</f>
        <v/>
      </c>
      <c r="E18" s="14" t="str">
        <f>IF(I18="","",IF(OR('Identificação da EG'!$B$7=0,'Identificação da EG'!$B$7=""),"",'Identificação da EG'!$C$7))</f>
        <v/>
      </c>
      <c r="F18" s="14" t="str">
        <f>IF(I18="","",IF(OR('Identificação da EG'!$B$7=0,'Identificação da EG'!$B$7=""),"",'Identificação da EG'!$F$7))</f>
        <v/>
      </c>
      <c r="G18" s="14" t="str">
        <f>IF(I18="","",IF((OR('Identificação da EG'!$B$7=0,'Identificação da EG'!$B$7="")),"",'Identificação da EG'!$D$7))</f>
        <v/>
      </c>
      <c r="H18" s="25" t="str">
        <f>IF(I18="","",IF(OR('Identificação da EG'!$B$7=0,'Identificação da EG'!$B$7=""),"",'Identificação da EG'!$E$7))</f>
        <v/>
      </c>
      <c r="I18" s="8" t="str" cm="1">
        <f t="array" ref="I18">IF(M18="","",INDEX('Programas de Prevenção'!$B$9:$B$13,INT((ROWS($A$1:C17)-1)/6)+1))</f>
        <v/>
      </c>
      <c r="J18" s="8"/>
      <c r="K18" s="8" t="str">
        <f>IF(M18="","",'Programas de Prevenção'!$C$8)</f>
        <v/>
      </c>
      <c r="L18" s="1"/>
      <c r="M18" s="8" t="str" cm="1">
        <f t="array" ref="M18">IF(ISBLANK(INDEX('Programas de Prevenção'!$C$9:$H$13,INT((ROWS($A$1:C17)-1)/6)+1,MOD(ROWS($A$1:C17)-1,6)+1)),"",INDEX('Programas de Prevenção'!$C$9:$H$13,INT((ROWS($A$1:C17)-1)/6)+1,MOD(ROWS($A$1:C17)-1,6)+1))</f>
        <v/>
      </c>
      <c r="N18" s="8" t="str" cm="1">
        <f t="array" ref="N18">IF(OR(M18="",INDEX('Programas de Prevenção'!$I$9:$I$13,INT((ROW()-ROW($A$2))/6)+1)="",INDEX('Programas de Prevenção'!$I$9:$I$13,INT((ROW()-ROW($A$2))/6)+1)="(máximo 300 carateres)"),"",INDEX('Programas de Prevenção'!$I$9:$I$13,INT((ROW()-ROW($A$2))/6)+1))</f>
        <v/>
      </c>
    </row>
    <row r="19" spans="1:14" x14ac:dyDescent="0.15">
      <c r="A19" s="14" t="str">
        <f>IF(I19="","",IF(OR('Identificação da EG'!$B$7=0,'Identificação da EG'!$B$7=""),"",Capa!$C$10))</f>
        <v/>
      </c>
      <c r="B19" s="14" t="str">
        <f>IF(I19="","",IF((OR('Identificação da EG'!$B$7=0,'Identificação da EG'!$B$7="")),"",'Identificação da EG'!$B$7))</f>
        <v/>
      </c>
      <c r="C19" s="14" t="str">
        <f>IF(I19="","",IF(B19="","",VLOOKUP(B19,Auxiliar!$BW$23:$BX$3130,2,0)))</f>
        <v/>
      </c>
      <c r="D19" s="14" t="str">
        <f>IF(I19="","",IF(OR('Identificação da EG'!$B$7=0,'Identificação da EG'!$B$7=""),"","Portugal"))</f>
        <v/>
      </c>
      <c r="E19" s="14" t="str">
        <f>IF(I19="","",IF(OR('Identificação da EG'!$B$7=0,'Identificação da EG'!$B$7=""),"",'Identificação da EG'!$C$7))</f>
        <v/>
      </c>
      <c r="F19" s="14" t="str">
        <f>IF(I19="","",IF(OR('Identificação da EG'!$B$7=0,'Identificação da EG'!$B$7=""),"",'Identificação da EG'!$F$7))</f>
        <v/>
      </c>
      <c r="G19" s="14" t="str">
        <f>IF(I19="","",IF((OR('Identificação da EG'!$B$7=0,'Identificação da EG'!$B$7="")),"",'Identificação da EG'!$D$7))</f>
        <v/>
      </c>
      <c r="H19" s="25" t="str">
        <f>IF(I19="","",IF(OR('Identificação da EG'!$B$7=0,'Identificação da EG'!$B$7=""),"",'Identificação da EG'!$E$7))</f>
        <v/>
      </c>
      <c r="I19" s="8" t="str" cm="1">
        <f t="array" ref="I19">IF(M19="","",INDEX('Programas de Prevenção'!$B$9:$B$13,INT((ROWS($A$1:C18)-1)/6)+1))</f>
        <v/>
      </c>
      <c r="J19" s="8"/>
      <c r="K19" s="8" t="str">
        <f>IF(M19="","",'Programas de Prevenção'!$C$8)</f>
        <v/>
      </c>
      <c r="L19" s="1"/>
      <c r="M19" s="8" t="str" cm="1">
        <f t="array" ref="M19">IF(ISBLANK(INDEX('Programas de Prevenção'!$C$9:$H$13,INT((ROWS($A$1:C18)-1)/6)+1,MOD(ROWS($A$1:C18)-1,6)+1)),"",INDEX('Programas de Prevenção'!$C$9:$H$13,INT((ROWS($A$1:C18)-1)/6)+1,MOD(ROWS($A$1:C18)-1,6)+1))</f>
        <v/>
      </c>
      <c r="N19" s="8" t="str" cm="1">
        <f t="array" ref="N19">IF(OR(M19="",INDEX('Programas de Prevenção'!$I$9:$I$13,INT((ROW()-ROW($A$2))/6)+1)="",INDEX('Programas de Prevenção'!$I$9:$I$13,INT((ROW()-ROW($A$2))/6)+1)="(máximo 300 carateres)"),"",INDEX('Programas de Prevenção'!$I$9:$I$13,INT((ROW()-ROW($A$2))/6)+1))</f>
        <v/>
      </c>
    </row>
    <row r="20" spans="1:14" x14ac:dyDescent="0.15">
      <c r="A20" s="14" t="str">
        <f>IF(I20="","",IF(OR('Identificação da EG'!$B$7=0,'Identificação da EG'!$B$7=""),"",Capa!$C$10))</f>
        <v/>
      </c>
      <c r="B20" s="14" t="str">
        <f>IF(I20="","",IF((OR('Identificação da EG'!$B$7=0,'Identificação da EG'!$B$7="")),"",'Identificação da EG'!$B$7))</f>
        <v/>
      </c>
      <c r="C20" s="14" t="str">
        <f>IF(I20="","",IF(B20="","",VLOOKUP(B20,Auxiliar!$BW$23:$BX$3130,2,0)))</f>
        <v/>
      </c>
      <c r="D20" s="14" t="str">
        <f>IF(I20="","",IF(OR('Identificação da EG'!$B$7=0,'Identificação da EG'!$B$7=""),"","Portugal"))</f>
        <v/>
      </c>
      <c r="E20" s="14" t="str">
        <f>IF(I20="","",IF(OR('Identificação da EG'!$B$7=0,'Identificação da EG'!$B$7=""),"",'Identificação da EG'!$C$7))</f>
        <v/>
      </c>
      <c r="F20" s="14" t="str">
        <f>IF(I20="","",IF(OR('Identificação da EG'!$B$7=0,'Identificação da EG'!$B$7=""),"",'Identificação da EG'!$F$7))</f>
        <v/>
      </c>
      <c r="G20" s="14" t="str">
        <f>IF(I20="","",IF((OR('Identificação da EG'!$B$7=0,'Identificação da EG'!$B$7="")),"",'Identificação da EG'!$D$7))</f>
        <v/>
      </c>
      <c r="H20" s="25" t="str">
        <f>IF(I20="","",IF(OR('Identificação da EG'!$B$7=0,'Identificação da EG'!$B$7=""),"",'Identificação da EG'!$E$7))</f>
        <v/>
      </c>
      <c r="I20" s="8" t="str" cm="1">
        <f t="array" ref="I20">IF(M20="","",INDEX('Programas de Prevenção'!$B$9:$B$13,INT((ROWS($A$1:C19)-1)/6)+1))</f>
        <v/>
      </c>
      <c r="J20" s="8"/>
      <c r="K20" s="8" t="str">
        <f>IF(M20="","",'Programas de Prevenção'!$C$8)</f>
        <v/>
      </c>
      <c r="L20" s="1"/>
      <c r="M20" s="8" t="str" cm="1">
        <f t="array" ref="M20">IF(ISBLANK(INDEX('Programas de Prevenção'!$C$9:$H$13,INT((ROWS($A$1:C19)-1)/6)+1,MOD(ROWS($A$1:C19)-1,6)+1)),"",INDEX('Programas de Prevenção'!$C$9:$H$13,INT((ROWS($A$1:C19)-1)/6)+1,MOD(ROWS($A$1:C19)-1,6)+1))</f>
        <v/>
      </c>
      <c r="N20" s="8" t="str" cm="1">
        <f t="array" ref="N20">IF(OR(M20="",INDEX('Programas de Prevenção'!$I$9:$I$13,INT((ROW()-ROW($A$2))/6)+1)="",INDEX('Programas de Prevenção'!$I$9:$I$13,INT((ROW()-ROW($A$2))/6)+1)="(máximo 300 carateres)"),"",INDEX('Programas de Prevenção'!$I$9:$I$13,INT((ROW()-ROW($A$2))/6)+1))</f>
        <v/>
      </c>
    </row>
    <row r="21" spans="1:14" x14ac:dyDescent="0.15">
      <c r="A21" s="14" t="str">
        <f>IF(I21="","",IF(OR('Identificação da EG'!$B$7=0,'Identificação da EG'!$B$7=""),"",Capa!$C$10))</f>
        <v/>
      </c>
      <c r="B21" s="14" t="str">
        <f>IF(I21="","",IF((OR('Identificação da EG'!$B$7=0,'Identificação da EG'!$B$7="")),"",'Identificação da EG'!$B$7))</f>
        <v/>
      </c>
      <c r="C21" s="14" t="str">
        <f>IF(I21="","",IF(B21="","",VLOOKUP(B21,Auxiliar!$BW$23:$BX$3130,2,0)))</f>
        <v/>
      </c>
      <c r="D21" s="14" t="str">
        <f>IF(I21="","",IF(OR('Identificação da EG'!$B$7=0,'Identificação da EG'!$B$7=""),"","Portugal"))</f>
        <v/>
      </c>
      <c r="E21" s="14" t="str">
        <f>IF(I21="","",IF(OR('Identificação da EG'!$B$7=0,'Identificação da EG'!$B$7=""),"",'Identificação da EG'!$C$7))</f>
        <v/>
      </c>
      <c r="F21" s="14" t="str">
        <f>IF(I21="","",IF(OR('Identificação da EG'!$B$7=0,'Identificação da EG'!$B$7=""),"",'Identificação da EG'!$F$7))</f>
        <v/>
      </c>
      <c r="G21" s="14" t="str">
        <f>IF(I21="","",IF((OR('Identificação da EG'!$B$7=0,'Identificação da EG'!$B$7="")),"",'Identificação da EG'!$D$7))</f>
        <v/>
      </c>
      <c r="H21" s="25" t="str">
        <f>IF(I21="","",IF(OR('Identificação da EG'!$B$7=0,'Identificação da EG'!$B$7=""),"",'Identificação da EG'!$E$7))</f>
        <v/>
      </c>
      <c r="I21" s="8" t="str" cm="1">
        <f t="array" ref="I21">IF(M21="","",INDEX('Programas de Prevenção'!$B$9:$B$13,INT((ROWS($A$1:C20)-1)/6)+1))</f>
        <v/>
      </c>
      <c r="J21" s="8"/>
      <c r="K21" s="8" t="str">
        <f>IF(M21="","",'Programas de Prevenção'!$C$8)</f>
        <v/>
      </c>
      <c r="L21" s="1"/>
      <c r="M21" s="8" t="str" cm="1">
        <f t="array" ref="M21">IF(ISBLANK(INDEX('Programas de Prevenção'!$C$9:$H$13,INT((ROWS($A$1:C20)-1)/6)+1,MOD(ROWS($A$1:C20)-1,6)+1)),"",INDEX('Programas de Prevenção'!$C$9:$H$13,INT((ROWS($A$1:C20)-1)/6)+1,MOD(ROWS($A$1:C20)-1,6)+1))</f>
        <v/>
      </c>
      <c r="N21" s="8" t="str" cm="1">
        <f t="array" ref="N21">IF(OR(M21="",INDEX('Programas de Prevenção'!$I$9:$I$13,INT((ROW()-ROW($A$2))/6)+1)="",INDEX('Programas de Prevenção'!$I$9:$I$13,INT((ROW()-ROW($A$2))/6)+1)="(máximo 300 carateres)"),"",INDEX('Programas de Prevenção'!$I$9:$I$13,INT((ROW()-ROW($A$2))/6)+1))</f>
        <v/>
      </c>
    </row>
    <row r="22" spans="1:14" x14ac:dyDescent="0.15">
      <c r="A22" s="14" t="str">
        <f>IF(I22="","",IF(OR('Identificação da EG'!$B$7=0,'Identificação da EG'!$B$7=""),"",Capa!$C$10))</f>
        <v/>
      </c>
      <c r="B22" s="14" t="str">
        <f>IF(I22="","",IF((OR('Identificação da EG'!$B$7=0,'Identificação da EG'!$B$7="")),"",'Identificação da EG'!$B$7))</f>
        <v/>
      </c>
      <c r="C22" s="14" t="str">
        <f>IF(I22="","",IF(B22="","",VLOOKUP(B22,Auxiliar!$BW$23:$BX$3130,2,0)))</f>
        <v/>
      </c>
      <c r="D22" s="14" t="str">
        <f>IF(I22="","",IF(OR('Identificação da EG'!$B$7=0,'Identificação da EG'!$B$7=""),"","Portugal"))</f>
        <v/>
      </c>
      <c r="E22" s="14" t="str">
        <f>IF(I22="","",IF(OR('Identificação da EG'!$B$7=0,'Identificação da EG'!$B$7=""),"",'Identificação da EG'!$C$7))</f>
        <v/>
      </c>
      <c r="F22" s="14" t="str">
        <f>IF(I22="","",IF(OR('Identificação da EG'!$B$7=0,'Identificação da EG'!$B$7=""),"",'Identificação da EG'!$F$7))</f>
        <v/>
      </c>
      <c r="G22" s="14" t="str">
        <f>IF(I22="","",IF((OR('Identificação da EG'!$B$7=0,'Identificação da EG'!$B$7="")),"",'Identificação da EG'!$D$7))</f>
        <v/>
      </c>
      <c r="H22" s="25" t="str">
        <f>IF(I22="","",IF(OR('Identificação da EG'!$B$7=0,'Identificação da EG'!$B$7=""),"",'Identificação da EG'!$E$7))</f>
        <v/>
      </c>
      <c r="I22" s="8" t="str" cm="1">
        <f t="array" ref="I22">IF(M22="","",INDEX('Programas de Prevenção'!$B$9:$B$13,INT((ROWS($A$1:C21)-1)/6)+1))</f>
        <v/>
      </c>
      <c r="J22" s="8"/>
      <c r="K22" s="8" t="str">
        <f>IF(M22="","",'Programas de Prevenção'!$C$8)</f>
        <v/>
      </c>
      <c r="L22" s="1"/>
      <c r="M22" s="8" t="str" cm="1">
        <f t="array" ref="M22">IF(ISBLANK(INDEX('Programas de Prevenção'!$C$9:$H$13,INT((ROWS($A$1:C21)-1)/6)+1,MOD(ROWS($A$1:C21)-1,6)+1)),"",INDEX('Programas de Prevenção'!$C$9:$H$13,INT((ROWS($A$1:C21)-1)/6)+1,MOD(ROWS($A$1:C21)-1,6)+1))</f>
        <v/>
      </c>
      <c r="N22" s="8" t="str" cm="1">
        <f t="array" ref="N22">IF(OR(M22="",INDEX('Programas de Prevenção'!$I$9:$I$13,INT((ROW()-ROW($A$2))/6)+1)="",INDEX('Programas de Prevenção'!$I$9:$I$13,INT((ROW()-ROW($A$2))/6)+1)="(máximo 300 carateres)"),"",INDEX('Programas de Prevenção'!$I$9:$I$13,INT((ROW()-ROW($A$2))/6)+1))</f>
        <v/>
      </c>
    </row>
    <row r="23" spans="1:14" x14ac:dyDescent="0.15">
      <c r="A23" s="14" t="str">
        <f>IF(I23="","",IF(OR('Identificação da EG'!$B$7=0,'Identificação da EG'!$B$7=""),"",Capa!$C$10))</f>
        <v/>
      </c>
      <c r="B23" s="14" t="str">
        <f>IF(I23="","",IF((OR('Identificação da EG'!$B$7=0,'Identificação da EG'!$B$7="")),"",'Identificação da EG'!$B$7))</f>
        <v/>
      </c>
      <c r="C23" s="14" t="str">
        <f>IF(I23="","",IF(B23="","",VLOOKUP(B23,Auxiliar!$BW$23:$BX$3130,2,0)))</f>
        <v/>
      </c>
      <c r="D23" s="14" t="str">
        <f>IF(I23="","",IF(OR('Identificação da EG'!$B$7=0,'Identificação da EG'!$B$7=""),"","Portugal"))</f>
        <v/>
      </c>
      <c r="E23" s="14" t="str">
        <f>IF(I23="","",IF(OR('Identificação da EG'!$B$7=0,'Identificação da EG'!$B$7=""),"",'Identificação da EG'!$C$7))</f>
        <v/>
      </c>
      <c r="F23" s="14" t="str">
        <f>IF(I23="","",IF(OR('Identificação da EG'!$B$7=0,'Identificação da EG'!$B$7=""),"",'Identificação da EG'!$F$7))</f>
        <v/>
      </c>
      <c r="G23" s="14" t="str">
        <f>IF(I23="","",IF((OR('Identificação da EG'!$B$7=0,'Identificação da EG'!$B$7="")),"",'Identificação da EG'!$D$7))</f>
        <v/>
      </c>
      <c r="H23" s="25" t="str">
        <f>IF(I23="","",IF(OR('Identificação da EG'!$B$7=0,'Identificação da EG'!$B$7=""),"",'Identificação da EG'!$E$7))</f>
        <v/>
      </c>
      <c r="I23" s="8" t="str" cm="1">
        <f t="array" ref="I23">IF(M23="","",INDEX('Programas de Prevenção'!$B$9:$B$13,INT((ROWS($A$1:C22)-1)/6)+1))</f>
        <v/>
      </c>
      <c r="J23" s="8"/>
      <c r="K23" s="8" t="str">
        <f>IF(M23="","",'Programas de Prevenção'!$C$8)</f>
        <v/>
      </c>
      <c r="L23" s="1"/>
      <c r="M23" s="8" t="str" cm="1">
        <f t="array" ref="M23">IF(ISBLANK(INDEX('Programas de Prevenção'!$C$9:$H$13,INT((ROWS($A$1:C22)-1)/6)+1,MOD(ROWS($A$1:C22)-1,6)+1)),"",INDEX('Programas de Prevenção'!$C$9:$H$13,INT((ROWS($A$1:C22)-1)/6)+1,MOD(ROWS($A$1:C22)-1,6)+1))</f>
        <v/>
      </c>
      <c r="N23" s="8" t="str" cm="1">
        <f t="array" ref="N23">IF(OR(M23="",INDEX('Programas de Prevenção'!$I$9:$I$13,INT((ROW()-ROW($A$2))/6)+1)="",INDEX('Programas de Prevenção'!$I$9:$I$13,INT((ROW()-ROW($A$2))/6)+1)="(máximo 300 carateres)"),"",INDEX('Programas de Prevenção'!$I$9:$I$13,INT((ROW()-ROW($A$2))/6)+1))</f>
        <v/>
      </c>
    </row>
    <row r="24" spans="1:14" x14ac:dyDescent="0.15">
      <c r="A24" s="14" t="str">
        <f>IF(I24="","",IF(OR('Identificação da EG'!$B$7=0,'Identificação da EG'!$B$7=""),"",Capa!$C$10))</f>
        <v/>
      </c>
      <c r="B24" s="14" t="str">
        <f>IF(I24="","",IF((OR('Identificação da EG'!$B$7=0,'Identificação da EG'!$B$7="")),"",'Identificação da EG'!$B$7))</f>
        <v/>
      </c>
      <c r="C24" s="14" t="str">
        <f>IF(I24="","",IF(B24="","",VLOOKUP(B24,Auxiliar!$BW$23:$BX$3130,2,0)))</f>
        <v/>
      </c>
      <c r="D24" s="14" t="str">
        <f>IF(I24="","",IF(OR('Identificação da EG'!$B$7=0,'Identificação da EG'!$B$7=""),"","Portugal"))</f>
        <v/>
      </c>
      <c r="E24" s="14" t="str">
        <f>IF(I24="","",IF(OR('Identificação da EG'!$B$7=0,'Identificação da EG'!$B$7=""),"",'Identificação da EG'!$C$7))</f>
        <v/>
      </c>
      <c r="F24" s="14" t="str">
        <f>IF(I24="","",IF(OR('Identificação da EG'!$B$7=0,'Identificação da EG'!$B$7=""),"",'Identificação da EG'!$F$7))</f>
        <v/>
      </c>
      <c r="G24" s="14" t="str">
        <f>IF(I24="","",IF((OR('Identificação da EG'!$B$7=0,'Identificação da EG'!$B$7="")),"",'Identificação da EG'!$D$7))</f>
        <v/>
      </c>
      <c r="H24" s="25" t="str">
        <f>IF(I24="","",IF(OR('Identificação da EG'!$B$7=0,'Identificação da EG'!$B$7=""),"",'Identificação da EG'!$E$7))</f>
        <v/>
      </c>
      <c r="I24" s="8" t="str" cm="1">
        <f t="array" ref="I24">IF(M24="","",INDEX('Programas de Prevenção'!$B$9:$B$13,INT((ROWS($A$1:C23)-1)/6)+1))</f>
        <v/>
      </c>
      <c r="J24" s="8"/>
      <c r="K24" s="8" t="str">
        <f>IF(M24="","",'Programas de Prevenção'!$C$8)</f>
        <v/>
      </c>
      <c r="L24" s="1"/>
      <c r="M24" s="8" t="str" cm="1">
        <f t="array" ref="M24">IF(ISBLANK(INDEX('Programas de Prevenção'!$C$9:$H$13,INT((ROWS($A$1:C23)-1)/6)+1,MOD(ROWS($A$1:C23)-1,6)+1)),"",INDEX('Programas de Prevenção'!$C$9:$H$13,INT((ROWS($A$1:C23)-1)/6)+1,MOD(ROWS($A$1:C23)-1,6)+1))</f>
        <v/>
      </c>
      <c r="N24" s="8" t="str" cm="1">
        <f t="array" ref="N24">IF(OR(M24="",INDEX('Programas de Prevenção'!$I$9:$I$13,INT((ROW()-ROW($A$2))/6)+1)="",INDEX('Programas de Prevenção'!$I$9:$I$13,INT((ROW()-ROW($A$2))/6)+1)="(máximo 300 carateres)"),"",INDEX('Programas de Prevenção'!$I$9:$I$13,INT((ROW()-ROW($A$2))/6)+1))</f>
        <v/>
      </c>
    </row>
    <row r="25" spans="1:14" x14ac:dyDescent="0.15">
      <c r="A25" s="14" t="str">
        <f>IF(I25="","",IF(OR('Identificação da EG'!$B$7=0,'Identificação da EG'!$B$7=""),"",Capa!$C$10))</f>
        <v/>
      </c>
      <c r="B25" s="14" t="str">
        <f>IF(I25="","",IF((OR('Identificação da EG'!$B$7=0,'Identificação da EG'!$B$7="")),"",'Identificação da EG'!$B$7))</f>
        <v/>
      </c>
      <c r="C25" s="14" t="str">
        <f>IF(I25="","",IF(B25="","",VLOOKUP(B25,Auxiliar!$BW$23:$BX$3130,2,0)))</f>
        <v/>
      </c>
      <c r="D25" s="14" t="str">
        <f>IF(I25="","",IF(OR('Identificação da EG'!$B$7=0,'Identificação da EG'!$B$7=""),"","Portugal"))</f>
        <v/>
      </c>
      <c r="E25" s="14" t="str">
        <f>IF(I25="","",IF(OR('Identificação da EG'!$B$7=0,'Identificação da EG'!$B$7=""),"",'Identificação da EG'!$C$7))</f>
        <v/>
      </c>
      <c r="F25" s="14" t="str">
        <f>IF(I25="","",IF(OR('Identificação da EG'!$B$7=0,'Identificação da EG'!$B$7=""),"",'Identificação da EG'!$F$7))</f>
        <v/>
      </c>
      <c r="G25" s="14" t="str">
        <f>IF(I25="","",IF((OR('Identificação da EG'!$B$7=0,'Identificação da EG'!$B$7="")),"",'Identificação da EG'!$D$7))</f>
        <v/>
      </c>
      <c r="H25" s="25" t="str">
        <f>IF(I25="","",IF(OR('Identificação da EG'!$B$7=0,'Identificação da EG'!$B$7=""),"",'Identificação da EG'!$E$7))</f>
        <v/>
      </c>
      <c r="I25" s="8" t="str" cm="1">
        <f t="array" ref="I25">IF(M25="","",INDEX('Programas de Prevenção'!$B$9:$B$13,INT((ROWS($A$1:C24)-1)/6)+1))</f>
        <v/>
      </c>
      <c r="J25" s="8"/>
      <c r="K25" s="8" t="str">
        <f>IF(M25="","",'Programas de Prevenção'!$C$8)</f>
        <v/>
      </c>
      <c r="L25" s="1"/>
      <c r="M25" s="8" t="str" cm="1">
        <f t="array" ref="M25">IF(ISBLANK(INDEX('Programas de Prevenção'!$C$9:$H$13,INT((ROWS($A$1:C24)-1)/6)+1,MOD(ROWS($A$1:C24)-1,6)+1)),"",INDEX('Programas de Prevenção'!$C$9:$H$13,INT((ROWS($A$1:C24)-1)/6)+1,MOD(ROWS($A$1:C24)-1,6)+1))</f>
        <v/>
      </c>
      <c r="N25" s="8" t="str" cm="1">
        <f t="array" ref="N25">IF(OR(M25="",INDEX('Programas de Prevenção'!$I$9:$I$13,INT((ROW()-ROW($A$2))/6)+1)="",INDEX('Programas de Prevenção'!$I$9:$I$13,INT((ROW()-ROW($A$2))/6)+1)="(máximo 300 carateres)"),"",INDEX('Programas de Prevenção'!$I$9:$I$13,INT((ROW()-ROW($A$2))/6)+1))</f>
        <v/>
      </c>
    </row>
    <row r="26" spans="1:14" x14ac:dyDescent="0.15">
      <c r="A26" s="14" t="str">
        <f>IF(I26="","",IF(OR('Identificação da EG'!$B$7=0,'Identificação da EG'!$B$7=""),"",Capa!$C$10))</f>
        <v/>
      </c>
      <c r="B26" s="14" t="str">
        <f>IF(I26="","",IF((OR('Identificação da EG'!$B$7=0,'Identificação da EG'!$B$7="")),"",'Identificação da EG'!$B$7))</f>
        <v/>
      </c>
      <c r="C26" s="14" t="str">
        <f>IF(I26="","",IF(B26="","",VLOOKUP(B26,Auxiliar!$BW$23:$BX$3130,2,0)))</f>
        <v/>
      </c>
      <c r="D26" s="14" t="str">
        <f>IF(I26="","",IF(OR('Identificação da EG'!$B$7=0,'Identificação da EG'!$B$7=""),"","Portugal"))</f>
        <v/>
      </c>
      <c r="E26" s="14" t="str">
        <f>IF(I26="","",IF(OR('Identificação da EG'!$B$7=0,'Identificação da EG'!$B$7=""),"",'Identificação da EG'!$C$7))</f>
        <v/>
      </c>
      <c r="F26" s="14" t="str">
        <f>IF(I26="","",IF(OR('Identificação da EG'!$B$7=0,'Identificação da EG'!$B$7=""),"",'Identificação da EG'!$F$7))</f>
        <v/>
      </c>
      <c r="G26" s="14" t="str">
        <f>IF(I26="","",IF((OR('Identificação da EG'!$B$7=0,'Identificação da EG'!$B$7="")),"",'Identificação da EG'!$D$7))</f>
        <v/>
      </c>
      <c r="H26" s="25" t="str">
        <f>IF(I26="","",IF(OR('Identificação da EG'!$B$7=0,'Identificação da EG'!$B$7=""),"",'Identificação da EG'!$E$7))</f>
        <v/>
      </c>
      <c r="I26" s="8" t="str" cm="1">
        <f t="array" ref="I26">IF(M26="","",INDEX('Programas de Prevenção'!$B$9:$B$13,INT((ROWS($A$1:C25)-1)/6)+1))</f>
        <v/>
      </c>
      <c r="J26" s="8"/>
      <c r="K26" s="8" t="str">
        <f>IF(M26="","",'Programas de Prevenção'!$C$8)</f>
        <v/>
      </c>
      <c r="L26" s="1"/>
      <c r="M26" s="8" t="str" cm="1">
        <f t="array" ref="M26">IF(ISBLANK(INDEX('Programas de Prevenção'!$C$9:$H$13,INT((ROWS($A$1:C25)-1)/6)+1,MOD(ROWS($A$1:C25)-1,6)+1)),"",INDEX('Programas de Prevenção'!$C$9:$H$13,INT((ROWS($A$1:C25)-1)/6)+1,MOD(ROWS($A$1:C25)-1,6)+1))</f>
        <v/>
      </c>
      <c r="N26" s="8" t="str" cm="1">
        <f t="array" ref="N26">IF(OR(M26="",INDEX('Programas de Prevenção'!$I$9:$I$13,INT((ROW()-ROW($A$2))/6)+1)="",INDEX('Programas de Prevenção'!$I$9:$I$13,INT((ROW()-ROW($A$2))/6)+1)="(máximo 300 carateres)"),"",INDEX('Programas de Prevenção'!$I$9:$I$13,INT((ROW()-ROW($A$2))/6)+1))</f>
        <v/>
      </c>
    </row>
    <row r="27" spans="1:14" x14ac:dyDescent="0.15">
      <c r="A27" s="14" t="str">
        <f>IF(I27="","",IF(OR('Identificação da EG'!$B$7=0,'Identificação da EG'!$B$7=""),"",Capa!$C$10))</f>
        <v/>
      </c>
      <c r="B27" s="14" t="str">
        <f>IF(I27="","",IF((OR('Identificação da EG'!$B$7=0,'Identificação da EG'!$B$7="")),"",'Identificação da EG'!$B$7))</f>
        <v/>
      </c>
      <c r="C27" s="14" t="str">
        <f>IF(I27="","",IF(B27="","",VLOOKUP(B27,Auxiliar!$BW$23:$BX$3130,2,0)))</f>
        <v/>
      </c>
      <c r="D27" s="14" t="str">
        <f>IF(I27="","",IF(OR('Identificação da EG'!$B$7=0,'Identificação da EG'!$B$7=""),"","Portugal"))</f>
        <v/>
      </c>
      <c r="E27" s="14" t="str">
        <f>IF(I27="","",IF(OR('Identificação da EG'!$B$7=0,'Identificação da EG'!$B$7=""),"",'Identificação da EG'!$C$7))</f>
        <v/>
      </c>
      <c r="F27" s="14" t="str">
        <f>IF(I27="","",IF(OR('Identificação da EG'!$B$7=0,'Identificação da EG'!$B$7=""),"",'Identificação da EG'!$F$7))</f>
        <v/>
      </c>
      <c r="G27" s="14" t="str">
        <f>IF(I27="","",IF((OR('Identificação da EG'!$B$7=0,'Identificação da EG'!$B$7="")),"",'Identificação da EG'!$D$7))</f>
        <v/>
      </c>
      <c r="H27" s="25" t="str">
        <f>IF(I27="","",IF(OR('Identificação da EG'!$B$7=0,'Identificação da EG'!$B$7=""),"",'Identificação da EG'!$E$7))</f>
        <v/>
      </c>
      <c r="I27" s="8" t="str" cm="1">
        <f t="array" ref="I27">IF(M27="","",INDEX('Programas de Prevenção'!$B$9:$B$13,INT((ROWS($A$1:C26)-1)/6)+1))</f>
        <v/>
      </c>
      <c r="J27" s="8"/>
      <c r="K27" s="8" t="str">
        <f>IF(M27="","",'Programas de Prevenção'!$C$8)</f>
        <v/>
      </c>
      <c r="L27" s="1"/>
      <c r="M27" s="8" t="str" cm="1">
        <f t="array" ref="M27">IF(ISBLANK(INDEX('Programas de Prevenção'!$C$9:$H$13,INT((ROWS($A$1:C26)-1)/6)+1,MOD(ROWS($A$1:C26)-1,6)+1)),"",INDEX('Programas de Prevenção'!$C$9:$H$13,INT((ROWS($A$1:C26)-1)/6)+1,MOD(ROWS($A$1:C26)-1,6)+1))</f>
        <v/>
      </c>
      <c r="N27" s="8" t="str" cm="1">
        <f t="array" ref="N27">IF(OR(M27="",INDEX('Programas de Prevenção'!$I$9:$I$13,INT((ROW()-ROW($A$2))/6)+1)="",INDEX('Programas de Prevenção'!$I$9:$I$13,INT((ROW()-ROW($A$2))/6)+1)="(máximo 300 carateres)"),"",INDEX('Programas de Prevenção'!$I$9:$I$13,INT((ROW()-ROW($A$2))/6)+1))</f>
        <v/>
      </c>
    </row>
    <row r="28" spans="1:14" x14ac:dyDescent="0.15">
      <c r="A28" s="14" t="str">
        <f>IF(I28="","",IF(OR('Identificação da EG'!$B$7=0,'Identificação da EG'!$B$7=""),"",Capa!$C$10))</f>
        <v/>
      </c>
      <c r="B28" s="14" t="str">
        <f>IF(I28="","",IF((OR('Identificação da EG'!$B$7=0,'Identificação da EG'!$B$7="")),"",'Identificação da EG'!$B$7))</f>
        <v/>
      </c>
      <c r="C28" s="14" t="str">
        <f>IF(I28="","",IF(B28="","",VLOOKUP(B28,Auxiliar!$BW$23:$BX$3130,2,0)))</f>
        <v/>
      </c>
      <c r="D28" s="14" t="str">
        <f>IF(I28="","",IF(OR('Identificação da EG'!$B$7=0,'Identificação da EG'!$B$7=""),"","Portugal"))</f>
        <v/>
      </c>
      <c r="E28" s="14" t="str">
        <f>IF(I28="","",IF(OR('Identificação da EG'!$B$7=0,'Identificação da EG'!$B$7=""),"",'Identificação da EG'!$C$7))</f>
        <v/>
      </c>
      <c r="F28" s="14" t="str">
        <f>IF(I28="","",IF(OR('Identificação da EG'!$B$7=0,'Identificação da EG'!$B$7=""),"",'Identificação da EG'!$F$7))</f>
        <v/>
      </c>
      <c r="G28" s="14" t="str">
        <f>IF(I28="","",IF((OR('Identificação da EG'!$B$7=0,'Identificação da EG'!$B$7="")),"",'Identificação da EG'!$D$7))</f>
        <v/>
      </c>
      <c r="H28" s="25" t="str">
        <f>IF(I28="","",IF(OR('Identificação da EG'!$B$7=0,'Identificação da EG'!$B$7=""),"",'Identificação da EG'!$E$7))</f>
        <v/>
      </c>
      <c r="I28" s="8" t="str" cm="1">
        <f t="array" ref="I28">IF(M28="","",INDEX('Programas de Prevenção'!$B$9:$B$13,INT((ROWS($A$1:C27)-1)/6)+1))</f>
        <v/>
      </c>
      <c r="J28" s="8"/>
      <c r="K28" s="8" t="str">
        <f>IF(M28="","",'Programas de Prevenção'!$C$8)</f>
        <v/>
      </c>
      <c r="L28" s="1"/>
      <c r="M28" s="8" t="str" cm="1">
        <f t="array" ref="M28">IF(ISBLANK(INDEX('Programas de Prevenção'!$C$9:$H$13,INT((ROWS($A$1:C27)-1)/6)+1,MOD(ROWS($A$1:C27)-1,6)+1)),"",INDEX('Programas de Prevenção'!$C$9:$H$13,INT((ROWS($A$1:C27)-1)/6)+1,MOD(ROWS($A$1:C27)-1,6)+1))</f>
        <v/>
      </c>
      <c r="N28" s="8" t="str" cm="1">
        <f t="array" ref="N28">IF(OR(M28="",INDEX('Programas de Prevenção'!$I$9:$I$13,INT((ROW()-ROW($A$2))/6)+1)="",INDEX('Programas de Prevenção'!$I$9:$I$13,INT((ROW()-ROW($A$2))/6)+1)="(máximo 300 carateres)"),"",INDEX('Programas de Prevenção'!$I$9:$I$13,INT((ROW()-ROW($A$2))/6)+1))</f>
        <v/>
      </c>
    </row>
    <row r="29" spans="1:14" x14ac:dyDescent="0.15">
      <c r="A29" s="14" t="str">
        <f>IF(I29="","",IF(OR('Identificação da EG'!$B$7=0,'Identificação da EG'!$B$7=""),"",Capa!$C$10))</f>
        <v/>
      </c>
      <c r="B29" s="14" t="str">
        <f>IF(I29="","",IF((OR('Identificação da EG'!$B$7=0,'Identificação da EG'!$B$7="")),"",'Identificação da EG'!$B$7))</f>
        <v/>
      </c>
      <c r="C29" s="14" t="str">
        <f>IF(I29="","",IF(B29="","",VLOOKUP(B29,Auxiliar!$BW$23:$BX$3130,2,0)))</f>
        <v/>
      </c>
      <c r="D29" s="14" t="str">
        <f>IF(I29="","",IF(OR('Identificação da EG'!$B$7=0,'Identificação da EG'!$B$7=""),"","Portugal"))</f>
        <v/>
      </c>
      <c r="E29" s="14" t="str">
        <f>IF(I29="","",IF(OR('Identificação da EG'!$B$7=0,'Identificação da EG'!$B$7=""),"",'Identificação da EG'!$C$7))</f>
        <v/>
      </c>
      <c r="F29" s="14" t="str">
        <f>IF(I29="","",IF(OR('Identificação da EG'!$B$7=0,'Identificação da EG'!$B$7=""),"",'Identificação da EG'!$F$7))</f>
        <v/>
      </c>
      <c r="G29" s="14" t="str">
        <f>IF(I29="","",IF((OR('Identificação da EG'!$B$7=0,'Identificação da EG'!$B$7="")),"",'Identificação da EG'!$D$7))</f>
        <v/>
      </c>
      <c r="H29" s="25" t="str">
        <f>IF(I29="","",IF(OR('Identificação da EG'!$B$7=0,'Identificação da EG'!$B$7=""),"",'Identificação da EG'!$E$7))</f>
        <v/>
      </c>
      <c r="I29" s="8" t="str" cm="1">
        <f t="array" ref="I29">IF(M29="","",INDEX('Programas de Prevenção'!$B$9:$B$13,INT((ROWS($A$1:C28)-1)/6)+1))</f>
        <v/>
      </c>
      <c r="J29" s="8"/>
      <c r="K29" s="8" t="str">
        <f>IF(M29="","",'Programas de Prevenção'!$C$8)</f>
        <v/>
      </c>
      <c r="L29" s="1"/>
      <c r="M29" s="8" t="str" cm="1">
        <f t="array" ref="M29">IF(ISBLANK(INDEX('Programas de Prevenção'!$C$9:$H$13,INT((ROWS($A$1:C28)-1)/6)+1,MOD(ROWS($A$1:C28)-1,6)+1)),"",INDEX('Programas de Prevenção'!$C$9:$H$13,INT((ROWS($A$1:C28)-1)/6)+1,MOD(ROWS($A$1:C28)-1,6)+1))</f>
        <v/>
      </c>
      <c r="N29" s="8" t="str" cm="1">
        <f t="array" ref="N29">IF(OR(M29="",INDEX('Programas de Prevenção'!$I$9:$I$13,INT((ROW()-ROW($A$2))/6)+1)="",INDEX('Programas de Prevenção'!$I$9:$I$13,INT((ROW()-ROW($A$2))/6)+1)="(máximo 300 carateres)"),"",INDEX('Programas de Prevenção'!$I$9:$I$13,INT((ROW()-ROW($A$2))/6)+1))</f>
        <v/>
      </c>
    </row>
    <row r="30" spans="1:14" x14ac:dyDescent="0.15">
      <c r="A30" s="14" t="str">
        <f>IF(I30="","",IF(OR('Identificação da EG'!$B$7=0,'Identificação da EG'!$B$7=""),"",Capa!$C$10))</f>
        <v/>
      </c>
      <c r="B30" s="14" t="str">
        <f>IF(I30="","",IF((OR('Identificação da EG'!$B$7=0,'Identificação da EG'!$B$7="")),"",'Identificação da EG'!$B$7))</f>
        <v/>
      </c>
      <c r="C30" s="14" t="str">
        <f>IF(I30="","",IF(B30="","",VLOOKUP(B30,Auxiliar!$BW$23:$BX$3130,2,0)))</f>
        <v/>
      </c>
      <c r="D30" s="14" t="str">
        <f>IF(I30="","",IF(OR('Identificação da EG'!$B$7=0,'Identificação da EG'!$B$7=""),"","Portugal"))</f>
        <v/>
      </c>
      <c r="E30" s="14" t="str">
        <f>IF(I30="","",IF(OR('Identificação da EG'!$B$7=0,'Identificação da EG'!$B$7=""),"",'Identificação da EG'!$C$7))</f>
        <v/>
      </c>
      <c r="F30" s="14" t="str">
        <f>IF(I30="","",IF(OR('Identificação da EG'!$B$7=0,'Identificação da EG'!$B$7=""),"",'Identificação da EG'!$F$7))</f>
        <v/>
      </c>
      <c r="G30" s="14" t="str">
        <f>IF(I30="","",IF((OR('Identificação da EG'!$B$7=0,'Identificação da EG'!$B$7="")),"",'Identificação da EG'!$D$7))</f>
        <v/>
      </c>
      <c r="H30" s="25" t="str">
        <f>IF(I30="","",IF(OR('Identificação da EG'!$B$7=0,'Identificação da EG'!$B$7=""),"",'Identificação da EG'!$E$7))</f>
        <v/>
      </c>
      <c r="I30" s="8" t="str" cm="1">
        <f t="array" ref="I30">IF(M30="","",INDEX('Programas de Prevenção'!$B$9:$B$13,INT((ROWS($A$1:C29)-1)/6)+1))</f>
        <v/>
      </c>
      <c r="J30" s="8"/>
      <c r="K30" s="8" t="str">
        <f>IF(M30="","",'Programas de Prevenção'!$C$8)</f>
        <v/>
      </c>
      <c r="L30" s="1"/>
      <c r="M30" s="8" t="str" cm="1">
        <f t="array" ref="M30">IF(ISBLANK(INDEX('Programas de Prevenção'!$C$9:$H$13,INT((ROWS($A$1:C29)-1)/6)+1,MOD(ROWS($A$1:C29)-1,6)+1)),"",INDEX('Programas de Prevenção'!$C$9:$H$13,INT((ROWS($A$1:C29)-1)/6)+1,MOD(ROWS($A$1:C29)-1,6)+1))</f>
        <v/>
      </c>
      <c r="N30" s="8" t="str" cm="1">
        <f t="array" ref="N30">IF(OR(M30="",INDEX('Programas de Prevenção'!$I$9:$I$13,INT((ROW()-ROW($A$2))/6)+1)="",INDEX('Programas de Prevenção'!$I$9:$I$13,INT((ROW()-ROW($A$2))/6)+1)="(máximo 300 carateres)"),"",INDEX('Programas de Prevenção'!$I$9:$I$13,INT((ROW()-ROW($A$2))/6)+1))</f>
        <v/>
      </c>
    </row>
    <row r="31" spans="1:14" x14ac:dyDescent="0.15">
      <c r="A31" s="14" t="str">
        <f>IF(I31="","",IF(OR('Identificação da EG'!$B$7=0,'Identificação da EG'!$B$7=""),"",Capa!$C$10))</f>
        <v/>
      </c>
      <c r="B31" s="14" t="str">
        <f>IF(I31="","",IF((OR('Identificação da EG'!$B$7=0,'Identificação da EG'!$B$7="")),"",'Identificação da EG'!$B$7))</f>
        <v/>
      </c>
      <c r="C31" s="14" t="str">
        <f>IF(I31="","",IF(B31="","",VLOOKUP(B31,Auxiliar!$BW$23:$BX$3130,2,0)))</f>
        <v/>
      </c>
      <c r="D31" s="14" t="str">
        <f>IF(I31="","",IF(OR('Identificação da EG'!$B$7=0,'Identificação da EG'!$B$7=""),"","Portugal"))</f>
        <v/>
      </c>
      <c r="E31" s="14" t="str">
        <f>IF(I31="","",IF(OR('Identificação da EG'!$B$7=0,'Identificação da EG'!$B$7=""),"",'Identificação da EG'!$C$7))</f>
        <v/>
      </c>
      <c r="F31" s="14" t="str">
        <f>IF(I31="","",IF(OR('Identificação da EG'!$B$7=0,'Identificação da EG'!$B$7=""),"",'Identificação da EG'!$F$7))</f>
        <v/>
      </c>
      <c r="G31" s="14" t="str">
        <f>IF(I31="","",IF((OR('Identificação da EG'!$B$7=0,'Identificação da EG'!$B$7="")),"",'Identificação da EG'!$D$7))</f>
        <v/>
      </c>
      <c r="H31" s="25" t="str">
        <f>IF(I31="","",IF(OR('Identificação da EG'!$B$7=0,'Identificação da EG'!$B$7=""),"",'Identificação da EG'!$E$7))</f>
        <v/>
      </c>
      <c r="I31" s="8" t="str" cm="1">
        <f t="array" ref="I31">IF(M31="","",INDEX('Programas de Prevenção'!$B$9:$B$13,INT((ROWS($A$1:C30)-1)/6)+1))</f>
        <v/>
      </c>
      <c r="J31" s="8"/>
      <c r="K31" s="8" t="str">
        <f>IF(M31="","",'Programas de Prevenção'!$C$8)</f>
        <v/>
      </c>
      <c r="L31" s="1"/>
      <c r="M31" s="8" t="str" cm="1">
        <f t="array" ref="M31">IF(ISBLANK(INDEX('Programas de Prevenção'!$C$9:$H$13,INT((ROWS($A$1:C30)-1)/6)+1,MOD(ROWS($A$1:C30)-1,6)+1)),"",INDEX('Programas de Prevenção'!$C$9:$H$13,INT((ROWS($A$1:C30)-1)/6)+1,MOD(ROWS($A$1:C30)-1,6)+1))</f>
        <v/>
      </c>
      <c r="N31" s="8" t="str" cm="1">
        <f t="array" ref="N31">IF(OR(M31="",INDEX('Programas de Prevenção'!$I$9:$I$13,INT((ROW()-ROW($A$2))/6)+1)="",INDEX('Programas de Prevenção'!$I$9:$I$13,INT((ROW()-ROW($A$2))/6)+1)="(máximo 300 carateres)"),"",INDEX('Programas de Prevenção'!$I$9:$I$13,INT((ROW()-ROW($A$2))/6)+1))</f>
        <v/>
      </c>
    </row>
    <row r="32" spans="1:14" x14ac:dyDescent="0.15">
      <c r="A32" s="14" t="str">
        <f>IF(I32="","",IF(OR('Identificação da EG'!$B$7=0,'Identificação da EG'!$B$7=""),"",Capa!$C$10))</f>
        <v/>
      </c>
      <c r="B32" s="14" t="str">
        <f>IF(I32="","",IF((OR('Identificação da EG'!$B$7=0,'Identificação da EG'!$B$7="")),"",'Identificação da EG'!$B$7))</f>
        <v/>
      </c>
      <c r="C32" s="14" t="str">
        <f>IF(I32="","",IF(B32="","",VLOOKUP(B32,Auxiliar!$BW$23:$BX$3130,2,0)))</f>
        <v/>
      </c>
      <c r="D32" s="14" t="str">
        <f>IF(I32="","",IF(OR('Identificação da EG'!$B$7=0,'Identificação da EG'!$B$7=""),"","Portugal"))</f>
        <v/>
      </c>
      <c r="E32" s="14" t="str">
        <f>IF(I32="","",IF(OR('Identificação da EG'!$B$7=0,'Identificação da EG'!$B$7=""),"",'Identificação da EG'!$C$7))</f>
        <v/>
      </c>
      <c r="F32" s="14" t="str">
        <f>IF(I32="","",IF(OR('Identificação da EG'!$B$7=0,'Identificação da EG'!$B$7=""),"",'Identificação da EG'!$F$7))</f>
        <v/>
      </c>
      <c r="G32" s="14" t="str">
        <f>IF(I32="","",IF((OR('Identificação da EG'!$B$7=0,'Identificação da EG'!$B$7="")),"",'Identificação da EG'!$D$7))</f>
        <v/>
      </c>
      <c r="H32" s="25" t="str">
        <f>IF(I32="","",IF(OR('Identificação da EG'!$B$7=0,'Identificação da EG'!$B$7=""),"",'Identificação da EG'!$E$7))</f>
        <v/>
      </c>
      <c r="I32" s="8" t="str" cm="1">
        <f t="array" ref="I32">IF(M32="","",INDEX('Programas de Prevenção'!$B$17:$B$32,INT((ROWS($A$1:C1)-1)/1)+1))</f>
        <v/>
      </c>
      <c r="J32" s="8" t="str" cm="1">
        <f t="array" ref="J32">IF(ISBLANK(INDEX('Programas de Prevenção'!$C$17:$C$32,INT((ROWS($A$1:C1)-1)/1)+1,MOD(ROWS($A$1:C1)-1,1)+1)),"",INDEX('Programas de Prevenção'!$C$17:$C$32,INT((ROWS($A$1:C1)-1)/1)+1,MOD(ROWS($A$1:C1)-1,1)+1))</f>
        <v/>
      </c>
      <c r="K32" s="8" t="str">
        <f t="shared" ref="K32:K46" si="0">IF(M32="","","Participantes")</f>
        <v/>
      </c>
      <c r="L32" s="1" t="str">
        <f>IF(M32="","","nº")</f>
        <v/>
      </c>
      <c r="M32" s="8" t="str" cm="1">
        <f t="array" ref="M32">IF(ISBLANK(INDEX('Programas de Prevenção'!$D$17:$D$32,INT((ROWS($A$1:C1)-1)/1)+1,MOD(ROWS($A$1:C1)-1,1)+1)),"",INDEX('Programas de Prevenção'!$D$17:$D$32,INT((ROWS($A$1:C1)-1)/1)+1,MOD(ROWS($A$1:C1)-1,1)+1))</f>
        <v/>
      </c>
      <c r="N32" s="8"/>
    </row>
    <row r="33" spans="1:14" x14ac:dyDescent="0.15">
      <c r="A33" s="14" t="str">
        <f>IF(I33="","",IF(OR('Identificação da EG'!$B$7=0,'Identificação da EG'!$B$7=""),"",Capa!$C$10))</f>
        <v/>
      </c>
      <c r="B33" s="14" t="str">
        <f>IF(I33="","",IF((OR('Identificação da EG'!$B$7=0,'Identificação da EG'!$B$7="")),"",'Identificação da EG'!$B$7))</f>
        <v/>
      </c>
      <c r="C33" s="14" t="str">
        <f>IF(I33="","",IF(B33="","",VLOOKUP(B33,Auxiliar!$BW$23:$BX$3130,2,0)))</f>
        <v/>
      </c>
      <c r="D33" s="14" t="str">
        <f>IF(I33="","",IF(OR('Identificação da EG'!$B$7=0,'Identificação da EG'!$B$7=""),"","Portugal"))</f>
        <v/>
      </c>
      <c r="E33" s="14" t="str">
        <f>IF(I33="","",IF(OR('Identificação da EG'!$B$7=0,'Identificação da EG'!$B$7=""),"",'Identificação da EG'!$C$7))</f>
        <v/>
      </c>
      <c r="F33" s="14" t="str">
        <f>IF(I33="","",IF(OR('Identificação da EG'!$B$7=0,'Identificação da EG'!$B$7=""),"",'Identificação da EG'!$F$7))</f>
        <v/>
      </c>
      <c r="G33" s="14" t="str">
        <f>IF(I33="","",IF((OR('Identificação da EG'!$B$7=0,'Identificação da EG'!$B$7="")),"",'Identificação da EG'!$D$7))</f>
        <v/>
      </c>
      <c r="H33" s="25" t="str">
        <f>IF(I33="","",IF(OR('Identificação da EG'!$B$7=0,'Identificação da EG'!$B$7=""),"",'Identificação da EG'!$E$7))</f>
        <v/>
      </c>
      <c r="I33" s="8" t="str" cm="1">
        <f t="array" ref="I33">IF(M33="","",INDEX('Programas de Prevenção'!$B$17:$B$32,INT((ROWS($A$1:C2)-1)/1)+1))</f>
        <v/>
      </c>
      <c r="J33" s="8" t="str" cm="1">
        <f t="array" ref="J33">IF(ISBLANK(INDEX('Programas de Prevenção'!$C$17:$C$32,INT((ROWS($A$1:C2)-1)/1)+1,MOD(ROWS($A$1:C2)-1,1)+1)),"",INDEX('Programas de Prevenção'!$C$17:$C$32,INT((ROWS($A$1:C2)-1)/1)+1,MOD(ROWS($A$1:C2)-1,1)+1))</f>
        <v/>
      </c>
      <c r="K33" s="8" t="str">
        <f t="shared" si="0"/>
        <v/>
      </c>
      <c r="L33" s="1" t="str">
        <f t="shared" ref="L33:L47" si="1">IF(M33="","","nº")</f>
        <v/>
      </c>
      <c r="M33" s="8" t="str" cm="1">
        <f t="array" ref="M33">IF(ISBLANK(INDEX('Programas de Prevenção'!$D$17:$D$32,INT((ROWS($A$1:C2)-1)/1)+1,MOD(ROWS($A$1:C2)-1,1)+1)),"",INDEX('Programas de Prevenção'!$D$17:$D$32,INT((ROWS($A$1:C2)-1)/1)+1,MOD(ROWS($A$1:C2)-1,1)+1))</f>
        <v/>
      </c>
      <c r="N33" s="8"/>
    </row>
    <row r="34" spans="1:14" x14ac:dyDescent="0.15">
      <c r="A34" s="14" t="str">
        <f>IF(I34="","",IF(OR('Identificação da EG'!$B$7=0,'Identificação da EG'!$B$7=""),"",Capa!$C$10))</f>
        <v/>
      </c>
      <c r="B34" s="14" t="str">
        <f>IF(I34="","",IF((OR('Identificação da EG'!$B$7=0,'Identificação da EG'!$B$7="")),"",'Identificação da EG'!$B$7))</f>
        <v/>
      </c>
      <c r="C34" s="14" t="str">
        <f>IF(I34="","",IF(B34="","",VLOOKUP(B34,Auxiliar!$BW$23:$BX$3130,2,0)))</f>
        <v/>
      </c>
      <c r="D34" s="14" t="str">
        <f>IF(I34="","",IF(OR('Identificação da EG'!$B$7=0,'Identificação da EG'!$B$7=""),"","Portugal"))</f>
        <v/>
      </c>
      <c r="E34" s="14" t="str">
        <f>IF(I34="","",IF(OR('Identificação da EG'!$B$7=0,'Identificação da EG'!$B$7=""),"",'Identificação da EG'!$C$7))</f>
        <v/>
      </c>
      <c r="F34" s="14" t="str">
        <f>IF(I34="","",IF(OR('Identificação da EG'!$B$7=0,'Identificação da EG'!$B$7=""),"",'Identificação da EG'!$F$7))</f>
        <v/>
      </c>
      <c r="G34" s="14" t="str">
        <f>IF(I34="","",IF((OR('Identificação da EG'!$B$7=0,'Identificação da EG'!$B$7="")),"",'Identificação da EG'!$D$7))</f>
        <v/>
      </c>
      <c r="H34" s="25" t="str">
        <f>IF(I34="","",IF(OR('Identificação da EG'!$B$7=0,'Identificação da EG'!$B$7=""),"",'Identificação da EG'!$E$7))</f>
        <v/>
      </c>
      <c r="I34" s="8" t="str" cm="1">
        <f t="array" ref="I34">IF(M34="","",INDEX('Programas de Prevenção'!$B$17:$B$32,INT((ROWS($A$1:C3)-1)/1)+1))</f>
        <v/>
      </c>
      <c r="J34" s="8" t="str" cm="1">
        <f t="array" ref="J34">IF(ISBLANK(INDEX('Programas de Prevenção'!$C$17:$C$32,INT((ROWS($A$1:C3)-1)/1)+1,MOD(ROWS($A$1:C3)-1,1)+1)),"",INDEX('Programas de Prevenção'!$C$17:$C$32,INT((ROWS($A$1:C3)-1)/1)+1,MOD(ROWS($A$1:C3)-1,1)+1))</f>
        <v/>
      </c>
      <c r="K34" s="8" t="str">
        <f t="shared" si="0"/>
        <v/>
      </c>
      <c r="L34" s="1" t="str">
        <f t="shared" si="1"/>
        <v/>
      </c>
      <c r="M34" s="8" t="str" cm="1">
        <f t="array" ref="M34">IF(ISBLANK(INDEX('Programas de Prevenção'!$D$17:$D$32,INT((ROWS($A$1:C3)-1)/1)+1,MOD(ROWS($A$1:C3)-1,1)+1)),"",INDEX('Programas de Prevenção'!$D$17:$D$32,INT((ROWS($A$1:C3)-1)/1)+1,MOD(ROWS($A$1:C3)-1,1)+1))</f>
        <v/>
      </c>
      <c r="N34" s="8"/>
    </row>
    <row r="35" spans="1:14" x14ac:dyDescent="0.15">
      <c r="A35" s="14" t="str">
        <f>IF(I35="","",IF(OR('Identificação da EG'!$B$7=0,'Identificação da EG'!$B$7=""),"",Capa!$C$10))</f>
        <v/>
      </c>
      <c r="B35" s="14" t="str">
        <f>IF(I35="","",IF((OR('Identificação da EG'!$B$7=0,'Identificação da EG'!$B$7="")),"",'Identificação da EG'!$B$7))</f>
        <v/>
      </c>
      <c r="C35" s="14" t="str">
        <f>IF(I35="","",IF(B35="","",VLOOKUP(B35,Auxiliar!$BW$23:$BX$3130,2,0)))</f>
        <v/>
      </c>
      <c r="D35" s="14" t="str">
        <f>IF(I35="","",IF(OR('Identificação da EG'!$B$7=0,'Identificação da EG'!$B$7=""),"","Portugal"))</f>
        <v/>
      </c>
      <c r="E35" s="14" t="str">
        <f>IF(I35="","",IF(OR('Identificação da EG'!$B$7=0,'Identificação da EG'!$B$7=""),"",'Identificação da EG'!$C$7))</f>
        <v/>
      </c>
      <c r="F35" s="14" t="str">
        <f>IF(I35="","",IF(OR('Identificação da EG'!$B$7=0,'Identificação da EG'!$B$7=""),"",'Identificação da EG'!$F$7))</f>
        <v/>
      </c>
      <c r="G35" s="14" t="str">
        <f>IF(I35="","",IF((OR('Identificação da EG'!$B$7=0,'Identificação da EG'!$B$7="")),"",'Identificação da EG'!$D$7))</f>
        <v/>
      </c>
      <c r="H35" s="25" t="str">
        <f>IF(I35="","",IF(OR('Identificação da EG'!$B$7=0,'Identificação da EG'!$B$7=""),"",'Identificação da EG'!$E$7))</f>
        <v/>
      </c>
      <c r="I35" s="8" t="str" cm="1">
        <f t="array" ref="I35">IF(M35="","",INDEX('Programas de Prevenção'!$B$17:$B$32,INT((ROWS($A$1:C4)-1)/1)+1))</f>
        <v/>
      </c>
      <c r="J35" s="8" t="str" cm="1">
        <f t="array" ref="J35">IF(ISBLANK(INDEX('Programas de Prevenção'!$C$17:$C$32,INT((ROWS($A$1:C4)-1)/1)+1,MOD(ROWS($A$1:C4)-1,1)+1)),"",INDEX('Programas de Prevenção'!$C$17:$C$32,INT((ROWS($A$1:C4)-1)/1)+1,MOD(ROWS($A$1:C4)-1,1)+1))</f>
        <v/>
      </c>
      <c r="K35" s="8" t="str">
        <f t="shared" si="0"/>
        <v/>
      </c>
      <c r="L35" s="1" t="str">
        <f t="shared" si="1"/>
        <v/>
      </c>
      <c r="M35" s="8" t="str" cm="1">
        <f t="array" ref="M35">IF(ISBLANK(INDEX('Programas de Prevenção'!$D$17:$D$32,INT((ROWS($A$1:C4)-1)/1)+1,MOD(ROWS($A$1:C4)-1,1)+1)),"",INDEX('Programas de Prevenção'!$D$17:$D$32,INT((ROWS($A$1:C4)-1)/1)+1,MOD(ROWS($A$1:C4)-1,1)+1))</f>
        <v/>
      </c>
      <c r="N35" s="8"/>
    </row>
    <row r="36" spans="1:14" x14ac:dyDescent="0.15">
      <c r="A36" s="14" t="str">
        <f>IF(I36="","",IF(OR('Identificação da EG'!$B$7=0,'Identificação da EG'!$B$7=""),"",Capa!$C$10))</f>
        <v/>
      </c>
      <c r="B36" s="14" t="str">
        <f>IF(I36="","",IF((OR('Identificação da EG'!$B$7=0,'Identificação da EG'!$B$7="")),"",'Identificação da EG'!$B$7))</f>
        <v/>
      </c>
      <c r="C36" s="14" t="str">
        <f>IF(I36="","",IF(B36="","",VLOOKUP(B36,Auxiliar!$BW$23:$BX$3130,2,0)))</f>
        <v/>
      </c>
      <c r="D36" s="14" t="str">
        <f>IF(I36="","",IF(OR('Identificação da EG'!$B$7=0,'Identificação da EG'!$B$7=""),"","Portugal"))</f>
        <v/>
      </c>
      <c r="E36" s="14" t="str">
        <f>IF(I36="","",IF(OR('Identificação da EG'!$B$7=0,'Identificação da EG'!$B$7=""),"",'Identificação da EG'!$C$7))</f>
        <v/>
      </c>
      <c r="F36" s="14" t="str">
        <f>IF(I36="","",IF(OR('Identificação da EG'!$B$7=0,'Identificação da EG'!$B$7=""),"",'Identificação da EG'!$F$7))</f>
        <v/>
      </c>
      <c r="G36" s="14" t="str">
        <f>IF(I36="","",IF((OR('Identificação da EG'!$B$7=0,'Identificação da EG'!$B$7="")),"",'Identificação da EG'!$D$7))</f>
        <v/>
      </c>
      <c r="H36" s="25" t="str">
        <f>IF(I36="","",IF(OR('Identificação da EG'!$B$7=0,'Identificação da EG'!$B$7=""),"",'Identificação da EG'!$E$7))</f>
        <v/>
      </c>
      <c r="I36" s="8" t="str" cm="1">
        <f t="array" ref="I36">IF(M36="","",INDEX('Programas de Prevenção'!$B$17:$B$32,INT((ROWS($A$1:C5)-1)/1)+1))</f>
        <v/>
      </c>
      <c r="J36" s="8" t="str" cm="1">
        <f t="array" ref="J36">IF(ISBLANK(INDEX('Programas de Prevenção'!$C$17:$C$32,INT((ROWS($A$1:C5)-1)/1)+1,MOD(ROWS($A$1:C5)-1,1)+1)),"",INDEX('Programas de Prevenção'!$C$17:$C$32,INT((ROWS($A$1:C5)-1)/1)+1,MOD(ROWS($A$1:C5)-1,1)+1))</f>
        <v/>
      </c>
      <c r="K36" s="8" t="str">
        <f t="shared" si="0"/>
        <v/>
      </c>
      <c r="L36" s="1" t="str">
        <f t="shared" si="1"/>
        <v/>
      </c>
      <c r="M36" s="8" t="str" cm="1">
        <f t="array" ref="M36">IF(ISBLANK(INDEX('Programas de Prevenção'!$D$17:$D$32,INT((ROWS($A$1:C5)-1)/1)+1,MOD(ROWS($A$1:C5)-1,1)+1)),"",INDEX('Programas de Prevenção'!$D$17:$D$32,INT((ROWS($A$1:C5)-1)/1)+1,MOD(ROWS($A$1:C5)-1,1)+1))</f>
        <v/>
      </c>
      <c r="N36" s="8"/>
    </row>
    <row r="37" spans="1:14" x14ac:dyDescent="0.15">
      <c r="A37" s="14" t="str">
        <f>IF(I37="","",IF(OR('Identificação da EG'!$B$7=0,'Identificação da EG'!$B$7=""),"",Capa!$C$10))</f>
        <v/>
      </c>
      <c r="B37" s="14" t="str">
        <f>IF(I37="","",IF((OR('Identificação da EG'!$B$7=0,'Identificação da EG'!$B$7="")),"",'Identificação da EG'!$B$7))</f>
        <v/>
      </c>
      <c r="C37" s="14" t="str">
        <f>IF(I37="","",IF(B37="","",VLOOKUP(B37,Auxiliar!$BW$23:$BX$3130,2,0)))</f>
        <v/>
      </c>
      <c r="D37" s="14" t="str">
        <f>IF(I37="","",IF(OR('Identificação da EG'!$B$7=0,'Identificação da EG'!$B$7=""),"","Portugal"))</f>
        <v/>
      </c>
      <c r="E37" s="14" t="str">
        <f>IF(I37="","",IF(OR('Identificação da EG'!$B$7=0,'Identificação da EG'!$B$7=""),"",'Identificação da EG'!$C$7))</f>
        <v/>
      </c>
      <c r="F37" s="14" t="str">
        <f>IF(I37="","",IF(OR('Identificação da EG'!$B$7=0,'Identificação da EG'!$B$7=""),"",'Identificação da EG'!$F$7))</f>
        <v/>
      </c>
      <c r="G37" s="14" t="str">
        <f>IF(I37="","",IF((OR('Identificação da EG'!$B$7=0,'Identificação da EG'!$B$7="")),"",'Identificação da EG'!$D$7))</f>
        <v/>
      </c>
      <c r="H37" s="25" t="str">
        <f>IF(I37="","",IF(OR('Identificação da EG'!$B$7=0,'Identificação da EG'!$B$7=""),"",'Identificação da EG'!$E$7))</f>
        <v/>
      </c>
      <c r="I37" s="8" t="str" cm="1">
        <f t="array" ref="I37">IF(M37="","",INDEX('Programas de Prevenção'!$B$17:$B$32,INT((ROWS($A$1:C6)-1)/1)+1))</f>
        <v/>
      </c>
      <c r="J37" s="8" t="str" cm="1">
        <f t="array" ref="J37">IF(ISBLANK(INDEX('Programas de Prevenção'!$C$17:$C$32,INT((ROWS($A$1:C6)-1)/1)+1,MOD(ROWS($A$1:C6)-1,1)+1)),"",INDEX('Programas de Prevenção'!$C$17:$C$32,INT((ROWS($A$1:C6)-1)/1)+1,MOD(ROWS($A$1:C6)-1,1)+1))</f>
        <v/>
      </c>
      <c r="K37" s="8" t="str">
        <f t="shared" si="0"/>
        <v/>
      </c>
      <c r="L37" s="1" t="str">
        <f t="shared" si="1"/>
        <v/>
      </c>
      <c r="M37" s="8" t="str" cm="1">
        <f t="array" ref="M37">IF(ISBLANK(INDEX('Programas de Prevenção'!$D$17:$D$32,INT((ROWS($A$1:C6)-1)/1)+1,MOD(ROWS($A$1:C6)-1,1)+1)),"",INDEX('Programas de Prevenção'!$D$17:$D$32,INT((ROWS($A$1:C6)-1)/1)+1,MOD(ROWS($A$1:C6)-1,1)+1))</f>
        <v/>
      </c>
      <c r="N37" s="8"/>
    </row>
    <row r="38" spans="1:14" x14ac:dyDescent="0.15">
      <c r="A38" s="14" t="str">
        <f>IF(I38="","",IF(OR('Identificação da EG'!$B$7=0,'Identificação da EG'!$B$7=""),"",Capa!$C$10))</f>
        <v/>
      </c>
      <c r="B38" s="14" t="str">
        <f>IF(I38="","",IF((OR('Identificação da EG'!$B$7=0,'Identificação da EG'!$B$7="")),"",'Identificação da EG'!$B$7))</f>
        <v/>
      </c>
      <c r="C38" s="14" t="str">
        <f>IF(I38="","",IF(B38="","",VLOOKUP(B38,Auxiliar!$BW$23:$BX$3130,2,0)))</f>
        <v/>
      </c>
      <c r="D38" s="14" t="str">
        <f>IF(I38="","",IF(OR('Identificação da EG'!$B$7=0,'Identificação da EG'!$B$7=""),"","Portugal"))</f>
        <v/>
      </c>
      <c r="E38" s="14" t="str">
        <f>IF(I38="","",IF(OR('Identificação da EG'!$B$7=0,'Identificação da EG'!$B$7=""),"",'Identificação da EG'!$C$7))</f>
        <v/>
      </c>
      <c r="F38" s="14" t="str">
        <f>IF(I38="","",IF(OR('Identificação da EG'!$B$7=0,'Identificação da EG'!$B$7=""),"",'Identificação da EG'!$F$7))</f>
        <v/>
      </c>
      <c r="G38" s="14" t="str">
        <f>IF(I38="","",IF((OR('Identificação da EG'!$B$7=0,'Identificação da EG'!$B$7="")),"",'Identificação da EG'!$D$7))</f>
        <v/>
      </c>
      <c r="H38" s="25" t="str">
        <f>IF(I38="","",IF(OR('Identificação da EG'!$B$7=0,'Identificação da EG'!$B$7=""),"",'Identificação da EG'!$E$7))</f>
        <v/>
      </c>
      <c r="I38" s="8" t="str" cm="1">
        <f t="array" ref="I38">IF(M38="","",INDEX('Programas de Prevenção'!$B$17:$B$32,INT((ROWS($A$1:C7)-1)/1)+1))</f>
        <v/>
      </c>
      <c r="J38" s="8" t="str" cm="1">
        <f t="array" ref="J38">IF(ISBLANK(INDEX('Programas de Prevenção'!$C$17:$C$32,INT((ROWS($A$1:C7)-1)/1)+1,MOD(ROWS($A$1:C7)-1,1)+1)),"",INDEX('Programas de Prevenção'!$C$17:$C$32,INT((ROWS($A$1:C7)-1)/1)+1,MOD(ROWS($A$1:C7)-1,1)+1))</f>
        <v/>
      </c>
      <c r="K38" s="8" t="str">
        <f t="shared" si="0"/>
        <v/>
      </c>
      <c r="L38" s="1" t="str">
        <f t="shared" si="1"/>
        <v/>
      </c>
      <c r="M38" s="8" t="str" cm="1">
        <f t="array" ref="M38">IF(ISBLANK(INDEX('Programas de Prevenção'!$D$17:$D$32,INT((ROWS($A$1:C7)-1)/1)+1,MOD(ROWS($A$1:C7)-1,1)+1)),"",INDEX('Programas de Prevenção'!$D$17:$D$32,INT((ROWS($A$1:C7)-1)/1)+1,MOD(ROWS($A$1:C7)-1,1)+1))</f>
        <v/>
      </c>
      <c r="N38" s="8"/>
    </row>
    <row r="39" spans="1:14" x14ac:dyDescent="0.15">
      <c r="A39" s="14" t="str">
        <f>IF(I39="","",IF(OR('Identificação da EG'!$B$7=0,'Identificação da EG'!$B$7=""),"",Capa!$C$10))</f>
        <v/>
      </c>
      <c r="B39" s="14" t="str">
        <f>IF(I39="","",IF((OR('Identificação da EG'!$B$7=0,'Identificação da EG'!$B$7="")),"",'Identificação da EG'!$B$7))</f>
        <v/>
      </c>
      <c r="C39" s="14" t="str">
        <f>IF(I39="","",IF(B39="","",VLOOKUP(B39,Auxiliar!$BW$23:$BX$3130,2,0)))</f>
        <v/>
      </c>
      <c r="D39" s="14" t="str">
        <f>IF(I39="","",IF(OR('Identificação da EG'!$B$7=0,'Identificação da EG'!$B$7=""),"","Portugal"))</f>
        <v/>
      </c>
      <c r="E39" s="14" t="str">
        <f>IF(I39="","",IF(OR('Identificação da EG'!$B$7=0,'Identificação da EG'!$B$7=""),"",'Identificação da EG'!$C$7))</f>
        <v/>
      </c>
      <c r="F39" s="14" t="str">
        <f>IF(I39="","",IF(OR('Identificação da EG'!$B$7=0,'Identificação da EG'!$B$7=""),"",'Identificação da EG'!$F$7))</f>
        <v/>
      </c>
      <c r="G39" s="14" t="str">
        <f>IF(I39="","",IF((OR('Identificação da EG'!$B$7=0,'Identificação da EG'!$B$7="")),"",'Identificação da EG'!$D$7))</f>
        <v/>
      </c>
      <c r="H39" s="25" t="str">
        <f>IF(I39="","",IF(OR('Identificação da EG'!$B$7=0,'Identificação da EG'!$B$7=""),"",'Identificação da EG'!$E$7))</f>
        <v/>
      </c>
      <c r="I39" s="8" t="str" cm="1">
        <f t="array" ref="I39">IF(M39="","",INDEX('Programas de Prevenção'!$B$17:$B$32,INT((ROWS($A$1:C8)-1)/1)+1))</f>
        <v/>
      </c>
      <c r="J39" s="8" t="str" cm="1">
        <f t="array" ref="J39">IF(ISBLANK(INDEX('Programas de Prevenção'!$C$17:$C$32,INT((ROWS($A$1:C8)-1)/1)+1,MOD(ROWS($A$1:C8)-1,1)+1)),"",INDEX('Programas de Prevenção'!$C$17:$C$32,INT((ROWS($A$1:C8)-1)/1)+1,MOD(ROWS($A$1:C8)-1,1)+1))</f>
        <v/>
      </c>
      <c r="K39" s="8" t="str">
        <f t="shared" si="0"/>
        <v/>
      </c>
      <c r="L39" s="1" t="str">
        <f t="shared" si="1"/>
        <v/>
      </c>
      <c r="M39" s="8" t="str" cm="1">
        <f t="array" ref="M39">IF(ISBLANK(INDEX('Programas de Prevenção'!$D$17:$D$32,INT((ROWS($A$1:C8)-1)/1)+1,MOD(ROWS($A$1:C8)-1,1)+1)),"",INDEX('Programas de Prevenção'!$D$17:$D$32,INT((ROWS($A$1:C8)-1)/1)+1,MOD(ROWS($A$1:C8)-1,1)+1))</f>
        <v/>
      </c>
      <c r="N39" s="8"/>
    </row>
    <row r="40" spans="1:14" x14ac:dyDescent="0.15">
      <c r="A40" s="14" t="str">
        <f>IF(I40="","",IF(OR('Identificação da EG'!$B$7=0,'Identificação da EG'!$B$7=""),"",Capa!$C$10))</f>
        <v/>
      </c>
      <c r="B40" s="14" t="str">
        <f>IF(I40="","",IF((OR('Identificação da EG'!$B$7=0,'Identificação da EG'!$B$7="")),"",'Identificação da EG'!$B$7))</f>
        <v/>
      </c>
      <c r="C40" s="14" t="str">
        <f>IF(I40="","",IF(B40="","",VLOOKUP(B40,Auxiliar!$BW$23:$BX$3130,2,0)))</f>
        <v/>
      </c>
      <c r="D40" s="14" t="str">
        <f>IF(I40="","",IF(OR('Identificação da EG'!$B$7=0,'Identificação da EG'!$B$7=""),"","Portugal"))</f>
        <v/>
      </c>
      <c r="E40" s="14" t="str">
        <f>IF(I40="","",IF(OR('Identificação da EG'!$B$7=0,'Identificação da EG'!$B$7=""),"",'Identificação da EG'!$C$7))</f>
        <v/>
      </c>
      <c r="F40" s="14" t="str">
        <f>IF(I40="","",IF(OR('Identificação da EG'!$B$7=0,'Identificação da EG'!$B$7=""),"",'Identificação da EG'!$F$7))</f>
        <v/>
      </c>
      <c r="G40" s="14" t="str">
        <f>IF(I40="","",IF((OR('Identificação da EG'!$B$7=0,'Identificação da EG'!$B$7="")),"",'Identificação da EG'!$D$7))</f>
        <v/>
      </c>
      <c r="H40" s="25" t="str">
        <f>IF(I40="","",IF(OR('Identificação da EG'!$B$7=0,'Identificação da EG'!$B$7=""),"",'Identificação da EG'!$E$7))</f>
        <v/>
      </c>
      <c r="I40" s="8" t="str" cm="1">
        <f t="array" ref="I40">IF(M40="","",INDEX('Programas de Prevenção'!$B$17:$B$32,INT((ROWS($A$1:C9)-1)/1)+1))</f>
        <v/>
      </c>
      <c r="J40" s="8" t="str" cm="1">
        <f t="array" ref="J40">IF(ISBLANK(INDEX('Programas de Prevenção'!$C$17:$C$32,INT((ROWS($A$1:C9)-1)/1)+1,MOD(ROWS($A$1:C9)-1,1)+1)),"",INDEX('Programas de Prevenção'!$C$17:$C$32,INT((ROWS($A$1:C9)-1)/1)+1,MOD(ROWS($A$1:C9)-1,1)+1))</f>
        <v/>
      </c>
      <c r="K40" s="8" t="str">
        <f t="shared" si="0"/>
        <v/>
      </c>
      <c r="L40" s="1" t="str">
        <f t="shared" si="1"/>
        <v/>
      </c>
      <c r="M40" s="8" t="str" cm="1">
        <f t="array" ref="M40">IF(ISBLANK(INDEX('Programas de Prevenção'!$D$17:$D$32,INT((ROWS($A$1:C9)-1)/1)+1,MOD(ROWS($A$1:C9)-1,1)+1)),"",INDEX('Programas de Prevenção'!$D$17:$D$32,INT((ROWS($A$1:C9)-1)/1)+1,MOD(ROWS($A$1:C9)-1,1)+1))</f>
        <v/>
      </c>
      <c r="N40" s="8"/>
    </row>
    <row r="41" spans="1:14" x14ac:dyDescent="0.15">
      <c r="A41" s="14" t="str">
        <f>IF(I41="","",IF(OR('Identificação da EG'!$B$7=0,'Identificação da EG'!$B$7=""),"",Capa!$C$10))</f>
        <v/>
      </c>
      <c r="B41" s="14" t="str">
        <f>IF(I41="","",IF((OR('Identificação da EG'!$B$7=0,'Identificação da EG'!$B$7="")),"",'Identificação da EG'!$B$7))</f>
        <v/>
      </c>
      <c r="C41" s="14" t="str">
        <f>IF(I41="","",IF(B41="","",VLOOKUP(B41,Auxiliar!$BW$23:$BX$3130,2,0)))</f>
        <v/>
      </c>
      <c r="D41" s="14" t="str">
        <f>IF(I41="","",IF(OR('Identificação da EG'!$B$7=0,'Identificação da EG'!$B$7=""),"","Portugal"))</f>
        <v/>
      </c>
      <c r="E41" s="14" t="str">
        <f>IF(I41="","",IF(OR('Identificação da EG'!$B$7=0,'Identificação da EG'!$B$7=""),"",'Identificação da EG'!$C$7))</f>
        <v/>
      </c>
      <c r="F41" s="14" t="str">
        <f>IF(I41="","",IF(OR('Identificação da EG'!$B$7=0,'Identificação da EG'!$B$7=""),"",'Identificação da EG'!$F$7))</f>
        <v/>
      </c>
      <c r="G41" s="14" t="str">
        <f>IF(I41="","",IF((OR('Identificação da EG'!$B$7=0,'Identificação da EG'!$B$7="")),"",'Identificação da EG'!$D$7))</f>
        <v/>
      </c>
      <c r="H41" s="25" t="str">
        <f>IF(I41="","",IF(OR('Identificação da EG'!$B$7=0,'Identificação da EG'!$B$7=""),"",'Identificação da EG'!$E$7))</f>
        <v/>
      </c>
      <c r="I41" s="8" t="str" cm="1">
        <f t="array" ref="I41">IF(M41="","",INDEX('Programas de Prevenção'!$B$17:$B$32,INT((ROWS($A$1:C10)-1)/1)+1))</f>
        <v/>
      </c>
      <c r="J41" s="8" t="str" cm="1">
        <f t="array" ref="J41">IF(ISBLANK(INDEX('Programas de Prevenção'!$C$17:$C$32,INT((ROWS($A$1:C10)-1)/1)+1,MOD(ROWS($A$1:C10)-1,1)+1)),"",INDEX('Programas de Prevenção'!$C$17:$C$32,INT((ROWS($A$1:C10)-1)/1)+1,MOD(ROWS($A$1:C10)-1,1)+1))</f>
        <v/>
      </c>
      <c r="K41" s="8" t="str">
        <f t="shared" si="0"/>
        <v/>
      </c>
      <c r="L41" s="1" t="str">
        <f t="shared" si="1"/>
        <v/>
      </c>
      <c r="M41" s="8" t="str" cm="1">
        <f t="array" ref="M41">IF(ISBLANK(INDEX('Programas de Prevenção'!$D$17:$D$32,INT((ROWS($A$1:C10)-1)/1)+1,MOD(ROWS($A$1:C10)-1,1)+1)),"",INDEX('Programas de Prevenção'!$D$17:$D$32,INT((ROWS($A$1:C10)-1)/1)+1,MOD(ROWS($A$1:C10)-1,1)+1))</f>
        <v/>
      </c>
      <c r="N41" s="8"/>
    </row>
    <row r="42" spans="1:14" x14ac:dyDescent="0.15">
      <c r="A42" s="14" t="str">
        <f>IF(I42="","",IF(OR('Identificação da EG'!$B$7=0,'Identificação da EG'!$B$7=""),"",Capa!$C$10))</f>
        <v/>
      </c>
      <c r="B42" s="14" t="str">
        <f>IF(I42="","",IF((OR('Identificação da EG'!$B$7=0,'Identificação da EG'!$B$7="")),"",'Identificação da EG'!$B$7))</f>
        <v/>
      </c>
      <c r="C42" s="14" t="str">
        <f>IF(I42="","",IF(B42="","",VLOOKUP(B42,Auxiliar!$BW$23:$BX$3130,2,0)))</f>
        <v/>
      </c>
      <c r="D42" s="14" t="str">
        <f>IF(I42="","",IF(OR('Identificação da EG'!$B$7=0,'Identificação da EG'!$B$7=""),"","Portugal"))</f>
        <v/>
      </c>
      <c r="E42" s="14" t="str">
        <f>IF(I42="","",IF(OR('Identificação da EG'!$B$7=0,'Identificação da EG'!$B$7=""),"",'Identificação da EG'!$C$7))</f>
        <v/>
      </c>
      <c r="F42" s="14" t="str">
        <f>IF(I42="","",IF(OR('Identificação da EG'!$B$7=0,'Identificação da EG'!$B$7=""),"",'Identificação da EG'!$F$7))</f>
        <v/>
      </c>
      <c r="G42" s="14" t="str">
        <f>IF(I42="","",IF((OR('Identificação da EG'!$B$7=0,'Identificação da EG'!$B$7="")),"",'Identificação da EG'!$D$7))</f>
        <v/>
      </c>
      <c r="H42" s="25" t="str">
        <f>IF(I42="","",IF(OR('Identificação da EG'!$B$7=0,'Identificação da EG'!$B$7=""),"",'Identificação da EG'!$E$7))</f>
        <v/>
      </c>
      <c r="I42" s="8" t="str" cm="1">
        <f t="array" ref="I42">IF(M42="","",INDEX('Programas de Prevenção'!$B$17:$B$32,INT((ROWS($A$1:C11)-1)/1)+1))</f>
        <v/>
      </c>
      <c r="J42" s="8" t="str" cm="1">
        <f t="array" ref="J42">IF(ISBLANK(INDEX('Programas de Prevenção'!$C$17:$C$32,INT((ROWS($A$1:C11)-1)/1)+1,MOD(ROWS($A$1:C11)-1,1)+1)),"",INDEX('Programas de Prevenção'!$C$17:$C$32,INT((ROWS($A$1:C11)-1)/1)+1,MOD(ROWS($A$1:C11)-1,1)+1))</f>
        <v/>
      </c>
      <c r="K42" s="8" t="str">
        <f t="shared" si="0"/>
        <v/>
      </c>
      <c r="L42" s="1" t="str">
        <f t="shared" si="1"/>
        <v/>
      </c>
      <c r="M42" s="8" t="str" cm="1">
        <f t="array" ref="M42">IF(ISBLANK(INDEX('Programas de Prevenção'!$D$17:$D$32,INT((ROWS($A$1:C11)-1)/1)+1,MOD(ROWS($A$1:C11)-1,1)+1)),"",INDEX('Programas de Prevenção'!$D$17:$D$32,INT((ROWS($A$1:C11)-1)/1)+1,MOD(ROWS($A$1:C11)-1,1)+1))</f>
        <v/>
      </c>
      <c r="N42" s="8"/>
    </row>
    <row r="43" spans="1:14" x14ac:dyDescent="0.15">
      <c r="A43" s="14" t="str">
        <f>IF(I43="","",IF(OR('Identificação da EG'!$B$7=0,'Identificação da EG'!$B$7=""),"",Capa!$C$10))</f>
        <v/>
      </c>
      <c r="B43" s="14" t="str">
        <f>IF(I43="","",IF((OR('Identificação da EG'!$B$7=0,'Identificação da EG'!$B$7="")),"",'Identificação da EG'!$B$7))</f>
        <v/>
      </c>
      <c r="C43" s="14" t="str">
        <f>IF(I43="","",IF(B43="","",VLOOKUP(B43,Auxiliar!$BW$23:$BX$3130,2,0)))</f>
        <v/>
      </c>
      <c r="D43" s="14" t="str">
        <f>IF(I43="","",IF(OR('Identificação da EG'!$B$7=0,'Identificação da EG'!$B$7=""),"","Portugal"))</f>
        <v/>
      </c>
      <c r="E43" s="14" t="str">
        <f>IF(I43="","",IF(OR('Identificação da EG'!$B$7=0,'Identificação da EG'!$B$7=""),"",'Identificação da EG'!$C$7))</f>
        <v/>
      </c>
      <c r="F43" s="14" t="str">
        <f>IF(I43="","",IF(OR('Identificação da EG'!$B$7=0,'Identificação da EG'!$B$7=""),"",'Identificação da EG'!$F$7))</f>
        <v/>
      </c>
      <c r="G43" s="14" t="str">
        <f>IF(I43="","",IF((OR('Identificação da EG'!$B$7=0,'Identificação da EG'!$B$7="")),"",'Identificação da EG'!$D$7))</f>
        <v/>
      </c>
      <c r="H43" s="25" t="str">
        <f>IF(I43="","",IF(OR('Identificação da EG'!$B$7=0,'Identificação da EG'!$B$7=""),"",'Identificação da EG'!$E$7))</f>
        <v/>
      </c>
      <c r="I43" s="8" t="str" cm="1">
        <f t="array" ref="I43">IF(M43="","",INDEX('Programas de Prevenção'!$B$17:$B$32,INT((ROWS($A$1:C12)-1)/1)+1))</f>
        <v/>
      </c>
      <c r="J43" s="8" t="str" cm="1">
        <f t="array" ref="J43">IF(ISBLANK(INDEX('Programas de Prevenção'!$C$17:$C$32,INT((ROWS($A$1:C12)-1)/1)+1,MOD(ROWS($A$1:C12)-1,1)+1)),"",INDEX('Programas de Prevenção'!$C$17:$C$32,INT((ROWS($A$1:C12)-1)/1)+1,MOD(ROWS($A$1:C12)-1,1)+1))</f>
        <v/>
      </c>
      <c r="K43" s="8" t="str">
        <f t="shared" si="0"/>
        <v/>
      </c>
      <c r="L43" s="1" t="str">
        <f t="shared" si="1"/>
        <v/>
      </c>
      <c r="M43" s="8" t="str" cm="1">
        <f t="array" ref="M43">IF(ISBLANK(INDEX('Programas de Prevenção'!$D$17:$D$32,INT((ROWS($A$1:C12)-1)/1)+1,MOD(ROWS($A$1:C12)-1,1)+1)),"",INDEX('Programas de Prevenção'!$D$17:$D$32,INT((ROWS($A$1:C12)-1)/1)+1,MOD(ROWS($A$1:C12)-1,1)+1))</f>
        <v/>
      </c>
      <c r="N43" s="8"/>
    </row>
    <row r="44" spans="1:14" x14ac:dyDescent="0.15">
      <c r="A44" s="14" t="str">
        <f>IF(I44="","",IF(OR('Identificação da EG'!$B$7=0,'Identificação da EG'!$B$7=""),"",Capa!$C$10))</f>
        <v/>
      </c>
      <c r="B44" s="14" t="str">
        <f>IF(I44="","",IF((OR('Identificação da EG'!$B$7=0,'Identificação da EG'!$B$7="")),"",'Identificação da EG'!$B$7))</f>
        <v/>
      </c>
      <c r="C44" s="14" t="str">
        <f>IF(I44="","",IF(B44="","",VLOOKUP(B44,Auxiliar!$BW$23:$BX$3130,2,0)))</f>
        <v/>
      </c>
      <c r="D44" s="14" t="str">
        <f>IF(I44="","",IF(OR('Identificação da EG'!$B$7=0,'Identificação da EG'!$B$7=""),"","Portugal"))</f>
        <v/>
      </c>
      <c r="E44" s="14" t="str">
        <f>IF(I44="","",IF(OR('Identificação da EG'!$B$7=0,'Identificação da EG'!$B$7=""),"",'Identificação da EG'!$C$7))</f>
        <v/>
      </c>
      <c r="F44" s="14" t="str">
        <f>IF(I44="","",IF(OR('Identificação da EG'!$B$7=0,'Identificação da EG'!$B$7=""),"",'Identificação da EG'!$F$7))</f>
        <v/>
      </c>
      <c r="G44" s="14" t="str">
        <f>IF(I44="","",IF((OR('Identificação da EG'!$B$7=0,'Identificação da EG'!$B$7="")),"",'Identificação da EG'!$D$7))</f>
        <v/>
      </c>
      <c r="H44" s="25" t="str">
        <f>IF(I44="","",IF(OR('Identificação da EG'!$B$7=0,'Identificação da EG'!$B$7=""),"",'Identificação da EG'!$E$7))</f>
        <v/>
      </c>
      <c r="I44" s="8" t="str" cm="1">
        <f t="array" ref="I44">IF(M44="","",INDEX('Programas de Prevenção'!$B$17:$B$32,INT((ROWS($A$1:C13)-1)/1)+1))</f>
        <v/>
      </c>
      <c r="J44" s="8" t="str" cm="1">
        <f t="array" ref="J44">IF(ISBLANK(INDEX('Programas de Prevenção'!$C$17:$C$32,INT((ROWS($A$1:C13)-1)/1)+1,MOD(ROWS($A$1:C13)-1,1)+1)),"",INDEX('Programas de Prevenção'!$C$17:$C$32,INT((ROWS($A$1:C13)-1)/1)+1,MOD(ROWS($A$1:C13)-1,1)+1))</f>
        <v/>
      </c>
      <c r="K44" s="8" t="str">
        <f t="shared" si="0"/>
        <v/>
      </c>
      <c r="L44" s="1" t="str">
        <f t="shared" si="1"/>
        <v/>
      </c>
      <c r="M44" s="8" t="str" cm="1">
        <f t="array" ref="M44">IF(ISBLANK(INDEX('Programas de Prevenção'!$D$17:$D$32,INT((ROWS($A$1:C13)-1)/1)+1,MOD(ROWS($A$1:C13)-1,1)+1)),"",INDEX('Programas de Prevenção'!$D$17:$D$32,INT((ROWS($A$1:C13)-1)/1)+1,MOD(ROWS($A$1:C13)-1,1)+1))</f>
        <v/>
      </c>
      <c r="N44" s="8"/>
    </row>
    <row r="45" spans="1:14" x14ac:dyDescent="0.15">
      <c r="A45" s="14" t="str">
        <f>IF(I45="","",IF(OR('Identificação da EG'!$B$7=0,'Identificação da EG'!$B$7=""),"",Capa!$C$10))</f>
        <v/>
      </c>
      <c r="B45" s="14" t="str">
        <f>IF(I45="","",IF((OR('Identificação da EG'!$B$7=0,'Identificação da EG'!$B$7="")),"",'Identificação da EG'!$B$7))</f>
        <v/>
      </c>
      <c r="C45" s="14" t="str">
        <f>IF(I45="","",IF(B45="","",VLOOKUP(B45,Auxiliar!$BW$23:$BX$3130,2,0)))</f>
        <v/>
      </c>
      <c r="D45" s="14" t="str">
        <f>IF(I45="","",IF(OR('Identificação da EG'!$B$7=0,'Identificação da EG'!$B$7=""),"","Portugal"))</f>
        <v/>
      </c>
      <c r="E45" s="14" t="str">
        <f>IF(I45="","",IF(OR('Identificação da EG'!$B$7=0,'Identificação da EG'!$B$7=""),"",'Identificação da EG'!$C$7))</f>
        <v/>
      </c>
      <c r="F45" s="14" t="str">
        <f>IF(I45="","",IF(OR('Identificação da EG'!$B$7=0,'Identificação da EG'!$B$7=""),"",'Identificação da EG'!$F$7))</f>
        <v/>
      </c>
      <c r="G45" s="14" t="str">
        <f>IF(I45="","",IF((OR('Identificação da EG'!$B$7=0,'Identificação da EG'!$B$7="")),"",'Identificação da EG'!$D$7))</f>
        <v/>
      </c>
      <c r="H45" s="25" t="str">
        <f>IF(I45="","",IF(OR('Identificação da EG'!$B$7=0,'Identificação da EG'!$B$7=""),"",'Identificação da EG'!$E$7))</f>
        <v/>
      </c>
      <c r="I45" s="8" t="str" cm="1">
        <f t="array" ref="I45">IF(M45="","",INDEX('Programas de Prevenção'!$B$17:$B$32,INT((ROWS($A$1:C14)-1)/1)+1))</f>
        <v/>
      </c>
      <c r="J45" s="8" t="str" cm="1">
        <f t="array" ref="J45">IF(ISBLANK(INDEX('Programas de Prevenção'!$C$17:$C$32,INT((ROWS($A$1:C14)-1)/1)+1,MOD(ROWS($A$1:C14)-1,1)+1)),"",INDEX('Programas de Prevenção'!$C$17:$C$32,INT((ROWS($A$1:C14)-1)/1)+1,MOD(ROWS($A$1:C14)-1,1)+1))</f>
        <v/>
      </c>
      <c r="K45" s="8" t="str">
        <f t="shared" si="0"/>
        <v/>
      </c>
      <c r="L45" s="1" t="str">
        <f t="shared" si="1"/>
        <v/>
      </c>
      <c r="M45" s="8" t="str" cm="1">
        <f t="array" ref="M45">IF(ISBLANK(INDEX('Programas de Prevenção'!$D$17:$D$32,INT((ROWS($A$1:C14)-1)/1)+1,MOD(ROWS($A$1:C14)-1,1)+1)),"",INDEX('Programas de Prevenção'!$D$17:$D$32,INT((ROWS($A$1:C14)-1)/1)+1,MOD(ROWS($A$1:C14)-1,1)+1))</f>
        <v/>
      </c>
      <c r="N45" s="8"/>
    </row>
    <row r="46" spans="1:14" x14ac:dyDescent="0.15">
      <c r="A46" s="14" t="str">
        <f>IF(I46="","",IF(OR('Identificação da EG'!$B$7=0,'Identificação da EG'!$B$7=""),"",Capa!$C$10))</f>
        <v/>
      </c>
      <c r="B46" s="14" t="str">
        <f>IF(I46="","",IF((OR('Identificação da EG'!$B$7=0,'Identificação da EG'!$B$7="")),"",'Identificação da EG'!$B$7))</f>
        <v/>
      </c>
      <c r="C46" s="14" t="str">
        <f>IF(I46="","",IF(B46="","",VLOOKUP(B46,Auxiliar!$BW$23:$BX$3130,2,0)))</f>
        <v/>
      </c>
      <c r="D46" s="14" t="str">
        <f>IF(I46="","",IF(OR('Identificação da EG'!$B$7=0,'Identificação da EG'!$B$7=""),"","Portugal"))</f>
        <v/>
      </c>
      <c r="E46" s="14" t="str">
        <f>IF(I46="","",IF(OR('Identificação da EG'!$B$7=0,'Identificação da EG'!$B$7=""),"",'Identificação da EG'!$C$7))</f>
        <v/>
      </c>
      <c r="F46" s="14" t="str">
        <f>IF(I46="","",IF(OR('Identificação da EG'!$B$7=0,'Identificação da EG'!$B$7=""),"",'Identificação da EG'!$F$7))</f>
        <v/>
      </c>
      <c r="G46" s="14" t="str">
        <f>IF(I46="","",IF((OR('Identificação da EG'!$B$7=0,'Identificação da EG'!$B$7="")),"",'Identificação da EG'!$D$7))</f>
        <v/>
      </c>
      <c r="H46" s="25" t="str">
        <f>IF(I46="","",IF(OR('Identificação da EG'!$B$7=0,'Identificação da EG'!$B$7=""),"",'Identificação da EG'!$E$7))</f>
        <v/>
      </c>
      <c r="I46" s="8" t="str" cm="1">
        <f t="array" ref="I46">IF(M46="","",INDEX('Programas de Prevenção'!$B$17:$B$32,INT((ROWS($A$1:C15)-1)/1)+1))</f>
        <v/>
      </c>
      <c r="J46" s="8" t="str" cm="1">
        <f t="array" ref="J46">IF(ISBLANK(INDEX('Programas de Prevenção'!$C$17:$C$32,INT((ROWS($A$1:C15)-1)/1)+1,MOD(ROWS($A$1:C15)-1,1)+1)),"",INDEX('Programas de Prevenção'!$C$17:$C$32,INT((ROWS($A$1:C15)-1)/1)+1,MOD(ROWS($A$1:C15)-1,1)+1))</f>
        <v/>
      </c>
      <c r="K46" s="8" t="str">
        <f t="shared" si="0"/>
        <v/>
      </c>
      <c r="L46" s="1" t="str">
        <f t="shared" si="1"/>
        <v/>
      </c>
      <c r="M46" s="8" t="str" cm="1">
        <f t="array" ref="M46">IF(ISBLANK(INDEX('Programas de Prevenção'!$D$17:$D$32,INT((ROWS($A$1:C15)-1)/1)+1,MOD(ROWS($A$1:C15)-1,1)+1)),"",INDEX('Programas de Prevenção'!$D$17:$D$32,INT((ROWS($A$1:C15)-1)/1)+1,MOD(ROWS($A$1:C15)-1,1)+1))</f>
        <v/>
      </c>
      <c r="N46" s="8"/>
    </row>
    <row r="47" spans="1:14" x14ac:dyDescent="0.15">
      <c r="A47" s="14" t="str">
        <f>IF(I47="","",IF(OR('Identificação da EG'!$B$7=0,'Identificação da EG'!$B$7=""),"",Capa!$C$10))</f>
        <v/>
      </c>
      <c r="B47" s="14" t="str">
        <f>IF(I47="","",IF((OR('Identificação da EG'!$B$7=0,'Identificação da EG'!$B$7="")),"",'Identificação da EG'!$B$7))</f>
        <v/>
      </c>
      <c r="C47" s="14" t="str">
        <f>IF(I47="","",IF(B47="","",VLOOKUP(B47,Auxiliar!$BW$23:$BX$3130,2,0)))</f>
        <v/>
      </c>
      <c r="D47" s="14" t="str">
        <f>IF(I47="","",IF(OR('Identificação da EG'!$B$7=0,'Identificação da EG'!$B$7=""),"","Portugal"))</f>
        <v/>
      </c>
      <c r="E47" s="14" t="str">
        <f>IF(I47="","",IF(OR('Identificação da EG'!$B$7=0,'Identificação da EG'!$B$7=""),"",'Identificação da EG'!$C$7))</f>
        <v/>
      </c>
      <c r="F47" s="14" t="str">
        <f>IF(I47="","",IF(OR('Identificação da EG'!$B$7=0,'Identificação da EG'!$B$7=""),"",'Identificação da EG'!$F$7))</f>
        <v/>
      </c>
      <c r="G47" s="14" t="str">
        <f>IF(I47="","",IF((OR('Identificação da EG'!$B$7=0,'Identificação da EG'!$B$7="")),"",'Identificação da EG'!$D$7))</f>
        <v/>
      </c>
      <c r="H47" s="25" t="str">
        <f>IF(I47="","",IF(OR('Identificação da EG'!$B$7=0,'Identificação da EG'!$B$7=""),"",'Identificação da EG'!$E$7))</f>
        <v/>
      </c>
      <c r="I47" s="8" t="str" cm="1">
        <f t="array" ref="I47">IF(M47="","",INDEX('Programas de Prevenção'!$B$17:$B$32,INT((ROWS($A$1:C16)-1)/1)+1))</f>
        <v/>
      </c>
      <c r="J47" s="8" t="str" cm="1">
        <f t="array" ref="J47">IF(ISBLANK(INDEX('Programas de Prevenção'!$C$17:$C$32,INT((ROWS($A$1:C16)-1)/1)+1,MOD(ROWS($A$1:C16)-1,1)+1)),"",INDEX('Programas de Prevenção'!$C$17:$C$32,INT((ROWS($A$1:C16)-1)/1)+1,MOD(ROWS($A$1:C16)-1,1)+1))</f>
        <v/>
      </c>
      <c r="K47" s="8" t="str">
        <f>IF(M47="","","Participantes")</f>
        <v/>
      </c>
      <c r="L47" s="1" t="str">
        <f t="shared" si="1"/>
        <v/>
      </c>
      <c r="M47" s="8" t="str" cm="1">
        <f t="array" ref="M47">IF(ISBLANK(INDEX('Programas de Prevenção'!$D$17:$D$32,INT((ROWS($A$1:C16)-1)/1)+1,MOD(ROWS($A$1:C16)-1,1)+1)),"",INDEX('Programas de Prevenção'!$D$17:$D$32,INT((ROWS($A$1:C16)-1)/1)+1,MOD(ROWS($A$1:C16)-1,1)+1))</f>
        <v/>
      </c>
      <c r="N47" s="8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213A43-096C-46E0-AD3C-C69D1AE00612}">
  <dimension ref="A1:Q69"/>
  <sheetViews>
    <sheetView zoomScaleNormal="100" workbookViewId="0"/>
  </sheetViews>
  <sheetFormatPr baseColWidth="10" defaultColWidth="20.6640625" defaultRowHeight="14" x14ac:dyDescent="0.15"/>
  <cols>
    <col min="12" max="12" width="20.6640625" style="47"/>
    <col min="13" max="13" width="23.6640625" bestFit="1" customWidth="1"/>
    <col min="15" max="15" width="35.5" bestFit="1" customWidth="1"/>
    <col min="16" max="16" width="27.1640625" bestFit="1" customWidth="1"/>
  </cols>
  <sheetData>
    <row r="1" spans="1:17" s="11" customFormat="1" ht="50" customHeight="1" x14ac:dyDescent="0.15">
      <c r="A1" s="42" t="s">
        <v>2755</v>
      </c>
      <c r="B1" s="42" t="s">
        <v>45</v>
      </c>
      <c r="C1" s="42" t="s">
        <v>2825</v>
      </c>
      <c r="D1" s="42" t="s">
        <v>2826</v>
      </c>
      <c r="E1" s="42" t="s">
        <v>55</v>
      </c>
      <c r="F1" s="42" t="s">
        <v>193</v>
      </c>
      <c r="G1" s="42" t="s">
        <v>56</v>
      </c>
      <c r="H1" s="42" t="s">
        <v>2701</v>
      </c>
      <c r="I1" s="52" t="s">
        <v>2752</v>
      </c>
      <c r="J1" s="52" t="s">
        <v>2713</v>
      </c>
      <c r="K1" s="52" t="s">
        <v>2771</v>
      </c>
      <c r="L1" s="52" t="s">
        <v>2770</v>
      </c>
      <c r="M1" s="52" t="s">
        <v>2750</v>
      </c>
    </row>
    <row r="2" spans="1:17" x14ac:dyDescent="0.15">
      <c r="A2" s="14" t="str">
        <f>IF(I2="","",IF(OR('Identificação da EG'!$B$7=0,'Identificação da EG'!$B$7=""),"",Capa!$C$10))</f>
        <v/>
      </c>
      <c r="B2" s="14" t="str">
        <f>IF(I2="","",IF((OR('Identificação da EG'!$B$7=0,'Identificação da EG'!$B$7="")),"",'Identificação da EG'!$B$7))</f>
        <v/>
      </c>
      <c r="C2" s="14" t="str">
        <f>IF(I2="","",IF(B2="","",VLOOKUP(B2,Auxiliar!$BW$23:$BX$3130,2,0)))</f>
        <v/>
      </c>
      <c r="D2" s="14" t="str">
        <f>IF(I2="","",IF(OR('Identificação da EG'!$B$7=0,'Identificação da EG'!$B$7=""),"","Portugal"))</f>
        <v/>
      </c>
      <c r="E2" s="14" t="str">
        <f>IF(I2="","",IF(OR('Identificação da EG'!$B$7=0,'Identificação da EG'!$B$7=""),"",'Identificação da EG'!$C$7))</f>
        <v/>
      </c>
      <c r="F2" s="14" t="str">
        <f>IF(I2="","",IF(OR('Identificação da EG'!$B$7=0,'Identificação da EG'!$B$7=""),"",'Identificação da EG'!$F$7))</f>
        <v/>
      </c>
      <c r="G2" s="14" t="str">
        <f>IF(I2="","",IF((OR('Identificação da EG'!$B$7=0,'Identificação da EG'!$B$7="")),"",'Identificação da EG'!$D$7))</f>
        <v/>
      </c>
      <c r="H2" s="25" t="str">
        <f>IF(I2="","",IF(OR('Identificação da EG'!$B$7=0,'Identificação da EG'!$B$7=""),"",'Identificação da EG'!$E$7))</f>
        <v/>
      </c>
      <c r="I2" s="8" t="str" cm="1">
        <f t="array" ref="I2">IF(M2="","",INDEX('Programas de Prevenção'!$B$36:$B$52,INT((ROWS($B$1:B1)-1)/4)+1))</f>
        <v/>
      </c>
      <c r="J2" s="8" t="str" cm="1">
        <f t="array" ref="J2">IF(M2="","",INDEX('Programas de Prevenção'!$C$36:$C$52,INT((ROWS($B$1:B1)-1)/4)+1))</f>
        <v/>
      </c>
      <c r="K2" s="8" t="str">
        <f>IF(M2="","","Materiais recebidos")</f>
        <v/>
      </c>
      <c r="L2" s="1" t="str">
        <f>IF(M2="","","t")</f>
        <v/>
      </c>
      <c r="M2" s="8" t="str" cm="1">
        <f t="array" ref="M2">IF(ISBLANK(INDEX('Programas de Prevenção'!$D$36:$G$52,INT((ROWS($B$1:B1)-1)/4)+1,MOD(ROWS($B$1:B1)-1,4)+1)),"",INDEX('Programas de Prevenção'!$D$36:$G$52,INT((ROWS($B$1:B1)-1)/4)+1,MOD(ROWS($B$1:B1)-1,4)+1))</f>
        <v/>
      </c>
    </row>
    <row r="3" spans="1:17" x14ac:dyDescent="0.15">
      <c r="A3" s="14" t="str">
        <f>IF(I3="","",IF(OR('Identificação da EG'!$B$7=0,'Identificação da EG'!$B$7=""),"",Capa!$C$10))</f>
        <v/>
      </c>
      <c r="B3" s="14" t="str">
        <f>IF(I3="","",IF((OR('Identificação da EG'!$B$7=0,'Identificação da EG'!$B$7="")),"",'Identificação da EG'!$B$7))</f>
        <v/>
      </c>
      <c r="C3" s="14" t="str">
        <f>IF(I3="","",IF(B3="","",VLOOKUP(B3,Auxiliar!$BW$23:$BX$3130,2,0)))</f>
        <v/>
      </c>
      <c r="D3" s="14" t="str">
        <f>IF(I3="","",IF(OR('Identificação da EG'!$B$7=0,'Identificação da EG'!$B$7=""),"","Portugal"))</f>
        <v/>
      </c>
      <c r="E3" s="14" t="str">
        <f>IF(I3="","",IF(OR('Identificação da EG'!$B$7=0,'Identificação da EG'!$B$7=""),"",'Identificação da EG'!$C$7))</f>
        <v/>
      </c>
      <c r="F3" s="14" t="str">
        <f>IF(I3="","",IF(OR('Identificação da EG'!$B$7=0,'Identificação da EG'!$B$7=""),"",'Identificação da EG'!$F$7))</f>
        <v/>
      </c>
      <c r="G3" s="14" t="str">
        <f>IF(I3="","",IF((OR('Identificação da EG'!$B$7=0,'Identificação da EG'!$B$7="")),"",'Identificação da EG'!$D$7))</f>
        <v/>
      </c>
      <c r="H3" s="25" t="str">
        <f>IF(I3="","",IF(OR('Identificação da EG'!$B$7=0,'Identificação da EG'!$B$7=""),"",'Identificação da EG'!$E$7))</f>
        <v/>
      </c>
      <c r="I3" s="8" t="str" cm="1">
        <f t="array" ref="I3">IF(M3="","",INDEX('Programas de Prevenção'!$B$36:$B$52,INT((ROWS($B$1:B2)-1)/4)+1))</f>
        <v/>
      </c>
      <c r="J3" s="8" t="str" cm="1">
        <f t="array" ref="J3">IF(M3="","",INDEX('Programas de Prevenção'!$C$36:$C$52,INT((ROWS($B$1:B2)-1)/4)+1))</f>
        <v/>
      </c>
      <c r="K3" s="8" t="str">
        <f>IF(M3="","","Materiais doados/reparados")</f>
        <v/>
      </c>
      <c r="L3" s="1" t="str">
        <f>IF(M3="","","t")</f>
        <v/>
      </c>
      <c r="M3" s="8" t="str" cm="1">
        <f t="array" ref="M3">IF(ISBLANK(INDEX('Programas de Prevenção'!$D$36:$G$52,INT((ROWS($B$1:B2)-1)/4)+1,MOD(ROWS($B$1:B2)-1,4)+1)),"",INDEX('Programas de Prevenção'!$D$36:$G$52,INT((ROWS($B$1:B2)-1)/4)+1,MOD(ROWS($B$1:B2)-1,4)+1))</f>
        <v/>
      </c>
    </row>
    <row r="4" spans="1:17" x14ac:dyDescent="0.15">
      <c r="A4" s="14" t="str">
        <f>IF(I4="","",IF(OR('Identificação da EG'!$B$7=0,'Identificação da EG'!$B$7=""),"",Capa!$C$10))</f>
        <v/>
      </c>
      <c r="B4" s="14" t="str">
        <f>IF(I4="","",IF((OR('Identificação da EG'!$B$7=0,'Identificação da EG'!$B$7="")),"",'Identificação da EG'!$B$7))</f>
        <v/>
      </c>
      <c r="C4" s="14" t="str">
        <f>IF(I4="","",IF(B4="","",VLOOKUP(B4,Auxiliar!$BW$23:$BX$3130,2,0)))</f>
        <v/>
      </c>
      <c r="D4" s="14" t="str">
        <f>IF(I4="","",IF(OR('Identificação da EG'!$B$7=0,'Identificação da EG'!$B$7=""),"","Portugal"))</f>
        <v/>
      </c>
      <c r="E4" s="14" t="str">
        <f>IF(I4="","",IF(OR('Identificação da EG'!$B$7=0,'Identificação da EG'!$B$7=""),"",'Identificação da EG'!$C$7))</f>
        <v/>
      </c>
      <c r="F4" s="14" t="str">
        <f>IF(I4="","",IF(OR('Identificação da EG'!$B$7=0,'Identificação da EG'!$B$7=""),"",'Identificação da EG'!$F$7))</f>
        <v/>
      </c>
      <c r="G4" s="14" t="str">
        <f>IF(I4="","",IF((OR('Identificação da EG'!$B$7=0,'Identificação da EG'!$B$7="")),"",'Identificação da EG'!$D$7))</f>
        <v/>
      </c>
      <c r="H4" s="25" t="str">
        <f>IF(I4="","",IF(OR('Identificação da EG'!$B$7=0,'Identificação da EG'!$B$7=""),"",'Identificação da EG'!$E$7))</f>
        <v/>
      </c>
      <c r="I4" s="8" t="str" cm="1">
        <f t="array" ref="I4">IF(M4="","",INDEX('Programas de Prevenção'!$B$36:$B$52,INT((ROWS($B$1:B3)-1)/4)+1))</f>
        <v/>
      </c>
      <c r="J4" s="8" t="str" cm="1">
        <f t="array" ref="J4">IF(M4="","",INDEX('Programas de Prevenção'!$C$36:$C$52,INT((ROWS($B$1:B3)-1)/4)+1))</f>
        <v/>
      </c>
      <c r="K4" s="8" t="str">
        <f>IF(M4="","","Materiais recebidos")</f>
        <v/>
      </c>
      <c r="L4" s="1" t="str">
        <f>IF(M4="","","nº")</f>
        <v/>
      </c>
      <c r="M4" s="8" t="str" cm="1">
        <f t="array" ref="M4">IF(ISBLANK(INDEX('Programas de Prevenção'!$D$36:$G$52,INT((ROWS($B$1:B3)-1)/4)+1,MOD(ROWS($B$1:B3)-1,4)+1)),"",INDEX('Programas de Prevenção'!$D$36:$G$52,INT((ROWS($B$1:B3)-1)/4)+1,MOD(ROWS($B$1:B3)-1,4)+1))</f>
        <v/>
      </c>
    </row>
    <row r="5" spans="1:17" x14ac:dyDescent="0.15">
      <c r="A5" s="14" t="str">
        <f>IF(I5="","",IF(OR('Identificação da EG'!$B$7=0,'Identificação da EG'!$B$7=""),"",Capa!$C$10))</f>
        <v/>
      </c>
      <c r="B5" s="14" t="str">
        <f>IF(I5="","",IF((OR('Identificação da EG'!$B$7=0,'Identificação da EG'!$B$7="")),"",'Identificação da EG'!$B$7))</f>
        <v/>
      </c>
      <c r="C5" s="14" t="str">
        <f>IF(I5="","",IF(B5="","",VLOOKUP(B5,Auxiliar!$BW$23:$BX$3130,2,0)))</f>
        <v/>
      </c>
      <c r="D5" s="14" t="str">
        <f>IF(I5="","",IF(OR('Identificação da EG'!$B$7=0,'Identificação da EG'!$B$7=""),"","Portugal"))</f>
        <v/>
      </c>
      <c r="E5" s="14" t="str">
        <f>IF(I5="","",IF(OR('Identificação da EG'!$B$7=0,'Identificação da EG'!$B$7=""),"",'Identificação da EG'!$C$7))</f>
        <v/>
      </c>
      <c r="F5" s="14" t="str">
        <f>IF(I5="","",IF(OR('Identificação da EG'!$B$7=0,'Identificação da EG'!$B$7=""),"",'Identificação da EG'!$F$7))</f>
        <v/>
      </c>
      <c r="G5" s="14" t="str">
        <f>IF(I5="","",IF((OR('Identificação da EG'!$B$7=0,'Identificação da EG'!$B$7="")),"",'Identificação da EG'!$D$7))</f>
        <v/>
      </c>
      <c r="H5" s="25" t="str">
        <f>IF(I5="","",IF(OR('Identificação da EG'!$B$7=0,'Identificação da EG'!$B$7=""),"",'Identificação da EG'!$E$7))</f>
        <v/>
      </c>
      <c r="I5" s="8" t="str" cm="1">
        <f t="array" ref="I5">IF(M5="","",INDEX('Programas de Prevenção'!$B$36:$B$52,INT((ROWS($B$1:B4)-1)/4)+1))</f>
        <v/>
      </c>
      <c r="J5" s="8" t="str" cm="1">
        <f t="array" ref="J5">IF(M5="","",INDEX('Programas de Prevenção'!$C$36:$C$52,INT((ROWS($B$1:B4)-1)/4)+1))</f>
        <v/>
      </c>
      <c r="K5" s="8" t="str">
        <f>IF(M5="","","Materiais doados/reparados")</f>
        <v/>
      </c>
      <c r="L5" s="1" t="str">
        <f>IF(M5="","","nº")</f>
        <v/>
      </c>
      <c r="M5" s="8" t="str" cm="1">
        <f t="array" ref="M5">IF(ISBLANK(INDEX('Programas de Prevenção'!$D$36:$G$52,INT((ROWS($B$1:B4)-1)/4)+1,MOD(ROWS($B$1:B4)-1,4)+1)),"",INDEX('Programas de Prevenção'!$D$36:$G$52,INT((ROWS($B$1:B4)-1)/4)+1,MOD(ROWS($B$1:B4)-1,4)+1))</f>
        <v/>
      </c>
    </row>
    <row r="6" spans="1:17" x14ac:dyDescent="0.15">
      <c r="A6" s="14" t="str">
        <f>IF(I6="","",IF(OR('Identificação da EG'!$B$7=0,'Identificação da EG'!$B$7=""),"",Capa!$C$10))</f>
        <v/>
      </c>
      <c r="B6" s="14" t="str">
        <f>IF(I6="","",IF((OR('Identificação da EG'!$B$7=0,'Identificação da EG'!$B$7="")),"",'Identificação da EG'!$B$7))</f>
        <v/>
      </c>
      <c r="C6" s="14" t="str">
        <f>IF(I6="","",IF(B6="","",VLOOKUP(B6,Auxiliar!$BW$23:$BX$3130,2,0)))</f>
        <v/>
      </c>
      <c r="D6" s="14" t="str">
        <f>IF(I6="","",IF(OR('Identificação da EG'!$B$7=0,'Identificação da EG'!$B$7=""),"","Portugal"))</f>
        <v/>
      </c>
      <c r="E6" s="14" t="str">
        <f>IF(I6="","",IF(OR('Identificação da EG'!$B$7=0,'Identificação da EG'!$B$7=""),"",'Identificação da EG'!$C$7))</f>
        <v/>
      </c>
      <c r="F6" s="14" t="str">
        <f>IF(I6="","",IF(OR('Identificação da EG'!$B$7=0,'Identificação da EG'!$B$7=""),"",'Identificação da EG'!$F$7))</f>
        <v/>
      </c>
      <c r="G6" s="14" t="str">
        <f>IF(I6="","",IF((OR('Identificação da EG'!$B$7=0,'Identificação da EG'!$B$7="")),"",'Identificação da EG'!$D$7))</f>
        <v/>
      </c>
      <c r="H6" s="25" t="str">
        <f>IF(I6="","",IF(OR('Identificação da EG'!$B$7=0,'Identificação da EG'!$B$7=""),"",'Identificação da EG'!$E$7))</f>
        <v/>
      </c>
      <c r="I6" s="8" t="str" cm="1">
        <f t="array" ref="I6">IF(M6="","",INDEX('Programas de Prevenção'!$B$36:$B$52,INT((ROWS($B$1:B5)-1)/4)+1))</f>
        <v/>
      </c>
      <c r="J6" s="8" t="str" cm="1">
        <f t="array" ref="J6">IF(M6="","",INDEX('Programas de Prevenção'!$C$36:$C$52,INT((ROWS($B$1:B5)-1)/4)+1))</f>
        <v/>
      </c>
      <c r="K6" s="8" t="str">
        <f>IF(M6="","","Materiais recebidos")</f>
        <v/>
      </c>
      <c r="L6" s="1" t="str">
        <f>IF(M6="","","t")</f>
        <v/>
      </c>
      <c r="M6" s="8" t="str" cm="1">
        <f t="array" ref="M6">IF(ISBLANK(INDEX('Programas de Prevenção'!$D$36:$G$52,INT((ROWS($B$1:B5)-1)/4)+1,MOD(ROWS($B$1:B5)-1,4)+1)),"",INDEX('Programas de Prevenção'!$D$36:$G$52,INT((ROWS($B$1:B5)-1)/4)+1,MOD(ROWS($B$1:B5)-1,4)+1))</f>
        <v/>
      </c>
    </row>
    <row r="7" spans="1:17" x14ac:dyDescent="0.15">
      <c r="A7" s="14" t="str">
        <f>IF(I7="","",IF(OR('Identificação da EG'!$B$7=0,'Identificação da EG'!$B$7=""),"",Capa!$C$10))</f>
        <v/>
      </c>
      <c r="B7" s="14" t="str">
        <f>IF(I7="","",IF((OR('Identificação da EG'!$B$7=0,'Identificação da EG'!$B$7="")),"",'Identificação da EG'!$B$7))</f>
        <v/>
      </c>
      <c r="C7" s="14" t="str">
        <f>IF(I7="","",IF(B7="","",VLOOKUP(B7,Auxiliar!$BW$23:$BX$3130,2,0)))</f>
        <v/>
      </c>
      <c r="D7" s="14" t="str">
        <f>IF(I7="","",IF(OR('Identificação da EG'!$B$7=0,'Identificação da EG'!$B$7=""),"","Portugal"))</f>
        <v/>
      </c>
      <c r="E7" s="14" t="str">
        <f>IF(I7="","",IF(OR('Identificação da EG'!$B$7=0,'Identificação da EG'!$B$7=""),"",'Identificação da EG'!$C$7))</f>
        <v/>
      </c>
      <c r="F7" s="14" t="str">
        <f>IF(I7="","",IF(OR('Identificação da EG'!$B$7=0,'Identificação da EG'!$B$7=""),"",'Identificação da EG'!$F$7))</f>
        <v/>
      </c>
      <c r="G7" s="14" t="str">
        <f>IF(I7="","",IF((OR('Identificação da EG'!$B$7=0,'Identificação da EG'!$B$7="")),"",'Identificação da EG'!$D$7))</f>
        <v/>
      </c>
      <c r="H7" s="25" t="str">
        <f>IF(I7="","",IF(OR('Identificação da EG'!$B$7=0,'Identificação da EG'!$B$7=""),"",'Identificação da EG'!$E$7))</f>
        <v/>
      </c>
      <c r="I7" s="8" t="str" cm="1">
        <f t="array" ref="I7">IF(M7="","",INDEX('Programas de Prevenção'!$B$36:$B$52,INT((ROWS($B$1:B6)-1)/4)+1))</f>
        <v/>
      </c>
      <c r="J7" s="8" t="str" cm="1">
        <f t="array" ref="J7">IF(M7="","",INDEX('Programas de Prevenção'!$C$36:$C$52,INT((ROWS($B$1:B6)-1)/4)+1))</f>
        <v/>
      </c>
      <c r="K7" s="8" t="str">
        <f>IF(M7="","","Materiais doados/reparados")</f>
        <v/>
      </c>
      <c r="L7" s="1" t="str">
        <f>IF(M7="","","t")</f>
        <v/>
      </c>
      <c r="M7" s="8" t="str" cm="1">
        <f t="array" ref="M7">IF(ISBLANK(INDEX('Programas de Prevenção'!$D$36:$G$52,INT((ROWS($B$1:B6)-1)/4)+1,MOD(ROWS($B$1:B6)-1,4)+1)),"",INDEX('Programas de Prevenção'!$D$36:$G$52,INT((ROWS($B$1:B6)-1)/4)+1,MOD(ROWS($B$1:B6)-1,4)+1))</f>
        <v/>
      </c>
    </row>
    <row r="8" spans="1:17" x14ac:dyDescent="0.15">
      <c r="A8" s="14" t="str">
        <f>IF(I8="","",IF(OR('Identificação da EG'!$B$7=0,'Identificação da EG'!$B$7=""),"",Capa!$C$10))</f>
        <v/>
      </c>
      <c r="B8" s="14" t="str">
        <f>IF(I8="","",IF((OR('Identificação da EG'!$B$7=0,'Identificação da EG'!$B$7="")),"",'Identificação da EG'!$B$7))</f>
        <v/>
      </c>
      <c r="C8" s="14" t="str">
        <f>IF(I8="","",IF(B8="","",VLOOKUP(B8,Auxiliar!$BW$23:$BX$3130,2,0)))</f>
        <v/>
      </c>
      <c r="D8" s="14" t="str">
        <f>IF(I8="","",IF(OR('Identificação da EG'!$B$7=0,'Identificação da EG'!$B$7=""),"","Portugal"))</f>
        <v/>
      </c>
      <c r="E8" s="14" t="str">
        <f>IF(I8="","",IF(OR('Identificação da EG'!$B$7=0,'Identificação da EG'!$B$7=""),"",'Identificação da EG'!$C$7))</f>
        <v/>
      </c>
      <c r="F8" s="14" t="str">
        <f>IF(I8="","",IF(OR('Identificação da EG'!$B$7=0,'Identificação da EG'!$B$7=""),"",'Identificação da EG'!$F$7))</f>
        <v/>
      </c>
      <c r="G8" s="14" t="str">
        <f>IF(I8="","",IF((OR('Identificação da EG'!$B$7=0,'Identificação da EG'!$B$7="")),"",'Identificação da EG'!$D$7))</f>
        <v/>
      </c>
      <c r="H8" s="25" t="str">
        <f>IF(I8="","",IF(OR('Identificação da EG'!$B$7=0,'Identificação da EG'!$B$7=""),"",'Identificação da EG'!$E$7))</f>
        <v/>
      </c>
      <c r="I8" s="8" t="str" cm="1">
        <f t="array" ref="I8">IF(M8="","",INDEX('Programas de Prevenção'!$B$36:$B$52,INT((ROWS($B$1:B7)-1)/4)+1))</f>
        <v/>
      </c>
      <c r="J8" s="8" t="str" cm="1">
        <f t="array" ref="J8">IF(M8="","",INDEX('Programas de Prevenção'!$C$36:$C$52,INT((ROWS($B$1:B7)-1)/4)+1))</f>
        <v/>
      </c>
      <c r="K8" s="8" t="str">
        <f>IF(M8="","","Materiais recebidos")</f>
        <v/>
      </c>
      <c r="L8" s="1" t="str">
        <f>IF(M8="","","nº")</f>
        <v/>
      </c>
      <c r="M8" s="8" t="str" cm="1">
        <f t="array" ref="M8">IF(ISBLANK(INDEX('Programas de Prevenção'!$D$36:$G$52,INT((ROWS($B$1:B7)-1)/4)+1,MOD(ROWS($B$1:B7)-1,4)+1)),"",INDEX('Programas de Prevenção'!$D$36:$G$52,INT((ROWS($B$1:B7)-1)/4)+1,MOD(ROWS($B$1:B7)-1,4)+1))</f>
        <v/>
      </c>
    </row>
    <row r="9" spans="1:17" x14ac:dyDescent="0.15">
      <c r="A9" s="14" t="str">
        <f>IF(I9="","",IF(OR('Identificação da EG'!$B$7=0,'Identificação da EG'!$B$7=""),"",Capa!$C$10))</f>
        <v/>
      </c>
      <c r="B9" s="14" t="str">
        <f>IF(I9="","",IF((OR('Identificação da EG'!$B$7=0,'Identificação da EG'!$B$7="")),"",'Identificação da EG'!$B$7))</f>
        <v/>
      </c>
      <c r="C9" s="14" t="str">
        <f>IF(I9="","",IF(B9="","",VLOOKUP(B9,Auxiliar!$BW$23:$BX$3130,2,0)))</f>
        <v/>
      </c>
      <c r="D9" s="14" t="str">
        <f>IF(I9="","",IF(OR('Identificação da EG'!$B$7=0,'Identificação da EG'!$B$7=""),"","Portugal"))</f>
        <v/>
      </c>
      <c r="E9" s="14" t="str">
        <f>IF(I9="","",IF(OR('Identificação da EG'!$B$7=0,'Identificação da EG'!$B$7=""),"",'Identificação da EG'!$C$7))</f>
        <v/>
      </c>
      <c r="F9" s="14" t="str">
        <f>IF(I9="","",IF(OR('Identificação da EG'!$B$7=0,'Identificação da EG'!$B$7=""),"",'Identificação da EG'!$F$7))</f>
        <v/>
      </c>
      <c r="G9" s="14" t="str">
        <f>IF(I9="","",IF((OR('Identificação da EG'!$B$7=0,'Identificação da EG'!$B$7="")),"",'Identificação da EG'!$D$7))</f>
        <v/>
      </c>
      <c r="H9" s="25" t="str">
        <f>IF(I9="","",IF(OR('Identificação da EG'!$B$7=0,'Identificação da EG'!$B$7=""),"",'Identificação da EG'!$E$7))</f>
        <v/>
      </c>
      <c r="I9" s="8" t="str" cm="1">
        <f t="array" ref="I9">IF(M9="","",INDEX('Programas de Prevenção'!$B$36:$B$52,INT((ROWS($B$1:B8)-1)/4)+1))</f>
        <v/>
      </c>
      <c r="J9" s="8" t="str" cm="1">
        <f t="array" ref="J9">IF(M9="","",INDEX('Programas de Prevenção'!$C$36:$C$52,INT((ROWS($B$1:B8)-1)/4)+1))</f>
        <v/>
      </c>
      <c r="K9" s="8" t="str">
        <f>IF(M9="","","Materiais doados/reparados")</f>
        <v/>
      </c>
      <c r="L9" s="1" t="str">
        <f>IF(M9="","","nº")</f>
        <v/>
      </c>
      <c r="M9" s="8" t="str" cm="1">
        <f t="array" ref="M9">IF(ISBLANK(INDEX('Programas de Prevenção'!$D$36:$G$52,INT((ROWS($B$1:B8)-1)/4)+1,MOD(ROWS($B$1:B8)-1,4)+1)),"",INDEX('Programas de Prevenção'!$D$36:$G$52,INT((ROWS($B$1:B8)-1)/4)+1,MOD(ROWS($B$1:B8)-1,4)+1))</f>
        <v/>
      </c>
    </row>
    <row r="10" spans="1:17" x14ac:dyDescent="0.15">
      <c r="A10" s="14" t="str">
        <f>IF(I10="","",IF(OR('Identificação da EG'!$B$7=0,'Identificação da EG'!$B$7=""),"",Capa!$C$10))</f>
        <v/>
      </c>
      <c r="B10" s="14" t="str">
        <f>IF(I10="","",IF((OR('Identificação da EG'!$B$7=0,'Identificação da EG'!$B$7="")),"",'Identificação da EG'!$B$7))</f>
        <v/>
      </c>
      <c r="C10" s="14" t="str">
        <f>IF(I10="","",IF(B10="","",VLOOKUP(B10,Auxiliar!$BW$23:$BX$3130,2,0)))</f>
        <v/>
      </c>
      <c r="D10" s="14" t="str">
        <f>IF(I10="","",IF(OR('Identificação da EG'!$B$7=0,'Identificação da EG'!$B$7=""),"","Portugal"))</f>
        <v/>
      </c>
      <c r="E10" s="14" t="str">
        <f>IF(I10="","",IF(OR('Identificação da EG'!$B$7=0,'Identificação da EG'!$B$7=""),"",'Identificação da EG'!$C$7))</f>
        <v/>
      </c>
      <c r="F10" s="14" t="str">
        <f>IF(I10="","",IF(OR('Identificação da EG'!$B$7=0,'Identificação da EG'!$B$7=""),"",'Identificação da EG'!$F$7))</f>
        <v/>
      </c>
      <c r="G10" s="14" t="str">
        <f>IF(I10="","",IF((OR('Identificação da EG'!$B$7=0,'Identificação da EG'!$B$7="")),"",'Identificação da EG'!$D$7))</f>
        <v/>
      </c>
      <c r="H10" s="25" t="str">
        <f>IF(I10="","",IF(OR('Identificação da EG'!$B$7=0,'Identificação da EG'!$B$7=""),"",'Identificação da EG'!$E$7))</f>
        <v/>
      </c>
      <c r="I10" s="8" t="str" cm="1">
        <f t="array" ref="I10">IF(M10="","",INDEX('Programas de Prevenção'!$B$36:$B$52,INT((ROWS($B$1:B9)-1)/4)+1))</f>
        <v/>
      </c>
      <c r="J10" s="8" t="str" cm="1">
        <f t="array" ref="J10">IF(M10="","",INDEX('Programas de Prevenção'!$C$36:$C$52,INT((ROWS($B$1:B9)-1)/4)+1))</f>
        <v/>
      </c>
      <c r="K10" s="8" t="str">
        <f>IF(M10="","","Materiais recebidos")</f>
        <v/>
      </c>
      <c r="L10" s="1" t="str">
        <f>IF(M10="","","t")</f>
        <v/>
      </c>
      <c r="M10" s="8" t="str" cm="1">
        <f t="array" ref="M10">IF(ISBLANK(INDEX('Programas de Prevenção'!$D$36:$G$52,INT((ROWS($B$1:B9)-1)/4)+1,MOD(ROWS($B$1:B9)-1,4)+1)),"",INDEX('Programas de Prevenção'!$D$36:$G$52,INT((ROWS($B$1:B9)-1)/4)+1,MOD(ROWS($B$1:B9)-1,4)+1))</f>
        <v/>
      </c>
    </row>
    <row r="11" spans="1:17" x14ac:dyDescent="0.15">
      <c r="A11" s="14" t="str">
        <f>IF(I11="","",IF(OR('Identificação da EG'!$B$7=0,'Identificação da EG'!$B$7=""),"",Capa!$C$10))</f>
        <v/>
      </c>
      <c r="B11" s="14" t="str">
        <f>IF(I11="","",IF((OR('Identificação da EG'!$B$7=0,'Identificação da EG'!$B$7="")),"",'Identificação da EG'!$B$7))</f>
        <v/>
      </c>
      <c r="C11" s="14" t="str">
        <f>IF(I11="","",IF(B11="","",VLOOKUP(B11,Auxiliar!$BW$23:$BX$3130,2,0)))</f>
        <v/>
      </c>
      <c r="D11" s="14" t="str">
        <f>IF(I11="","",IF(OR('Identificação da EG'!$B$7=0,'Identificação da EG'!$B$7=""),"","Portugal"))</f>
        <v/>
      </c>
      <c r="E11" s="14" t="str">
        <f>IF(I11="","",IF(OR('Identificação da EG'!$B$7=0,'Identificação da EG'!$B$7=""),"",'Identificação da EG'!$C$7))</f>
        <v/>
      </c>
      <c r="F11" s="14" t="str">
        <f>IF(I11="","",IF(OR('Identificação da EG'!$B$7=0,'Identificação da EG'!$B$7=""),"",'Identificação da EG'!$F$7))</f>
        <v/>
      </c>
      <c r="G11" s="14" t="str">
        <f>IF(I11="","",IF((OR('Identificação da EG'!$B$7=0,'Identificação da EG'!$B$7="")),"",'Identificação da EG'!$D$7))</f>
        <v/>
      </c>
      <c r="H11" s="25" t="str">
        <f>IF(I11="","",IF(OR('Identificação da EG'!$B$7=0,'Identificação da EG'!$B$7=""),"",'Identificação da EG'!$E$7))</f>
        <v/>
      </c>
      <c r="I11" s="8" t="str" cm="1">
        <f t="array" ref="I11">IF(M11="","",INDEX('Programas de Prevenção'!$B$36:$B$52,INT((ROWS($B$1:B10)-1)/4)+1))</f>
        <v/>
      </c>
      <c r="J11" s="8" t="str" cm="1">
        <f t="array" ref="J11">IF(M11="","",INDEX('Programas de Prevenção'!$C$36:$C$52,INT((ROWS($B$1:B10)-1)/4)+1))</f>
        <v/>
      </c>
      <c r="K11" s="8" t="str">
        <f>IF(M11="","","Materiais doados/reparados")</f>
        <v/>
      </c>
      <c r="L11" s="1" t="str">
        <f>IF(M11="","","t")</f>
        <v/>
      </c>
      <c r="M11" s="8" t="str" cm="1">
        <f t="array" ref="M11">IF(ISBLANK(INDEX('Programas de Prevenção'!$D$36:$G$52,INT((ROWS($B$1:B10)-1)/4)+1,MOD(ROWS($B$1:B10)-1,4)+1)),"",INDEX('Programas de Prevenção'!$D$36:$G$52,INT((ROWS($B$1:B10)-1)/4)+1,MOD(ROWS($B$1:B10)-1,4)+1))</f>
        <v/>
      </c>
    </row>
    <row r="12" spans="1:17" x14ac:dyDescent="0.15">
      <c r="A12" s="14" t="str">
        <f>IF(I12="","",IF(OR('Identificação da EG'!$B$7=0,'Identificação da EG'!$B$7=""),"",Capa!$C$10))</f>
        <v/>
      </c>
      <c r="B12" s="14" t="str">
        <f>IF(I12="","",IF((OR('Identificação da EG'!$B$7=0,'Identificação da EG'!$B$7="")),"",'Identificação da EG'!$B$7))</f>
        <v/>
      </c>
      <c r="C12" s="14" t="str">
        <f>IF(I12="","",IF(B12="","",VLOOKUP(B12,Auxiliar!$BW$23:$BX$3130,2,0)))</f>
        <v/>
      </c>
      <c r="D12" s="14" t="str">
        <f>IF(I12="","",IF(OR('Identificação da EG'!$B$7=0,'Identificação da EG'!$B$7=""),"","Portugal"))</f>
        <v/>
      </c>
      <c r="E12" s="14" t="str">
        <f>IF(I12="","",IF(OR('Identificação da EG'!$B$7=0,'Identificação da EG'!$B$7=""),"",'Identificação da EG'!$C$7))</f>
        <v/>
      </c>
      <c r="F12" s="14" t="str">
        <f>IF(I12="","",IF(OR('Identificação da EG'!$B$7=0,'Identificação da EG'!$B$7=""),"",'Identificação da EG'!$F$7))</f>
        <v/>
      </c>
      <c r="G12" s="14" t="str">
        <f>IF(I12="","",IF((OR('Identificação da EG'!$B$7=0,'Identificação da EG'!$B$7="")),"",'Identificação da EG'!$D$7))</f>
        <v/>
      </c>
      <c r="H12" s="25" t="str">
        <f>IF(I12="","",IF(OR('Identificação da EG'!$B$7=0,'Identificação da EG'!$B$7=""),"",'Identificação da EG'!$E$7))</f>
        <v/>
      </c>
      <c r="I12" s="8" t="str" cm="1">
        <f t="array" ref="I12">IF(M12="","",INDEX('Programas de Prevenção'!$B$36:$B$52,INT((ROWS($B$1:B11)-1)/4)+1))</f>
        <v/>
      </c>
      <c r="J12" s="8" t="str" cm="1">
        <f t="array" ref="J12">IF(M12="","",INDEX('Programas de Prevenção'!$C$36:$C$52,INT((ROWS($B$1:B11)-1)/4)+1))</f>
        <v/>
      </c>
      <c r="K12" s="8" t="str">
        <f>IF(M12="","","Materiais recebidos")</f>
        <v/>
      </c>
      <c r="L12" s="1" t="str">
        <f>IF(M12="","","nº")</f>
        <v/>
      </c>
      <c r="M12" s="8" t="str" cm="1">
        <f t="array" ref="M12">IF(ISBLANK(INDEX('Programas de Prevenção'!$D$36:$G$52,INT((ROWS($B$1:B11)-1)/4)+1,MOD(ROWS($B$1:B11)-1,4)+1)),"",INDEX('Programas de Prevenção'!$D$36:$G$52,INT((ROWS($B$1:B11)-1)/4)+1,MOD(ROWS($B$1:B11)-1,4)+1))</f>
        <v/>
      </c>
    </row>
    <row r="13" spans="1:17" x14ac:dyDescent="0.15">
      <c r="A13" s="14" t="str">
        <f>IF(I13="","",IF(OR('Identificação da EG'!$B$7=0,'Identificação da EG'!$B$7=""),"",Capa!$C$10))</f>
        <v/>
      </c>
      <c r="B13" s="14" t="str">
        <f>IF(I13="","",IF((OR('Identificação da EG'!$B$7=0,'Identificação da EG'!$B$7="")),"",'Identificação da EG'!$B$7))</f>
        <v/>
      </c>
      <c r="C13" s="14" t="str">
        <f>IF(I13="","",IF(B13="","",VLOOKUP(B13,Auxiliar!$BW$23:$BX$3130,2,0)))</f>
        <v/>
      </c>
      <c r="D13" s="14" t="str">
        <f>IF(I13="","",IF(OR('Identificação da EG'!$B$7=0,'Identificação da EG'!$B$7=""),"","Portugal"))</f>
        <v/>
      </c>
      <c r="E13" s="14" t="str">
        <f>IF(I13="","",IF(OR('Identificação da EG'!$B$7=0,'Identificação da EG'!$B$7=""),"",'Identificação da EG'!$C$7))</f>
        <v/>
      </c>
      <c r="F13" s="14" t="str">
        <f>IF(I13="","",IF(OR('Identificação da EG'!$B$7=0,'Identificação da EG'!$B$7=""),"",'Identificação da EG'!$F$7))</f>
        <v/>
      </c>
      <c r="G13" s="14" t="str">
        <f>IF(I13="","",IF((OR('Identificação da EG'!$B$7=0,'Identificação da EG'!$B$7="")),"",'Identificação da EG'!$D$7))</f>
        <v/>
      </c>
      <c r="H13" s="25" t="str">
        <f>IF(I13="","",IF(OR('Identificação da EG'!$B$7=0,'Identificação da EG'!$B$7=""),"",'Identificação da EG'!$E$7))</f>
        <v/>
      </c>
      <c r="I13" s="8" t="str" cm="1">
        <f t="array" ref="I13">IF(M13="","",INDEX('Programas de Prevenção'!$B$36:$B$52,INT((ROWS($B$1:B12)-1)/4)+1))</f>
        <v/>
      </c>
      <c r="J13" s="8" t="str" cm="1">
        <f t="array" ref="J13">IF(M13="","",INDEX('Programas de Prevenção'!$C$36:$C$52,INT((ROWS($B$1:B12)-1)/4)+1))</f>
        <v/>
      </c>
      <c r="K13" s="8" t="str">
        <f>IF(M13="","","Materiais doados/reparados")</f>
        <v/>
      </c>
      <c r="L13" s="1" t="str">
        <f>IF(M13="","","nº")</f>
        <v/>
      </c>
      <c r="M13" s="8" t="str" cm="1">
        <f t="array" ref="M13">IF(ISBLANK(INDEX('Programas de Prevenção'!$D$36:$G$52,INT((ROWS($B$1:B12)-1)/4)+1,MOD(ROWS($B$1:B12)-1,4)+1)),"",INDEX('Programas de Prevenção'!$D$36:$G$52,INT((ROWS($B$1:B12)-1)/4)+1,MOD(ROWS($B$1:B12)-1,4)+1))</f>
        <v/>
      </c>
    </row>
    <row r="14" spans="1:17" x14ac:dyDescent="0.15">
      <c r="A14" s="14" t="str">
        <f>IF(I14="","",IF(OR('Identificação da EG'!$B$7=0,'Identificação da EG'!$B$7=""),"",Capa!$C$10))</f>
        <v/>
      </c>
      <c r="B14" s="14" t="str">
        <f>IF(I14="","",IF((OR('Identificação da EG'!$B$7=0,'Identificação da EG'!$B$7="")),"",'Identificação da EG'!$B$7))</f>
        <v/>
      </c>
      <c r="C14" s="14" t="str">
        <f>IF(I14="","",IF(B14="","",VLOOKUP(B14,Auxiliar!$BW$23:$BX$3130,2,0)))</f>
        <v/>
      </c>
      <c r="D14" s="14" t="str">
        <f>IF(I14="","",IF(OR('Identificação da EG'!$B$7=0,'Identificação da EG'!$B$7=""),"","Portugal"))</f>
        <v/>
      </c>
      <c r="E14" s="14" t="str">
        <f>IF(I14="","",IF(OR('Identificação da EG'!$B$7=0,'Identificação da EG'!$B$7=""),"",'Identificação da EG'!$C$7))</f>
        <v/>
      </c>
      <c r="F14" s="14" t="str">
        <f>IF(I14="","",IF(OR('Identificação da EG'!$B$7=0,'Identificação da EG'!$B$7=""),"",'Identificação da EG'!$F$7))</f>
        <v/>
      </c>
      <c r="G14" s="14" t="str">
        <f>IF(I14="","",IF((OR('Identificação da EG'!$B$7=0,'Identificação da EG'!$B$7="")),"",'Identificação da EG'!$D$7))</f>
        <v/>
      </c>
      <c r="H14" s="25" t="str">
        <f>IF(I14="","",IF(OR('Identificação da EG'!$B$7=0,'Identificação da EG'!$B$7=""),"",'Identificação da EG'!$E$7))</f>
        <v/>
      </c>
      <c r="I14" s="8" t="str" cm="1">
        <f t="array" ref="I14">IF(M14="","",INDEX('Programas de Prevenção'!$B$36:$B$52,INT((ROWS($B$1:B13)-1)/4)+1))</f>
        <v/>
      </c>
      <c r="J14" s="8" t="str" cm="1">
        <f t="array" ref="J14">IF(M14="","",INDEX('Programas de Prevenção'!$C$36:$C$52,INT((ROWS($B$1:B13)-1)/4)+1))</f>
        <v/>
      </c>
      <c r="K14" s="8" t="str">
        <f>IF(M14="","","Materiais recebidos")</f>
        <v/>
      </c>
      <c r="L14" s="1" t="str">
        <f>IF(M14="","","t")</f>
        <v/>
      </c>
      <c r="M14" s="8" t="str" cm="1">
        <f t="array" ref="M14">IF(ISBLANK(INDEX('Programas de Prevenção'!$D$36:$G$52,INT((ROWS($B$1:B13)-1)/4)+1,MOD(ROWS($B$1:B13)-1,4)+1)),"",INDEX('Programas de Prevenção'!$D$36:$G$52,INT((ROWS($B$1:B13)-1)/4)+1,MOD(ROWS($B$1:B13)-1,4)+1))</f>
        <v/>
      </c>
    </row>
    <row r="15" spans="1:17" x14ac:dyDescent="0.15">
      <c r="A15" s="14" t="str">
        <f>IF(I15="","",IF(OR('Identificação da EG'!$B$7=0,'Identificação da EG'!$B$7=""),"",Capa!$C$10))</f>
        <v/>
      </c>
      <c r="B15" s="14" t="str">
        <f>IF(I15="","",IF((OR('Identificação da EG'!$B$7=0,'Identificação da EG'!$B$7="")),"",'Identificação da EG'!$B$7))</f>
        <v/>
      </c>
      <c r="C15" s="14" t="str">
        <f>IF(I15="","",IF(B15="","",VLOOKUP(B15,Auxiliar!$BW$23:$BX$3130,2,0)))</f>
        <v/>
      </c>
      <c r="D15" s="14" t="str">
        <f>IF(I15="","",IF(OR('Identificação da EG'!$B$7=0,'Identificação da EG'!$B$7=""),"","Portugal"))</f>
        <v/>
      </c>
      <c r="E15" s="14" t="str">
        <f>IF(I15="","",IF(OR('Identificação da EG'!$B$7=0,'Identificação da EG'!$B$7=""),"",'Identificação da EG'!$C$7))</f>
        <v/>
      </c>
      <c r="F15" s="14" t="str">
        <f>IF(I15="","",IF(OR('Identificação da EG'!$B$7=0,'Identificação da EG'!$B$7=""),"",'Identificação da EG'!$F$7))</f>
        <v/>
      </c>
      <c r="G15" s="14" t="str">
        <f>IF(I15="","",IF((OR('Identificação da EG'!$B$7=0,'Identificação da EG'!$B$7="")),"",'Identificação da EG'!$D$7))</f>
        <v/>
      </c>
      <c r="H15" s="25" t="str">
        <f>IF(I15="","",IF(OR('Identificação da EG'!$B$7=0,'Identificação da EG'!$B$7=""),"",'Identificação da EG'!$E$7))</f>
        <v/>
      </c>
      <c r="I15" s="8" t="str" cm="1">
        <f t="array" ref="I15">IF(M15="","",INDEX('Programas de Prevenção'!$B$36:$B$52,INT((ROWS($B$1:B14)-1)/4)+1))</f>
        <v/>
      </c>
      <c r="J15" s="8" t="str" cm="1">
        <f t="array" ref="J15">IF(M15="","",INDEX('Programas de Prevenção'!$C$36:$C$52,INT((ROWS($B$1:B14)-1)/4)+1))</f>
        <v/>
      </c>
      <c r="K15" s="8" t="str">
        <f>IF(M15="","","Materiais doados/reparados")</f>
        <v/>
      </c>
      <c r="L15" s="1" t="str">
        <f>IF(M15="","","t")</f>
        <v/>
      </c>
      <c r="M15" s="8" t="str" cm="1">
        <f t="array" ref="M15">IF(ISBLANK(INDEX('Programas de Prevenção'!$D$36:$G$52,INT((ROWS($B$1:B14)-1)/4)+1,MOD(ROWS($B$1:B14)-1,4)+1)),"",INDEX('Programas de Prevenção'!$D$36:$G$52,INT((ROWS($B$1:B14)-1)/4)+1,MOD(ROWS($B$1:B14)-1,4)+1))</f>
        <v/>
      </c>
    </row>
    <row r="16" spans="1:17" x14ac:dyDescent="0.15">
      <c r="A16" s="14" t="str">
        <f>IF(I16="","",IF(OR('Identificação da EG'!$B$7=0,'Identificação da EG'!$B$7=""),"",Capa!$C$10))</f>
        <v/>
      </c>
      <c r="B16" s="14" t="str">
        <f>IF(I16="","",IF((OR('Identificação da EG'!$B$7=0,'Identificação da EG'!$B$7="")),"",'Identificação da EG'!$B$7))</f>
        <v/>
      </c>
      <c r="C16" s="14" t="str">
        <f>IF(I16="","",IF(B16="","",VLOOKUP(B16,Auxiliar!$BW$23:$BX$3130,2,0)))</f>
        <v/>
      </c>
      <c r="D16" s="14" t="str">
        <f>IF(I16="","",IF(OR('Identificação da EG'!$B$7=0,'Identificação da EG'!$B$7=""),"","Portugal"))</f>
        <v/>
      </c>
      <c r="E16" s="14" t="str">
        <f>IF(I16="","",IF(OR('Identificação da EG'!$B$7=0,'Identificação da EG'!$B$7=""),"",'Identificação da EG'!$C$7))</f>
        <v/>
      </c>
      <c r="F16" s="14" t="str">
        <f>IF(I16="","",IF(OR('Identificação da EG'!$B$7=0,'Identificação da EG'!$B$7=""),"",'Identificação da EG'!$F$7))</f>
        <v/>
      </c>
      <c r="G16" s="14" t="str">
        <f>IF(I16="","",IF((OR('Identificação da EG'!$B$7=0,'Identificação da EG'!$B$7="")),"",'Identificação da EG'!$D$7))</f>
        <v/>
      </c>
      <c r="H16" s="25" t="str">
        <f>IF(I16="","",IF(OR('Identificação da EG'!$B$7=0,'Identificação da EG'!$B$7=""),"",'Identificação da EG'!$E$7))</f>
        <v/>
      </c>
      <c r="I16" s="8" t="str" cm="1">
        <f t="array" ref="I16">IF(M16="","",INDEX('Programas de Prevenção'!$B$36:$B$52,INT((ROWS($B$1:B15)-1)/4)+1))</f>
        <v/>
      </c>
      <c r="J16" s="8" t="str" cm="1">
        <f t="array" ref="J16">IF(M16="","",INDEX('Programas de Prevenção'!$C$36:$C$52,INT((ROWS($B$1:B15)-1)/4)+1))</f>
        <v/>
      </c>
      <c r="K16" s="8" t="str">
        <f>IF(M16="","","Materiais recebidos")</f>
        <v/>
      </c>
      <c r="L16" s="1" t="str">
        <f>IF(M16="","","nº")</f>
        <v/>
      </c>
      <c r="M16" s="8" t="str" cm="1">
        <f t="array" ref="M16">IF(ISBLANK(INDEX('Programas de Prevenção'!$D$36:$G$52,INT((ROWS($B$1:B15)-1)/4)+1,MOD(ROWS($B$1:B15)-1,4)+1)),"",INDEX('Programas de Prevenção'!$D$36:$G$52,INT((ROWS($B$1:B15)-1)/4)+1,MOD(ROWS($B$1:B15)-1,4)+1))</f>
        <v/>
      </c>
      <c r="O16" s="53"/>
      <c r="P16" s="53"/>
      <c r="Q16" s="53"/>
    </row>
    <row r="17" spans="1:13" x14ac:dyDescent="0.15">
      <c r="A17" s="14" t="str">
        <f>IF(I17="","",IF(OR('Identificação da EG'!$B$7=0,'Identificação da EG'!$B$7=""),"",Capa!$C$10))</f>
        <v/>
      </c>
      <c r="B17" s="14" t="str">
        <f>IF(I17="","",IF((OR('Identificação da EG'!$B$7=0,'Identificação da EG'!$B$7="")),"",'Identificação da EG'!$B$7))</f>
        <v/>
      </c>
      <c r="C17" s="14" t="str">
        <f>IF(I17="","",IF(B17="","",VLOOKUP(B17,Auxiliar!$BW$23:$BX$3130,2,0)))</f>
        <v/>
      </c>
      <c r="D17" s="14" t="str">
        <f>IF(I17="","",IF(OR('Identificação da EG'!$B$7=0,'Identificação da EG'!$B$7=""),"","Portugal"))</f>
        <v/>
      </c>
      <c r="E17" s="14" t="str">
        <f>IF(I17="","",IF(OR('Identificação da EG'!$B$7=0,'Identificação da EG'!$B$7=""),"",'Identificação da EG'!$C$7))</f>
        <v/>
      </c>
      <c r="F17" s="14" t="str">
        <f>IF(I17="","",IF(OR('Identificação da EG'!$B$7=0,'Identificação da EG'!$B$7=""),"",'Identificação da EG'!$F$7))</f>
        <v/>
      </c>
      <c r="G17" s="14" t="str">
        <f>IF(I17="","",IF((OR('Identificação da EG'!$B$7=0,'Identificação da EG'!$B$7="")),"",'Identificação da EG'!$D$7))</f>
        <v/>
      </c>
      <c r="H17" s="25" t="str">
        <f>IF(I17="","",IF(OR('Identificação da EG'!$B$7=0,'Identificação da EG'!$B$7=""),"",'Identificação da EG'!$E$7))</f>
        <v/>
      </c>
      <c r="I17" s="8" t="str" cm="1">
        <f t="array" ref="I17">IF(M17="","",INDEX('Programas de Prevenção'!$B$36:$B$52,INT((ROWS($B$1:B16)-1)/4)+1))</f>
        <v/>
      </c>
      <c r="J17" s="8" t="str" cm="1">
        <f t="array" ref="J17">IF(M17="","",INDEX('Programas de Prevenção'!$C$36:$C$52,INT((ROWS($B$1:B16)-1)/4)+1))</f>
        <v/>
      </c>
      <c r="K17" s="8" t="str">
        <f>IF(M17="","","Materiais doados/reparados")</f>
        <v/>
      </c>
      <c r="L17" s="1" t="str">
        <f>IF(M17="","","nº")</f>
        <v/>
      </c>
      <c r="M17" s="8" t="str" cm="1">
        <f t="array" ref="M17">IF(ISBLANK(INDEX('Programas de Prevenção'!$D$36:$G$52,INT((ROWS($B$1:B16)-1)/4)+1,MOD(ROWS($B$1:B16)-1,4)+1)),"",INDEX('Programas de Prevenção'!$D$36:$G$52,INT((ROWS($B$1:B16)-1)/4)+1,MOD(ROWS($B$1:B16)-1,4)+1))</f>
        <v/>
      </c>
    </row>
    <row r="18" spans="1:13" x14ac:dyDescent="0.15">
      <c r="A18" s="14" t="str">
        <f>IF(I18="","",IF(OR('Identificação da EG'!$B$7=0,'Identificação da EG'!$B$7=""),"",Capa!$C$10))</f>
        <v/>
      </c>
      <c r="B18" s="14" t="str">
        <f>IF(I18="","",IF((OR('Identificação da EG'!$B$7=0,'Identificação da EG'!$B$7="")),"",'Identificação da EG'!$B$7))</f>
        <v/>
      </c>
      <c r="C18" s="14" t="str">
        <f>IF(I18="","",IF(B18="","",VLOOKUP(B18,Auxiliar!$BW$23:$BX$3130,2,0)))</f>
        <v/>
      </c>
      <c r="D18" s="14" t="str">
        <f>IF(I18="","",IF(OR('Identificação da EG'!$B$7=0,'Identificação da EG'!$B$7=""),"","Portugal"))</f>
        <v/>
      </c>
      <c r="E18" s="14" t="str">
        <f>IF(I18="","",IF(OR('Identificação da EG'!$B$7=0,'Identificação da EG'!$B$7=""),"",'Identificação da EG'!$C$7))</f>
        <v/>
      </c>
      <c r="F18" s="14" t="str">
        <f>IF(I18="","",IF(OR('Identificação da EG'!$B$7=0,'Identificação da EG'!$B$7=""),"",'Identificação da EG'!$F$7))</f>
        <v/>
      </c>
      <c r="G18" s="14" t="str">
        <f>IF(I18="","",IF((OR('Identificação da EG'!$B$7=0,'Identificação da EG'!$B$7="")),"",'Identificação da EG'!$D$7))</f>
        <v/>
      </c>
      <c r="H18" s="25" t="str">
        <f>IF(I18="","",IF(OR('Identificação da EG'!$B$7=0,'Identificação da EG'!$B$7=""),"",'Identificação da EG'!$E$7))</f>
        <v/>
      </c>
      <c r="I18" s="8" t="str" cm="1">
        <f t="array" ref="I18">IF(M18="","",INDEX('Programas de Prevenção'!$B$36:$B$52,INT((ROWS($B$1:B17)-1)/4)+1))</f>
        <v/>
      </c>
      <c r="J18" s="8" t="str" cm="1">
        <f t="array" ref="J18">IF(M18="","",INDEX('Programas de Prevenção'!$C$36:$C$52,INT((ROWS($B$1:B17)-1)/4)+1))</f>
        <v/>
      </c>
      <c r="K18" s="8" t="str">
        <f>IF(M18="","","Materiais recebidos")</f>
        <v/>
      </c>
      <c r="L18" s="1" t="str">
        <f>IF(M18="","","t")</f>
        <v/>
      </c>
      <c r="M18" s="8" t="str" cm="1">
        <f t="array" ref="M18">IF(ISBLANK(INDEX('Programas de Prevenção'!$D$36:$G$52,INT((ROWS($B$1:B17)-1)/4)+1,MOD(ROWS($B$1:B17)-1,4)+1)),"",INDEX('Programas de Prevenção'!$D$36:$G$52,INT((ROWS($B$1:B17)-1)/4)+1,MOD(ROWS($B$1:B17)-1,4)+1))</f>
        <v/>
      </c>
    </row>
    <row r="19" spans="1:13" x14ac:dyDescent="0.15">
      <c r="A19" s="14" t="str">
        <f>IF(I19="","",IF(OR('Identificação da EG'!$B$7=0,'Identificação da EG'!$B$7=""),"",Capa!$C$10))</f>
        <v/>
      </c>
      <c r="B19" s="14" t="str">
        <f>IF(I19="","",IF((OR('Identificação da EG'!$B$7=0,'Identificação da EG'!$B$7="")),"",'Identificação da EG'!$B$7))</f>
        <v/>
      </c>
      <c r="C19" s="14" t="str">
        <f>IF(I19="","",IF(B19="","",VLOOKUP(B19,Auxiliar!$BW$23:$BX$3130,2,0)))</f>
        <v/>
      </c>
      <c r="D19" s="14" t="str">
        <f>IF(I19="","",IF(OR('Identificação da EG'!$B$7=0,'Identificação da EG'!$B$7=""),"","Portugal"))</f>
        <v/>
      </c>
      <c r="E19" s="14" t="str">
        <f>IF(I19="","",IF(OR('Identificação da EG'!$B$7=0,'Identificação da EG'!$B$7=""),"",'Identificação da EG'!$C$7))</f>
        <v/>
      </c>
      <c r="F19" s="14" t="str">
        <f>IF(I19="","",IF(OR('Identificação da EG'!$B$7=0,'Identificação da EG'!$B$7=""),"",'Identificação da EG'!$F$7))</f>
        <v/>
      </c>
      <c r="G19" s="14" t="str">
        <f>IF(I19="","",IF((OR('Identificação da EG'!$B$7=0,'Identificação da EG'!$B$7="")),"",'Identificação da EG'!$D$7))</f>
        <v/>
      </c>
      <c r="H19" s="25" t="str">
        <f>IF(I19="","",IF(OR('Identificação da EG'!$B$7=0,'Identificação da EG'!$B$7=""),"",'Identificação da EG'!$E$7))</f>
        <v/>
      </c>
      <c r="I19" s="8" t="str" cm="1">
        <f t="array" ref="I19">IF(M19="","",INDEX('Programas de Prevenção'!$B$36:$B$52,INT((ROWS($B$1:B18)-1)/4)+1))</f>
        <v/>
      </c>
      <c r="J19" s="8" t="str" cm="1">
        <f t="array" ref="J19">IF(M19="","",INDEX('Programas de Prevenção'!$C$36:$C$52,INT((ROWS($B$1:B18)-1)/4)+1))</f>
        <v/>
      </c>
      <c r="K19" s="8" t="str">
        <f>IF(M19="","","Materiais doados/reparados")</f>
        <v/>
      </c>
      <c r="L19" s="1" t="str">
        <f>IF(M19="","","t")</f>
        <v/>
      </c>
      <c r="M19" s="8" t="str" cm="1">
        <f t="array" ref="M19">IF(ISBLANK(INDEX('Programas de Prevenção'!$D$36:$G$52,INT((ROWS($B$1:B18)-1)/4)+1,MOD(ROWS($B$1:B18)-1,4)+1)),"",INDEX('Programas de Prevenção'!$D$36:$G$52,INT((ROWS($B$1:B18)-1)/4)+1,MOD(ROWS($B$1:B18)-1,4)+1))</f>
        <v/>
      </c>
    </row>
    <row r="20" spans="1:13" x14ac:dyDescent="0.15">
      <c r="A20" s="14" t="str">
        <f>IF(I20="","",IF(OR('Identificação da EG'!$B$7=0,'Identificação da EG'!$B$7=""),"",Capa!$C$10))</f>
        <v/>
      </c>
      <c r="B20" s="14" t="str">
        <f>IF(I20="","",IF((OR('Identificação da EG'!$B$7=0,'Identificação da EG'!$B$7="")),"",'Identificação da EG'!$B$7))</f>
        <v/>
      </c>
      <c r="C20" s="14" t="str">
        <f>IF(I20="","",IF(B20="","",VLOOKUP(B20,Auxiliar!$BW$23:$BX$3130,2,0)))</f>
        <v/>
      </c>
      <c r="D20" s="14" t="str">
        <f>IF(I20="","",IF(OR('Identificação da EG'!$B$7=0,'Identificação da EG'!$B$7=""),"","Portugal"))</f>
        <v/>
      </c>
      <c r="E20" s="14" t="str">
        <f>IF(I20="","",IF(OR('Identificação da EG'!$B$7=0,'Identificação da EG'!$B$7=""),"",'Identificação da EG'!$C$7))</f>
        <v/>
      </c>
      <c r="F20" s="14" t="str">
        <f>IF(I20="","",IF(OR('Identificação da EG'!$B$7=0,'Identificação da EG'!$B$7=""),"",'Identificação da EG'!$F$7))</f>
        <v/>
      </c>
      <c r="G20" s="14" t="str">
        <f>IF(I20="","",IF((OR('Identificação da EG'!$B$7=0,'Identificação da EG'!$B$7="")),"",'Identificação da EG'!$D$7))</f>
        <v/>
      </c>
      <c r="H20" s="25" t="str">
        <f>IF(I20="","",IF(OR('Identificação da EG'!$B$7=0,'Identificação da EG'!$B$7=""),"",'Identificação da EG'!$E$7))</f>
        <v/>
      </c>
      <c r="I20" s="8" t="str" cm="1">
        <f t="array" ref="I20">IF(M20="","",INDEX('Programas de Prevenção'!$B$36:$B$52,INT((ROWS($B$1:B19)-1)/4)+1))</f>
        <v/>
      </c>
      <c r="J20" s="8" t="str" cm="1">
        <f t="array" ref="J20">IF(M20="","",INDEX('Programas de Prevenção'!$C$36:$C$52,INT((ROWS($B$1:B19)-1)/4)+1))</f>
        <v/>
      </c>
      <c r="K20" s="8" t="str">
        <f>IF(M20="","","Materiais recebidos")</f>
        <v/>
      </c>
      <c r="L20" s="1" t="str">
        <f>IF(M20="","","nº")</f>
        <v/>
      </c>
      <c r="M20" s="8" t="str" cm="1">
        <f t="array" ref="M20">IF(ISBLANK(INDEX('Programas de Prevenção'!$D$36:$G$52,INT((ROWS($B$1:B19)-1)/4)+1,MOD(ROWS($B$1:B19)-1,4)+1)),"",INDEX('Programas de Prevenção'!$D$36:$G$52,INT((ROWS($B$1:B19)-1)/4)+1,MOD(ROWS($B$1:B19)-1,4)+1))</f>
        <v/>
      </c>
    </row>
    <row r="21" spans="1:13" x14ac:dyDescent="0.15">
      <c r="A21" s="14" t="str">
        <f>IF(I21="","",IF(OR('Identificação da EG'!$B$7=0,'Identificação da EG'!$B$7=""),"",Capa!$C$10))</f>
        <v/>
      </c>
      <c r="B21" s="14" t="str">
        <f>IF(I21="","",IF((OR('Identificação da EG'!$B$7=0,'Identificação da EG'!$B$7="")),"",'Identificação da EG'!$B$7))</f>
        <v/>
      </c>
      <c r="C21" s="14" t="str">
        <f>IF(I21="","",IF(B21="","",VLOOKUP(B21,Auxiliar!$BW$23:$BX$3130,2,0)))</f>
        <v/>
      </c>
      <c r="D21" s="14" t="str">
        <f>IF(I21="","",IF(OR('Identificação da EG'!$B$7=0,'Identificação da EG'!$B$7=""),"","Portugal"))</f>
        <v/>
      </c>
      <c r="E21" s="14" t="str">
        <f>IF(I21="","",IF(OR('Identificação da EG'!$B$7=0,'Identificação da EG'!$B$7=""),"",'Identificação da EG'!$C$7))</f>
        <v/>
      </c>
      <c r="F21" s="14" t="str">
        <f>IF(I21="","",IF(OR('Identificação da EG'!$B$7=0,'Identificação da EG'!$B$7=""),"",'Identificação da EG'!$F$7))</f>
        <v/>
      </c>
      <c r="G21" s="14" t="str">
        <f>IF(I21="","",IF((OR('Identificação da EG'!$B$7=0,'Identificação da EG'!$B$7="")),"",'Identificação da EG'!$D$7))</f>
        <v/>
      </c>
      <c r="H21" s="25" t="str">
        <f>IF(I21="","",IF(OR('Identificação da EG'!$B$7=0,'Identificação da EG'!$B$7=""),"",'Identificação da EG'!$E$7))</f>
        <v/>
      </c>
      <c r="I21" s="8" t="str" cm="1">
        <f t="array" ref="I21">IF(M21="","",INDEX('Programas de Prevenção'!$B$36:$B$52,INT((ROWS($B$1:B20)-1)/4)+1))</f>
        <v/>
      </c>
      <c r="J21" s="8" t="str" cm="1">
        <f t="array" ref="J21">IF(M21="","",INDEX('Programas de Prevenção'!$C$36:$C$52,INT((ROWS($B$1:B20)-1)/4)+1))</f>
        <v/>
      </c>
      <c r="K21" s="8" t="str">
        <f>IF(M21="","","Materiais doados/reparados")</f>
        <v/>
      </c>
      <c r="L21" s="1" t="str">
        <f>IF(M21="","","nº")</f>
        <v/>
      </c>
      <c r="M21" s="8" t="str" cm="1">
        <f t="array" ref="M21">IF(ISBLANK(INDEX('Programas de Prevenção'!$D$36:$G$52,INT((ROWS($B$1:B20)-1)/4)+1,MOD(ROWS($B$1:B20)-1,4)+1)),"",INDEX('Programas de Prevenção'!$D$36:$G$52,INT((ROWS($B$1:B20)-1)/4)+1,MOD(ROWS($B$1:B20)-1,4)+1))</f>
        <v/>
      </c>
    </row>
    <row r="22" spans="1:13" x14ac:dyDescent="0.15">
      <c r="A22" s="14" t="str">
        <f>IF(I22="","",IF(OR('Identificação da EG'!$B$7=0,'Identificação da EG'!$B$7=""),"",Capa!$C$10))</f>
        <v/>
      </c>
      <c r="B22" s="14" t="str">
        <f>IF(I22="","",IF((OR('Identificação da EG'!$B$7=0,'Identificação da EG'!$B$7="")),"",'Identificação da EG'!$B$7))</f>
        <v/>
      </c>
      <c r="C22" s="14" t="str">
        <f>IF(I22="","",IF(B22="","",VLOOKUP(B22,Auxiliar!$BW$23:$BX$3130,2,0)))</f>
        <v/>
      </c>
      <c r="D22" s="14" t="str">
        <f>IF(I22="","",IF(OR('Identificação da EG'!$B$7=0,'Identificação da EG'!$B$7=""),"","Portugal"))</f>
        <v/>
      </c>
      <c r="E22" s="14" t="str">
        <f>IF(I22="","",IF(OR('Identificação da EG'!$B$7=0,'Identificação da EG'!$B$7=""),"",'Identificação da EG'!$C$7))</f>
        <v/>
      </c>
      <c r="F22" s="14" t="str">
        <f>IF(I22="","",IF(OR('Identificação da EG'!$B$7=0,'Identificação da EG'!$B$7=""),"",'Identificação da EG'!$F$7))</f>
        <v/>
      </c>
      <c r="G22" s="14" t="str">
        <f>IF(I22="","",IF((OR('Identificação da EG'!$B$7=0,'Identificação da EG'!$B$7="")),"",'Identificação da EG'!$D$7))</f>
        <v/>
      </c>
      <c r="H22" s="25" t="str">
        <f>IF(I22="","",IF(OR('Identificação da EG'!$B$7=0,'Identificação da EG'!$B$7=""),"",'Identificação da EG'!$E$7))</f>
        <v/>
      </c>
      <c r="I22" s="8" t="str" cm="1">
        <f t="array" ref="I22">IF(M22="","",INDEX('Programas de Prevenção'!$B$36:$B$52,INT((ROWS($B$1:B21)-1)/4)+1))</f>
        <v/>
      </c>
      <c r="J22" s="8" t="str" cm="1">
        <f t="array" ref="J22">IF(M22="","",INDEX('Programas de Prevenção'!$C$36:$C$52,INT((ROWS($B$1:B21)-1)/4)+1))</f>
        <v/>
      </c>
      <c r="K22" s="8" t="str">
        <f>IF(M22="","","Materiais recebidos")</f>
        <v/>
      </c>
      <c r="L22" s="1" t="str">
        <f>IF(M22="","","t")</f>
        <v/>
      </c>
      <c r="M22" s="8" t="str" cm="1">
        <f t="array" ref="M22">IF(ISBLANK(INDEX('Programas de Prevenção'!$D$36:$G$52,INT((ROWS($B$1:B21)-1)/4)+1,MOD(ROWS($B$1:B21)-1,4)+1)),"",INDEX('Programas de Prevenção'!$D$36:$G$52,INT((ROWS($B$1:B21)-1)/4)+1,MOD(ROWS($B$1:B21)-1,4)+1))</f>
        <v/>
      </c>
    </row>
    <row r="23" spans="1:13" x14ac:dyDescent="0.15">
      <c r="A23" s="14" t="str">
        <f>IF(I23="","",IF(OR('Identificação da EG'!$B$7=0,'Identificação da EG'!$B$7=""),"",Capa!$C$10))</f>
        <v/>
      </c>
      <c r="B23" s="14" t="str">
        <f>IF(I23="","",IF((OR('Identificação da EG'!$B$7=0,'Identificação da EG'!$B$7="")),"",'Identificação da EG'!$B$7))</f>
        <v/>
      </c>
      <c r="C23" s="14" t="str">
        <f>IF(I23="","",IF(B23="","",VLOOKUP(B23,Auxiliar!$BW$23:$BX$3130,2,0)))</f>
        <v/>
      </c>
      <c r="D23" s="14" t="str">
        <f>IF(I23="","",IF(OR('Identificação da EG'!$B$7=0,'Identificação da EG'!$B$7=""),"","Portugal"))</f>
        <v/>
      </c>
      <c r="E23" s="14" t="str">
        <f>IF(I23="","",IF(OR('Identificação da EG'!$B$7=0,'Identificação da EG'!$B$7=""),"",'Identificação da EG'!$C$7))</f>
        <v/>
      </c>
      <c r="F23" s="14" t="str">
        <f>IF(I23="","",IF(OR('Identificação da EG'!$B$7=0,'Identificação da EG'!$B$7=""),"",'Identificação da EG'!$F$7))</f>
        <v/>
      </c>
      <c r="G23" s="14" t="str">
        <f>IF(I23="","",IF((OR('Identificação da EG'!$B$7=0,'Identificação da EG'!$B$7="")),"",'Identificação da EG'!$D$7))</f>
        <v/>
      </c>
      <c r="H23" s="25" t="str">
        <f>IF(I23="","",IF(OR('Identificação da EG'!$B$7=0,'Identificação da EG'!$B$7=""),"",'Identificação da EG'!$E$7))</f>
        <v/>
      </c>
      <c r="I23" s="8" t="str" cm="1">
        <f t="array" ref="I23">IF(M23="","",INDEX('Programas de Prevenção'!$B$36:$B$52,INT((ROWS($B$1:B22)-1)/4)+1))</f>
        <v/>
      </c>
      <c r="J23" s="8" t="str" cm="1">
        <f t="array" ref="J23">IF(M23="","",INDEX('Programas de Prevenção'!$C$36:$C$52,INT((ROWS($B$1:B22)-1)/4)+1))</f>
        <v/>
      </c>
      <c r="K23" s="8" t="str">
        <f>IF(M23="","","Materiais doados/reparados")</f>
        <v/>
      </c>
      <c r="L23" s="1" t="str">
        <f>IF(M23="","","t")</f>
        <v/>
      </c>
      <c r="M23" s="8" t="str" cm="1">
        <f t="array" ref="M23">IF(ISBLANK(INDEX('Programas de Prevenção'!$D$36:$G$52,INT((ROWS($B$1:B22)-1)/4)+1,MOD(ROWS($B$1:B22)-1,4)+1)),"",INDEX('Programas de Prevenção'!$D$36:$G$52,INT((ROWS($B$1:B22)-1)/4)+1,MOD(ROWS($B$1:B22)-1,4)+1))</f>
        <v/>
      </c>
    </row>
    <row r="24" spans="1:13" x14ac:dyDescent="0.15">
      <c r="A24" s="14" t="str">
        <f>IF(I24="","",IF(OR('Identificação da EG'!$B$7=0,'Identificação da EG'!$B$7=""),"",Capa!$C$10))</f>
        <v/>
      </c>
      <c r="B24" s="14" t="str">
        <f>IF(I24="","",IF((OR('Identificação da EG'!$B$7=0,'Identificação da EG'!$B$7="")),"",'Identificação da EG'!$B$7))</f>
        <v/>
      </c>
      <c r="C24" s="14" t="str">
        <f>IF(I24="","",IF(B24="","",VLOOKUP(B24,Auxiliar!$BW$23:$BX$3130,2,0)))</f>
        <v/>
      </c>
      <c r="D24" s="14" t="str">
        <f>IF(I24="","",IF(OR('Identificação da EG'!$B$7=0,'Identificação da EG'!$B$7=""),"","Portugal"))</f>
        <v/>
      </c>
      <c r="E24" s="14" t="str">
        <f>IF(I24="","",IF(OR('Identificação da EG'!$B$7=0,'Identificação da EG'!$B$7=""),"",'Identificação da EG'!$C$7))</f>
        <v/>
      </c>
      <c r="F24" s="14" t="str">
        <f>IF(I24="","",IF(OR('Identificação da EG'!$B$7=0,'Identificação da EG'!$B$7=""),"",'Identificação da EG'!$F$7))</f>
        <v/>
      </c>
      <c r="G24" s="14" t="str">
        <f>IF(I24="","",IF((OR('Identificação da EG'!$B$7=0,'Identificação da EG'!$B$7="")),"",'Identificação da EG'!$D$7))</f>
        <v/>
      </c>
      <c r="H24" s="25" t="str">
        <f>IF(I24="","",IF(OR('Identificação da EG'!$B$7=0,'Identificação da EG'!$B$7=""),"",'Identificação da EG'!$E$7))</f>
        <v/>
      </c>
      <c r="I24" s="8" t="str" cm="1">
        <f t="array" ref="I24">IF(M24="","",INDEX('Programas de Prevenção'!$B$36:$B$52,INT((ROWS($B$1:B23)-1)/4)+1))</f>
        <v/>
      </c>
      <c r="J24" s="8" t="str" cm="1">
        <f t="array" ref="J24">IF(M24="","",INDEX('Programas de Prevenção'!$C$36:$C$52,INT((ROWS($B$1:B23)-1)/4)+1))</f>
        <v/>
      </c>
      <c r="K24" s="8" t="str">
        <f>IF(M24="","","Materiais recebidos")</f>
        <v/>
      </c>
      <c r="L24" s="1" t="str">
        <f>IF(M24="","","nº")</f>
        <v/>
      </c>
      <c r="M24" s="8" t="str" cm="1">
        <f t="array" ref="M24">IF(ISBLANK(INDEX('Programas de Prevenção'!$D$36:$G$52,INT((ROWS($B$1:B23)-1)/4)+1,MOD(ROWS($B$1:B23)-1,4)+1)),"",INDEX('Programas de Prevenção'!$D$36:$G$52,INT((ROWS($B$1:B23)-1)/4)+1,MOD(ROWS($B$1:B23)-1,4)+1))</f>
        <v/>
      </c>
    </row>
    <row r="25" spans="1:13" x14ac:dyDescent="0.15">
      <c r="A25" s="14" t="str">
        <f>IF(I25="","",IF(OR('Identificação da EG'!$B$7=0,'Identificação da EG'!$B$7=""),"",Capa!$C$10))</f>
        <v/>
      </c>
      <c r="B25" s="14" t="str">
        <f>IF(I25="","",IF((OR('Identificação da EG'!$B$7=0,'Identificação da EG'!$B$7="")),"",'Identificação da EG'!$B$7))</f>
        <v/>
      </c>
      <c r="C25" s="14" t="str">
        <f>IF(I25="","",IF(B25="","",VLOOKUP(B25,Auxiliar!$BW$23:$BX$3130,2,0)))</f>
        <v/>
      </c>
      <c r="D25" s="14" t="str">
        <f>IF(I25="","",IF(OR('Identificação da EG'!$B$7=0,'Identificação da EG'!$B$7=""),"","Portugal"))</f>
        <v/>
      </c>
      <c r="E25" s="14" t="str">
        <f>IF(I25="","",IF(OR('Identificação da EG'!$B$7=0,'Identificação da EG'!$B$7=""),"",'Identificação da EG'!$C$7))</f>
        <v/>
      </c>
      <c r="F25" s="14" t="str">
        <f>IF(I25="","",IF(OR('Identificação da EG'!$B$7=0,'Identificação da EG'!$B$7=""),"",'Identificação da EG'!$F$7))</f>
        <v/>
      </c>
      <c r="G25" s="14" t="str">
        <f>IF(I25="","",IF((OR('Identificação da EG'!$B$7=0,'Identificação da EG'!$B$7="")),"",'Identificação da EG'!$D$7))</f>
        <v/>
      </c>
      <c r="H25" s="25" t="str">
        <f>IF(I25="","",IF(OR('Identificação da EG'!$B$7=0,'Identificação da EG'!$B$7=""),"",'Identificação da EG'!$E$7))</f>
        <v/>
      </c>
      <c r="I25" s="8" t="str" cm="1">
        <f t="array" ref="I25">IF(M25="","",INDEX('Programas de Prevenção'!$B$36:$B$52,INT((ROWS($B$1:B24)-1)/4)+1))</f>
        <v/>
      </c>
      <c r="J25" s="8" t="str" cm="1">
        <f t="array" ref="J25">IF(M25="","",INDEX('Programas de Prevenção'!$C$36:$C$52,INT((ROWS($B$1:B24)-1)/4)+1))</f>
        <v/>
      </c>
      <c r="K25" s="8" t="str">
        <f>IF(M25="","","Materiais doados/reparados")</f>
        <v/>
      </c>
      <c r="L25" s="1" t="str">
        <f>IF(M25="","","nº")</f>
        <v/>
      </c>
      <c r="M25" s="8" t="str" cm="1">
        <f t="array" ref="M25">IF(ISBLANK(INDEX('Programas de Prevenção'!$D$36:$G$52,INT((ROWS($B$1:B24)-1)/4)+1,MOD(ROWS($B$1:B24)-1,4)+1)),"",INDEX('Programas de Prevenção'!$D$36:$G$52,INT((ROWS($B$1:B24)-1)/4)+1,MOD(ROWS($B$1:B24)-1,4)+1))</f>
        <v/>
      </c>
    </row>
    <row r="26" spans="1:13" x14ac:dyDescent="0.15">
      <c r="A26" s="14" t="str">
        <f>IF(I26="","",IF(OR('Identificação da EG'!$B$7=0,'Identificação da EG'!$B$7=""),"",Capa!$C$10))</f>
        <v/>
      </c>
      <c r="B26" s="14" t="str">
        <f>IF(I26="","",IF((OR('Identificação da EG'!$B$7=0,'Identificação da EG'!$B$7="")),"",'Identificação da EG'!$B$7))</f>
        <v/>
      </c>
      <c r="C26" s="14" t="str">
        <f>IF(I26="","",IF(B26="","",VLOOKUP(B26,Auxiliar!$BW$23:$BX$3130,2,0)))</f>
        <v/>
      </c>
      <c r="D26" s="14" t="str">
        <f>IF(I26="","",IF(OR('Identificação da EG'!$B$7=0,'Identificação da EG'!$B$7=""),"","Portugal"))</f>
        <v/>
      </c>
      <c r="E26" s="14" t="str">
        <f>IF(I26="","",IF(OR('Identificação da EG'!$B$7=0,'Identificação da EG'!$B$7=""),"",'Identificação da EG'!$C$7))</f>
        <v/>
      </c>
      <c r="F26" s="14" t="str">
        <f>IF(I26="","",IF(OR('Identificação da EG'!$B$7=0,'Identificação da EG'!$B$7=""),"",'Identificação da EG'!$F$7))</f>
        <v/>
      </c>
      <c r="G26" s="14" t="str">
        <f>IF(I26="","",IF((OR('Identificação da EG'!$B$7=0,'Identificação da EG'!$B$7="")),"",'Identificação da EG'!$D$7))</f>
        <v/>
      </c>
      <c r="H26" s="25" t="str">
        <f>IF(I26="","",IF(OR('Identificação da EG'!$B$7=0,'Identificação da EG'!$B$7=""),"",'Identificação da EG'!$E$7))</f>
        <v/>
      </c>
      <c r="I26" s="8" t="str" cm="1">
        <f t="array" ref="I26">IF(M26="","",INDEX('Programas de Prevenção'!$B$36:$B$52,INT((ROWS($B$1:B25)-1)/4)+1))</f>
        <v/>
      </c>
      <c r="J26" s="8" t="str" cm="1">
        <f t="array" ref="J26">IF(M26="","",INDEX('Programas de Prevenção'!$C$36:$C$52,INT((ROWS($B$1:B25)-1)/4)+1))</f>
        <v/>
      </c>
      <c r="K26" s="8" t="str">
        <f>IF(M26="","","Materiais recebidos")</f>
        <v/>
      </c>
      <c r="L26" s="1" t="str">
        <f>IF(M26="","","t")</f>
        <v/>
      </c>
      <c r="M26" s="8" t="str" cm="1">
        <f t="array" ref="M26">IF(ISBLANK(INDEX('Programas de Prevenção'!$D$36:$G$52,INT((ROWS($B$1:B25)-1)/4)+1,MOD(ROWS($B$1:B25)-1,4)+1)),"",INDEX('Programas de Prevenção'!$D$36:$G$52,INT((ROWS($B$1:B25)-1)/4)+1,MOD(ROWS($B$1:B25)-1,4)+1))</f>
        <v/>
      </c>
    </row>
    <row r="27" spans="1:13" x14ac:dyDescent="0.15">
      <c r="A27" s="14" t="str">
        <f>IF(I27="","",IF(OR('Identificação da EG'!$B$7=0,'Identificação da EG'!$B$7=""),"",Capa!$C$10))</f>
        <v/>
      </c>
      <c r="B27" s="14" t="str">
        <f>IF(I27="","",IF((OR('Identificação da EG'!$B$7=0,'Identificação da EG'!$B$7="")),"",'Identificação da EG'!$B$7))</f>
        <v/>
      </c>
      <c r="C27" s="14" t="str">
        <f>IF(I27="","",IF(B27="","",VLOOKUP(B27,Auxiliar!$BW$23:$BX$3130,2,0)))</f>
        <v/>
      </c>
      <c r="D27" s="14" t="str">
        <f>IF(I27="","",IF(OR('Identificação da EG'!$B$7=0,'Identificação da EG'!$B$7=""),"","Portugal"))</f>
        <v/>
      </c>
      <c r="E27" s="14" t="str">
        <f>IF(I27="","",IF(OR('Identificação da EG'!$B$7=0,'Identificação da EG'!$B$7=""),"",'Identificação da EG'!$C$7))</f>
        <v/>
      </c>
      <c r="F27" s="14" t="str">
        <f>IF(I27="","",IF(OR('Identificação da EG'!$B$7=0,'Identificação da EG'!$B$7=""),"",'Identificação da EG'!$F$7))</f>
        <v/>
      </c>
      <c r="G27" s="14" t="str">
        <f>IF(I27="","",IF((OR('Identificação da EG'!$B$7=0,'Identificação da EG'!$B$7="")),"",'Identificação da EG'!$D$7))</f>
        <v/>
      </c>
      <c r="H27" s="25" t="str">
        <f>IF(I27="","",IF(OR('Identificação da EG'!$B$7=0,'Identificação da EG'!$B$7=""),"",'Identificação da EG'!$E$7))</f>
        <v/>
      </c>
      <c r="I27" s="8" t="str" cm="1">
        <f t="array" ref="I27">IF(M27="","",INDEX('Programas de Prevenção'!$B$36:$B$52,INT((ROWS($B$1:B26)-1)/4)+1))</f>
        <v/>
      </c>
      <c r="J27" s="8" t="str" cm="1">
        <f t="array" ref="J27">IF(M27="","",INDEX('Programas de Prevenção'!$C$36:$C$52,INT((ROWS($B$1:B26)-1)/4)+1))</f>
        <v/>
      </c>
      <c r="K27" s="8" t="str">
        <f>IF(M27="","","Materiais doados/reparados")</f>
        <v/>
      </c>
      <c r="L27" s="1" t="str">
        <f>IF(M27="","","t")</f>
        <v/>
      </c>
      <c r="M27" s="8" t="str" cm="1">
        <f t="array" ref="M27">IF(ISBLANK(INDEX('Programas de Prevenção'!$D$36:$G$52,INT((ROWS($B$1:B26)-1)/4)+1,MOD(ROWS($B$1:B26)-1,4)+1)),"",INDEX('Programas de Prevenção'!$D$36:$G$52,INT((ROWS($B$1:B26)-1)/4)+1,MOD(ROWS($B$1:B26)-1,4)+1))</f>
        <v/>
      </c>
    </row>
    <row r="28" spans="1:13" x14ac:dyDescent="0.15">
      <c r="A28" s="14" t="str">
        <f>IF(I28="","",IF(OR('Identificação da EG'!$B$7=0,'Identificação da EG'!$B$7=""),"",Capa!$C$10))</f>
        <v/>
      </c>
      <c r="B28" s="14" t="str">
        <f>IF(I28="","",IF((OR('Identificação da EG'!$B$7=0,'Identificação da EG'!$B$7="")),"",'Identificação da EG'!$B$7))</f>
        <v/>
      </c>
      <c r="C28" s="14" t="str">
        <f>IF(I28="","",IF(B28="","",VLOOKUP(B28,Auxiliar!$BW$23:$BX$3130,2,0)))</f>
        <v/>
      </c>
      <c r="D28" s="14" t="str">
        <f>IF(I28="","",IF(OR('Identificação da EG'!$B$7=0,'Identificação da EG'!$B$7=""),"","Portugal"))</f>
        <v/>
      </c>
      <c r="E28" s="14" t="str">
        <f>IF(I28="","",IF(OR('Identificação da EG'!$B$7=0,'Identificação da EG'!$B$7=""),"",'Identificação da EG'!$C$7))</f>
        <v/>
      </c>
      <c r="F28" s="14" t="str">
        <f>IF(I28="","",IF(OR('Identificação da EG'!$B$7=0,'Identificação da EG'!$B$7=""),"",'Identificação da EG'!$F$7))</f>
        <v/>
      </c>
      <c r="G28" s="14" t="str">
        <f>IF(I28="","",IF((OR('Identificação da EG'!$B$7=0,'Identificação da EG'!$B$7="")),"",'Identificação da EG'!$D$7))</f>
        <v/>
      </c>
      <c r="H28" s="25" t="str">
        <f>IF(I28="","",IF(OR('Identificação da EG'!$B$7=0,'Identificação da EG'!$B$7=""),"",'Identificação da EG'!$E$7))</f>
        <v/>
      </c>
      <c r="I28" s="8" t="str" cm="1">
        <f t="array" ref="I28">IF(M28="","",INDEX('Programas de Prevenção'!$B$36:$B$52,INT((ROWS($B$1:B27)-1)/4)+1))</f>
        <v/>
      </c>
      <c r="J28" s="8" t="str" cm="1">
        <f t="array" ref="J28">IF(M28="","",INDEX('Programas de Prevenção'!$C$36:$C$52,INT((ROWS($B$1:B27)-1)/4)+1))</f>
        <v/>
      </c>
      <c r="K28" s="8" t="str">
        <f>IF(M28="","","Materiais recebidos")</f>
        <v/>
      </c>
      <c r="L28" s="1" t="str">
        <f>IF(M28="","","nº")</f>
        <v/>
      </c>
      <c r="M28" s="8" t="str" cm="1">
        <f t="array" ref="M28">IF(ISBLANK(INDEX('Programas de Prevenção'!$D$36:$G$52,INT((ROWS($B$1:B27)-1)/4)+1,MOD(ROWS($B$1:B27)-1,4)+1)),"",INDEX('Programas de Prevenção'!$D$36:$G$52,INT((ROWS($B$1:B27)-1)/4)+1,MOD(ROWS($B$1:B27)-1,4)+1))</f>
        <v/>
      </c>
    </row>
    <row r="29" spans="1:13" x14ac:dyDescent="0.15">
      <c r="A29" s="14" t="str">
        <f>IF(I29="","",IF(OR('Identificação da EG'!$B$7=0,'Identificação da EG'!$B$7=""),"",Capa!$C$10))</f>
        <v/>
      </c>
      <c r="B29" s="14" t="str">
        <f>IF(I29="","",IF((OR('Identificação da EG'!$B$7=0,'Identificação da EG'!$B$7="")),"",'Identificação da EG'!$B$7))</f>
        <v/>
      </c>
      <c r="C29" s="14" t="str">
        <f>IF(I29="","",IF(B29="","",VLOOKUP(B29,Auxiliar!$BW$23:$BX$3130,2,0)))</f>
        <v/>
      </c>
      <c r="D29" s="14" t="str">
        <f>IF(I29="","",IF(OR('Identificação da EG'!$B$7=0,'Identificação da EG'!$B$7=""),"","Portugal"))</f>
        <v/>
      </c>
      <c r="E29" s="14" t="str">
        <f>IF(I29="","",IF(OR('Identificação da EG'!$B$7=0,'Identificação da EG'!$B$7=""),"",'Identificação da EG'!$C$7))</f>
        <v/>
      </c>
      <c r="F29" s="14" t="str">
        <f>IF(I29="","",IF(OR('Identificação da EG'!$B$7=0,'Identificação da EG'!$B$7=""),"",'Identificação da EG'!$F$7))</f>
        <v/>
      </c>
      <c r="G29" s="14" t="str">
        <f>IF(I29="","",IF((OR('Identificação da EG'!$B$7=0,'Identificação da EG'!$B$7="")),"",'Identificação da EG'!$D$7))</f>
        <v/>
      </c>
      <c r="H29" s="25" t="str">
        <f>IF(I29="","",IF(OR('Identificação da EG'!$B$7=0,'Identificação da EG'!$B$7=""),"",'Identificação da EG'!$E$7))</f>
        <v/>
      </c>
      <c r="I29" s="8" t="str" cm="1">
        <f t="array" ref="I29">IF(M29="","",INDEX('Programas de Prevenção'!$B$36:$B$52,INT((ROWS($B$1:B28)-1)/4)+1))</f>
        <v/>
      </c>
      <c r="J29" s="8" t="str" cm="1">
        <f t="array" ref="J29">IF(M29="","",INDEX('Programas de Prevenção'!$C$36:$C$52,INT((ROWS($B$1:B28)-1)/4)+1))</f>
        <v/>
      </c>
      <c r="K29" s="8" t="str">
        <f>IF(M29="","","Materiais doados/reparados")</f>
        <v/>
      </c>
      <c r="L29" s="1" t="str">
        <f>IF(M29="","","nº")</f>
        <v/>
      </c>
      <c r="M29" s="8" t="str" cm="1">
        <f t="array" ref="M29">IF(ISBLANK(INDEX('Programas de Prevenção'!$D$36:$G$52,INT((ROWS($B$1:B28)-1)/4)+1,MOD(ROWS($B$1:B28)-1,4)+1)),"",INDEX('Programas de Prevenção'!$D$36:$G$52,INT((ROWS($B$1:B28)-1)/4)+1,MOD(ROWS($B$1:B28)-1,4)+1))</f>
        <v/>
      </c>
    </row>
    <row r="30" spans="1:13" x14ac:dyDescent="0.15">
      <c r="A30" s="14" t="str">
        <f>IF(I30="","",IF(OR('Identificação da EG'!$B$7=0,'Identificação da EG'!$B$7=""),"",Capa!$C$10))</f>
        <v/>
      </c>
      <c r="B30" s="14" t="str">
        <f>IF(I30="","",IF((OR('Identificação da EG'!$B$7=0,'Identificação da EG'!$B$7="")),"",'Identificação da EG'!$B$7))</f>
        <v/>
      </c>
      <c r="C30" s="14" t="str">
        <f>IF(I30="","",IF(B30="","",VLOOKUP(B30,Auxiliar!$BW$23:$BX$3130,2,0)))</f>
        <v/>
      </c>
      <c r="D30" s="14" t="str">
        <f>IF(I30="","",IF(OR('Identificação da EG'!$B$7=0,'Identificação da EG'!$B$7=""),"","Portugal"))</f>
        <v/>
      </c>
      <c r="E30" s="14" t="str">
        <f>IF(I30="","",IF(OR('Identificação da EG'!$B$7=0,'Identificação da EG'!$B$7=""),"",'Identificação da EG'!$C$7))</f>
        <v/>
      </c>
      <c r="F30" s="14" t="str">
        <f>IF(I30="","",IF(OR('Identificação da EG'!$B$7=0,'Identificação da EG'!$B$7=""),"",'Identificação da EG'!$F$7))</f>
        <v/>
      </c>
      <c r="G30" s="14" t="str">
        <f>IF(I30="","",IF((OR('Identificação da EG'!$B$7=0,'Identificação da EG'!$B$7="")),"",'Identificação da EG'!$D$7))</f>
        <v/>
      </c>
      <c r="H30" s="25" t="str">
        <f>IF(I30="","",IF(OR('Identificação da EG'!$B$7=0,'Identificação da EG'!$B$7=""),"",'Identificação da EG'!$E$7))</f>
        <v/>
      </c>
      <c r="I30" s="8" t="str" cm="1">
        <f t="array" ref="I30">IF(M30="","",INDEX('Programas de Prevenção'!$B$36:$B$52,INT((ROWS($B$1:B29)-1)/4)+1))</f>
        <v/>
      </c>
      <c r="J30" s="8" t="str" cm="1">
        <f t="array" ref="J30">IF(M30="","",INDEX('Programas de Prevenção'!$C$36:$C$52,INT((ROWS($B$1:B29)-1)/4)+1))</f>
        <v/>
      </c>
      <c r="K30" s="8" t="str">
        <f>IF(M30="","","Materiais recebidos")</f>
        <v/>
      </c>
      <c r="L30" s="1" t="str">
        <f>IF(M30="","","t")</f>
        <v/>
      </c>
      <c r="M30" s="8" t="str" cm="1">
        <f t="array" ref="M30">IF(ISBLANK(INDEX('Programas de Prevenção'!$D$36:$G$52,INT((ROWS($B$1:B29)-1)/4)+1,MOD(ROWS($B$1:B29)-1,4)+1)),"",INDEX('Programas de Prevenção'!$D$36:$G$52,INT((ROWS($B$1:B29)-1)/4)+1,MOD(ROWS($B$1:B29)-1,4)+1))</f>
        <v/>
      </c>
    </row>
    <row r="31" spans="1:13" x14ac:dyDescent="0.15">
      <c r="A31" s="14" t="str">
        <f>IF(I31="","",IF(OR('Identificação da EG'!$B$7=0,'Identificação da EG'!$B$7=""),"",Capa!$C$10))</f>
        <v/>
      </c>
      <c r="B31" s="14" t="str">
        <f>IF(I31="","",IF((OR('Identificação da EG'!$B$7=0,'Identificação da EG'!$B$7="")),"",'Identificação da EG'!$B$7))</f>
        <v/>
      </c>
      <c r="C31" s="14" t="str">
        <f>IF(I31="","",IF(B31="","",VLOOKUP(B31,Auxiliar!$BW$23:$BX$3130,2,0)))</f>
        <v/>
      </c>
      <c r="D31" s="14" t="str">
        <f>IF(I31="","",IF(OR('Identificação da EG'!$B$7=0,'Identificação da EG'!$B$7=""),"","Portugal"))</f>
        <v/>
      </c>
      <c r="E31" s="14" t="str">
        <f>IF(I31="","",IF(OR('Identificação da EG'!$B$7=0,'Identificação da EG'!$B$7=""),"",'Identificação da EG'!$C$7))</f>
        <v/>
      </c>
      <c r="F31" s="14" t="str">
        <f>IF(I31="","",IF(OR('Identificação da EG'!$B$7=0,'Identificação da EG'!$B$7=""),"",'Identificação da EG'!$F$7))</f>
        <v/>
      </c>
      <c r="G31" s="14" t="str">
        <f>IF(I31="","",IF((OR('Identificação da EG'!$B$7=0,'Identificação da EG'!$B$7="")),"",'Identificação da EG'!$D$7))</f>
        <v/>
      </c>
      <c r="H31" s="25" t="str">
        <f>IF(I31="","",IF(OR('Identificação da EG'!$B$7=0,'Identificação da EG'!$B$7=""),"",'Identificação da EG'!$E$7))</f>
        <v/>
      </c>
      <c r="I31" s="8" t="str" cm="1">
        <f t="array" ref="I31">IF(M31="","",INDEX('Programas de Prevenção'!$B$36:$B$52,INT((ROWS($B$1:B30)-1)/4)+1))</f>
        <v/>
      </c>
      <c r="J31" s="8" t="str" cm="1">
        <f t="array" ref="J31">IF(M31="","",INDEX('Programas de Prevenção'!$C$36:$C$52,INT((ROWS($B$1:B30)-1)/4)+1))</f>
        <v/>
      </c>
      <c r="K31" s="8" t="str">
        <f>IF(M31="","","Materiais doados/reparados")</f>
        <v/>
      </c>
      <c r="L31" s="1" t="str">
        <f>IF(M31="","","t")</f>
        <v/>
      </c>
      <c r="M31" s="8" t="str" cm="1">
        <f t="array" ref="M31">IF(ISBLANK(INDEX('Programas de Prevenção'!$D$36:$G$52,INT((ROWS($B$1:B30)-1)/4)+1,MOD(ROWS($B$1:B30)-1,4)+1)),"",INDEX('Programas de Prevenção'!$D$36:$G$52,INT((ROWS($B$1:B30)-1)/4)+1,MOD(ROWS($B$1:B30)-1,4)+1))</f>
        <v/>
      </c>
    </row>
    <row r="32" spans="1:13" x14ac:dyDescent="0.15">
      <c r="A32" s="14" t="str">
        <f>IF(I32="","",IF(OR('Identificação da EG'!$B$7=0,'Identificação da EG'!$B$7=""),"",Capa!$C$10))</f>
        <v/>
      </c>
      <c r="B32" s="14" t="str">
        <f>IF(I32="","",IF((OR('Identificação da EG'!$B$7=0,'Identificação da EG'!$B$7="")),"",'Identificação da EG'!$B$7))</f>
        <v/>
      </c>
      <c r="C32" s="14" t="str">
        <f>IF(I32="","",IF(B32="","",VLOOKUP(B32,Auxiliar!$BW$23:$BX$3130,2,0)))</f>
        <v/>
      </c>
      <c r="D32" s="14" t="str">
        <f>IF(I32="","",IF(OR('Identificação da EG'!$B$7=0,'Identificação da EG'!$B$7=""),"","Portugal"))</f>
        <v/>
      </c>
      <c r="E32" s="14" t="str">
        <f>IF(I32="","",IF(OR('Identificação da EG'!$B$7=0,'Identificação da EG'!$B$7=""),"",'Identificação da EG'!$C$7))</f>
        <v/>
      </c>
      <c r="F32" s="14" t="str">
        <f>IF(I32="","",IF(OR('Identificação da EG'!$B$7=0,'Identificação da EG'!$B$7=""),"",'Identificação da EG'!$F$7))</f>
        <v/>
      </c>
      <c r="G32" s="14" t="str">
        <f>IF(I32="","",IF((OR('Identificação da EG'!$B$7=0,'Identificação da EG'!$B$7="")),"",'Identificação da EG'!$D$7))</f>
        <v/>
      </c>
      <c r="H32" s="25" t="str">
        <f>IF(I32="","",IF(OR('Identificação da EG'!$B$7=0,'Identificação da EG'!$B$7=""),"",'Identificação da EG'!$E$7))</f>
        <v/>
      </c>
      <c r="I32" s="8" t="str" cm="1">
        <f t="array" ref="I32">IF(M32="","",INDEX('Programas de Prevenção'!$B$36:$B$52,INT((ROWS($B$1:B31)-1)/4)+1))</f>
        <v/>
      </c>
      <c r="J32" s="8" t="str" cm="1">
        <f t="array" ref="J32">IF(M32="","",INDEX('Programas de Prevenção'!$C$36:$C$52,INT((ROWS($B$1:B31)-1)/4)+1))</f>
        <v/>
      </c>
      <c r="K32" s="8" t="str">
        <f>IF(M32="","","Materiais recebidos")</f>
        <v/>
      </c>
      <c r="L32" s="1" t="str">
        <f>IF(M32="","","nº")</f>
        <v/>
      </c>
      <c r="M32" s="8" t="str" cm="1">
        <f t="array" ref="M32">IF(ISBLANK(INDEX('Programas de Prevenção'!$D$36:$G$52,INT((ROWS($B$1:B31)-1)/4)+1,MOD(ROWS($B$1:B31)-1,4)+1)),"",INDEX('Programas de Prevenção'!$D$36:$G$52,INT((ROWS($B$1:B31)-1)/4)+1,MOD(ROWS($B$1:B31)-1,4)+1))</f>
        <v/>
      </c>
    </row>
    <row r="33" spans="1:13" x14ac:dyDescent="0.15">
      <c r="A33" s="14" t="str">
        <f>IF(I33="","",IF(OR('Identificação da EG'!$B$7=0,'Identificação da EG'!$B$7=""),"",Capa!$C$10))</f>
        <v/>
      </c>
      <c r="B33" s="14" t="str">
        <f>IF(I33="","",IF((OR('Identificação da EG'!$B$7=0,'Identificação da EG'!$B$7="")),"",'Identificação da EG'!$B$7))</f>
        <v/>
      </c>
      <c r="C33" s="14" t="str">
        <f>IF(I33="","",IF(B33="","",VLOOKUP(B33,Auxiliar!$BW$23:$BX$3130,2,0)))</f>
        <v/>
      </c>
      <c r="D33" s="14" t="str">
        <f>IF(I33="","",IF(OR('Identificação da EG'!$B$7=0,'Identificação da EG'!$B$7=""),"","Portugal"))</f>
        <v/>
      </c>
      <c r="E33" s="14" t="str">
        <f>IF(I33="","",IF(OR('Identificação da EG'!$B$7=0,'Identificação da EG'!$B$7=""),"",'Identificação da EG'!$C$7))</f>
        <v/>
      </c>
      <c r="F33" s="14" t="str">
        <f>IF(I33="","",IF(OR('Identificação da EG'!$B$7=0,'Identificação da EG'!$B$7=""),"",'Identificação da EG'!$F$7))</f>
        <v/>
      </c>
      <c r="G33" s="14" t="str">
        <f>IF(I33="","",IF((OR('Identificação da EG'!$B$7=0,'Identificação da EG'!$B$7="")),"",'Identificação da EG'!$D$7))</f>
        <v/>
      </c>
      <c r="H33" s="25" t="str">
        <f>IF(I33="","",IF(OR('Identificação da EG'!$B$7=0,'Identificação da EG'!$B$7=""),"",'Identificação da EG'!$E$7))</f>
        <v/>
      </c>
      <c r="I33" s="8" t="str" cm="1">
        <f t="array" ref="I33">IF(M33="","",INDEX('Programas de Prevenção'!$B$36:$B$52,INT((ROWS($B$1:B32)-1)/4)+1))</f>
        <v/>
      </c>
      <c r="J33" s="8" t="str" cm="1">
        <f t="array" ref="J33">IF(M33="","",INDEX('Programas de Prevenção'!$C$36:$C$52,INT((ROWS($B$1:B32)-1)/4)+1))</f>
        <v/>
      </c>
      <c r="K33" s="8" t="str">
        <f>IF(M33="","","Materiais doados/reparados")</f>
        <v/>
      </c>
      <c r="L33" s="1" t="str">
        <f>IF(M33="","","nº")</f>
        <v/>
      </c>
      <c r="M33" s="8" t="str" cm="1">
        <f t="array" ref="M33">IF(ISBLANK(INDEX('Programas de Prevenção'!$D$36:$G$52,INT((ROWS($B$1:B32)-1)/4)+1,MOD(ROWS($B$1:B32)-1,4)+1)),"",INDEX('Programas de Prevenção'!$D$36:$G$52,INT((ROWS($B$1:B32)-1)/4)+1,MOD(ROWS($B$1:B32)-1,4)+1))</f>
        <v/>
      </c>
    </row>
    <row r="34" spans="1:13" x14ac:dyDescent="0.15">
      <c r="A34" s="14" t="str">
        <f>IF(I34="","",IF(OR('Identificação da EG'!$B$7=0,'Identificação da EG'!$B$7=""),"",Capa!$C$10))</f>
        <v/>
      </c>
      <c r="B34" s="14" t="str">
        <f>IF(I34="","",IF((OR('Identificação da EG'!$B$7=0,'Identificação da EG'!$B$7="")),"",'Identificação da EG'!$B$7))</f>
        <v/>
      </c>
      <c r="C34" s="14" t="str">
        <f>IF(I34="","",IF(B34="","",VLOOKUP(B34,Auxiliar!$BW$23:$BX$3130,2,0)))</f>
        <v/>
      </c>
      <c r="D34" s="14" t="str">
        <f>IF(I34="","",IF(OR('Identificação da EG'!$B$7=0,'Identificação da EG'!$B$7=""),"","Portugal"))</f>
        <v/>
      </c>
      <c r="E34" s="14" t="str">
        <f>IF(I34="","",IF(OR('Identificação da EG'!$B$7=0,'Identificação da EG'!$B$7=""),"",'Identificação da EG'!$C$7))</f>
        <v/>
      </c>
      <c r="F34" s="14" t="str">
        <f>IF(I34="","",IF(OR('Identificação da EG'!$B$7=0,'Identificação da EG'!$B$7=""),"",'Identificação da EG'!$F$7))</f>
        <v/>
      </c>
      <c r="G34" s="14" t="str">
        <f>IF(I34="","",IF((OR('Identificação da EG'!$B$7=0,'Identificação da EG'!$B$7="")),"",'Identificação da EG'!$D$7))</f>
        <v/>
      </c>
      <c r="H34" s="25" t="str">
        <f>IF(I34="","",IF(OR('Identificação da EG'!$B$7=0,'Identificação da EG'!$B$7=""),"",'Identificação da EG'!$E$7))</f>
        <v/>
      </c>
      <c r="I34" s="8" t="str" cm="1">
        <f t="array" ref="I34">IF(M34="","",INDEX('Programas de Prevenção'!$B$36:$B$52,INT((ROWS($B$1:B33)-1)/4)+1))</f>
        <v/>
      </c>
      <c r="J34" s="8" t="str" cm="1">
        <f t="array" ref="J34">IF(M34="","",INDEX('Programas de Prevenção'!$C$36:$C$52,INT((ROWS($B$1:B33)-1)/4)+1))</f>
        <v/>
      </c>
      <c r="K34" s="8" t="str">
        <f>IF(M34="","","Materiais recebidos")</f>
        <v/>
      </c>
      <c r="L34" s="1" t="str">
        <f>IF(M34="","","t")</f>
        <v/>
      </c>
      <c r="M34" s="8" t="str" cm="1">
        <f t="array" ref="M34">IF(ISBLANK(INDEX('Programas de Prevenção'!$D$36:$G$52,INT((ROWS($B$1:B33)-1)/4)+1,MOD(ROWS($B$1:B33)-1,4)+1)),"",INDEX('Programas de Prevenção'!$D$36:$G$52,INT((ROWS($B$1:B33)-1)/4)+1,MOD(ROWS($B$1:B33)-1,4)+1))</f>
        <v/>
      </c>
    </row>
    <row r="35" spans="1:13" x14ac:dyDescent="0.15">
      <c r="A35" s="14" t="str">
        <f>IF(I35="","",IF(OR('Identificação da EG'!$B$7=0,'Identificação da EG'!$B$7=""),"",Capa!$C$10))</f>
        <v/>
      </c>
      <c r="B35" s="14" t="str">
        <f>IF(I35="","",IF((OR('Identificação da EG'!$B$7=0,'Identificação da EG'!$B$7="")),"",'Identificação da EG'!$B$7))</f>
        <v/>
      </c>
      <c r="C35" s="14" t="str">
        <f>IF(I35="","",IF(B35="","",VLOOKUP(B35,Auxiliar!$BW$23:$BX$3130,2,0)))</f>
        <v/>
      </c>
      <c r="D35" s="14" t="str">
        <f>IF(I35="","",IF(OR('Identificação da EG'!$B$7=0,'Identificação da EG'!$B$7=""),"","Portugal"))</f>
        <v/>
      </c>
      <c r="E35" s="14" t="str">
        <f>IF(I35="","",IF(OR('Identificação da EG'!$B$7=0,'Identificação da EG'!$B$7=""),"",'Identificação da EG'!$C$7))</f>
        <v/>
      </c>
      <c r="F35" s="14" t="str">
        <f>IF(I35="","",IF(OR('Identificação da EG'!$B$7=0,'Identificação da EG'!$B$7=""),"",'Identificação da EG'!$F$7))</f>
        <v/>
      </c>
      <c r="G35" s="14" t="str">
        <f>IF(I35="","",IF((OR('Identificação da EG'!$B$7=0,'Identificação da EG'!$B$7="")),"",'Identificação da EG'!$D$7))</f>
        <v/>
      </c>
      <c r="H35" s="25" t="str">
        <f>IF(I35="","",IF(OR('Identificação da EG'!$B$7=0,'Identificação da EG'!$B$7=""),"",'Identificação da EG'!$E$7))</f>
        <v/>
      </c>
      <c r="I35" s="8" t="str" cm="1">
        <f t="array" ref="I35">IF(M35="","",INDEX('Programas de Prevenção'!$B$36:$B$52,INT((ROWS($B$1:B34)-1)/4)+1))</f>
        <v/>
      </c>
      <c r="J35" s="8" t="str" cm="1">
        <f t="array" ref="J35">IF(M35="","",INDEX('Programas de Prevenção'!$C$36:$C$52,INT((ROWS($B$1:B34)-1)/4)+1))</f>
        <v/>
      </c>
      <c r="K35" s="8" t="str">
        <f>IF(M35="","","Materiais doados/reparados")</f>
        <v/>
      </c>
      <c r="L35" s="1" t="str">
        <f>IF(M35="","","t")</f>
        <v/>
      </c>
      <c r="M35" s="8" t="str" cm="1">
        <f t="array" ref="M35">IF(ISBLANK(INDEX('Programas de Prevenção'!$D$36:$G$52,INT((ROWS($B$1:B34)-1)/4)+1,MOD(ROWS($B$1:B34)-1,4)+1)),"",INDEX('Programas de Prevenção'!$D$36:$G$52,INT((ROWS($B$1:B34)-1)/4)+1,MOD(ROWS($B$1:B34)-1,4)+1))</f>
        <v/>
      </c>
    </row>
    <row r="36" spans="1:13" x14ac:dyDescent="0.15">
      <c r="A36" s="14" t="str">
        <f>IF(I36="","",IF(OR('Identificação da EG'!$B$7=0,'Identificação da EG'!$B$7=""),"",Capa!$C$10))</f>
        <v/>
      </c>
      <c r="B36" s="14" t="str">
        <f>IF(I36="","",IF((OR('Identificação da EG'!$B$7=0,'Identificação da EG'!$B$7="")),"",'Identificação da EG'!$B$7))</f>
        <v/>
      </c>
      <c r="C36" s="14" t="str">
        <f>IF(I36="","",IF(B36="","",VLOOKUP(B36,Auxiliar!$BW$23:$BX$3130,2,0)))</f>
        <v/>
      </c>
      <c r="D36" s="14" t="str">
        <f>IF(I36="","",IF(OR('Identificação da EG'!$B$7=0,'Identificação da EG'!$B$7=""),"","Portugal"))</f>
        <v/>
      </c>
      <c r="E36" s="14" t="str">
        <f>IF(I36="","",IF(OR('Identificação da EG'!$B$7=0,'Identificação da EG'!$B$7=""),"",'Identificação da EG'!$C$7))</f>
        <v/>
      </c>
      <c r="F36" s="14" t="str">
        <f>IF(I36="","",IF(OR('Identificação da EG'!$B$7=0,'Identificação da EG'!$B$7=""),"",'Identificação da EG'!$F$7))</f>
        <v/>
      </c>
      <c r="G36" s="14" t="str">
        <f>IF(I36="","",IF((OR('Identificação da EG'!$B$7=0,'Identificação da EG'!$B$7="")),"",'Identificação da EG'!$D$7))</f>
        <v/>
      </c>
      <c r="H36" s="25" t="str">
        <f>IF(I36="","",IF(OR('Identificação da EG'!$B$7=0,'Identificação da EG'!$B$7=""),"",'Identificação da EG'!$E$7))</f>
        <v/>
      </c>
      <c r="I36" s="8" t="str" cm="1">
        <f t="array" ref="I36">IF(M36="","",INDEX('Programas de Prevenção'!$B$36:$B$52,INT((ROWS($B$1:B35)-1)/4)+1))</f>
        <v/>
      </c>
      <c r="J36" s="8" t="str" cm="1">
        <f t="array" ref="J36">IF(M36="","",INDEX('Programas de Prevenção'!$C$36:$C$52,INT((ROWS($B$1:B35)-1)/4)+1))</f>
        <v/>
      </c>
      <c r="K36" s="8" t="str">
        <f>IF(M36="","","Materiais recebidos")</f>
        <v/>
      </c>
      <c r="L36" s="1" t="str">
        <f>IF(M36="","","nº")</f>
        <v/>
      </c>
      <c r="M36" s="8" t="str" cm="1">
        <f t="array" ref="M36">IF(ISBLANK(INDEX('Programas de Prevenção'!$D$36:$G$52,INT((ROWS($B$1:B35)-1)/4)+1,MOD(ROWS($B$1:B35)-1,4)+1)),"",INDEX('Programas de Prevenção'!$D$36:$G$52,INT((ROWS($B$1:B35)-1)/4)+1,MOD(ROWS($B$1:B35)-1,4)+1))</f>
        <v/>
      </c>
    </row>
    <row r="37" spans="1:13" x14ac:dyDescent="0.15">
      <c r="A37" s="14" t="str">
        <f>IF(I37="","",IF(OR('Identificação da EG'!$B$7=0,'Identificação da EG'!$B$7=""),"",Capa!$C$10))</f>
        <v/>
      </c>
      <c r="B37" s="14" t="str">
        <f>IF(I37="","",IF((OR('Identificação da EG'!$B$7=0,'Identificação da EG'!$B$7="")),"",'Identificação da EG'!$B$7))</f>
        <v/>
      </c>
      <c r="C37" s="14" t="str">
        <f>IF(I37="","",IF(B37="","",VLOOKUP(B37,Auxiliar!$BW$23:$BX$3130,2,0)))</f>
        <v/>
      </c>
      <c r="D37" s="14" t="str">
        <f>IF(I37="","",IF(OR('Identificação da EG'!$B$7=0,'Identificação da EG'!$B$7=""),"","Portugal"))</f>
        <v/>
      </c>
      <c r="E37" s="14" t="str">
        <f>IF(I37="","",IF(OR('Identificação da EG'!$B$7=0,'Identificação da EG'!$B$7=""),"",'Identificação da EG'!$C$7))</f>
        <v/>
      </c>
      <c r="F37" s="14" t="str">
        <f>IF(I37="","",IF(OR('Identificação da EG'!$B$7=0,'Identificação da EG'!$B$7=""),"",'Identificação da EG'!$F$7))</f>
        <v/>
      </c>
      <c r="G37" s="14" t="str">
        <f>IF(I37="","",IF((OR('Identificação da EG'!$B$7=0,'Identificação da EG'!$B$7="")),"",'Identificação da EG'!$D$7))</f>
        <v/>
      </c>
      <c r="H37" s="25" t="str">
        <f>IF(I37="","",IF(OR('Identificação da EG'!$B$7=0,'Identificação da EG'!$B$7=""),"",'Identificação da EG'!$E$7))</f>
        <v/>
      </c>
      <c r="I37" s="8" t="str" cm="1">
        <f t="array" ref="I37">IF(M37="","",INDEX('Programas de Prevenção'!$B$36:$B$52,INT((ROWS($B$1:B36)-1)/4)+1))</f>
        <v/>
      </c>
      <c r="J37" s="8" t="str" cm="1">
        <f t="array" ref="J37">IF(M37="","",INDEX('Programas de Prevenção'!$C$36:$C$52,INT((ROWS($B$1:B36)-1)/4)+1))</f>
        <v/>
      </c>
      <c r="K37" s="8" t="str">
        <f>IF(M37="","","Materiais doados/reparados")</f>
        <v/>
      </c>
      <c r="L37" s="1" t="str">
        <f>IF(M37="","","nº")</f>
        <v/>
      </c>
      <c r="M37" s="8" t="str" cm="1">
        <f t="array" ref="M37">IF(ISBLANK(INDEX('Programas de Prevenção'!$D$36:$G$52,INT((ROWS($B$1:B36)-1)/4)+1,MOD(ROWS($B$1:B36)-1,4)+1)),"",INDEX('Programas de Prevenção'!$D$36:$G$52,INT((ROWS($B$1:B36)-1)/4)+1,MOD(ROWS($B$1:B36)-1,4)+1))</f>
        <v/>
      </c>
    </row>
    <row r="38" spans="1:13" x14ac:dyDescent="0.15">
      <c r="A38" s="14" t="str">
        <f>IF(I38="","",IF(OR('Identificação da EG'!$B$7=0,'Identificação da EG'!$B$7=""),"",Capa!$C$10))</f>
        <v/>
      </c>
      <c r="B38" s="14" t="str">
        <f>IF(I38="","",IF((OR('Identificação da EG'!$B$7=0,'Identificação da EG'!$B$7="")),"",'Identificação da EG'!$B$7))</f>
        <v/>
      </c>
      <c r="C38" s="14" t="str">
        <f>IF(I38="","",IF(B38="","",VLOOKUP(B38,Auxiliar!$BW$23:$BX$3130,2,0)))</f>
        <v/>
      </c>
      <c r="D38" s="14" t="str">
        <f>IF(I38="","",IF(OR('Identificação da EG'!$B$7=0,'Identificação da EG'!$B$7=""),"","Portugal"))</f>
        <v/>
      </c>
      <c r="E38" s="14" t="str">
        <f>IF(I38="","",IF(OR('Identificação da EG'!$B$7=0,'Identificação da EG'!$B$7=""),"",'Identificação da EG'!$C$7))</f>
        <v/>
      </c>
      <c r="F38" s="14" t="str">
        <f>IF(I38="","",IF(OR('Identificação da EG'!$B$7=0,'Identificação da EG'!$B$7=""),"",'Identificação da EG'!$F$7))</f>
        <v/>
      </c>
      <c r="G38" s="14" t="str">
        <f>IF(I38="","",IF((OR('Identificação da EG'!$B$7=0,'Identificação da EG'!$B$7="")),"",'Identificação da EG'!$D$7))</f>
        <v/>
      </c>
      <c r="H38" s="25" t="str">
        <f>IF(I38="","",IF(OR('Identificação da EG'!$B$7=0,'Identificação da EG'!$B$7=""),"",'Identificação da EG'!$E$7))</f>
        <v/>
      </c>
      <c r="I38" s="8" t="str" cm="1">
        <f t="array" ref="I38">IF(M38="","",INDEX('Programas de Prevenção'!$B$36:$B$52,INT((ROWS($B$1:B37)-1)/4)+1))</f>
        <v/>
      </c>
      <c r="J38" s="8" t="str" cm="1">
        <f t="array" ref="J38">IF(M38="","",INDEX('Programas de Prevenção'!$C$36:$C$52,INT((ROWS($B$1:B37)-1)/4)+1))</f>
        <v/>
      </c>
      <c r="K38" s="8" t="str">
        <f>IF(M38="","","Materiais recebidos")</f>
        <v/>
      </c>
      <c r="L38" s="1" t="str">
        <f>IF(M38="","","t")</f>
        <v/>
      </c>
      <c r="M38" s="8" t="str" cm="1">
        <f t="array" ref="M38">IF(ISBLANK(INDEX('Programas de Prevenção'!$D$36:$G$52,INT((ROWS($B$1:B37)-1)/4)+1,MOD(ROWS($B$1:B37)-1,4)+1)),"",INDEX('Programas de Prevenção'!$D$36:$G$52,INT((ROWS($B$1:B37)-1)/4)+1,MOD(ROWS($B$1:B37)-1,4)+1))</f>
        <v/>
      </c>
    </row>
    <row r="39" spans="1:13" x14ac:dyDescent="0.15">
      <c r="A39" s="14" t="str">
        <f>IF(I39="","",IF(OR('Identificação da EG'!$B$7=0,'Identificação da EG'!$B$7=""),"",Capa!$C$10))</f>
        <v/>
      </c>
      <c r="B39" s="14" t="str">
        <f>IF(I39="","",IF((OR('Identificação da EG'!$B$7=0,'Identificação da EG'!$B$7="")),"",'Identificação da EG'!$B$7))</f>
        <v/>
      </c>
      <c r="C39" s="14" t="str">
        <f>IF(I39="","",IF(B39="","",VLOOKUP(B39,Auxiliar!$BW$23:$BX$3130,2,0)))</f>
        <v/>
      </c>
      <c r="D39" s="14" t="str">
        <f>IF(I39="","",IF(OR('Identificação da EG'!$B$7=0,'Identificação da EG'!$B$7=""),"","Portugal"))</f>
        <v/>
      </c>
      <c r="E39" s="14" t="str">
        <f>IF(I39="","",IF(OR('Identificação da EG'!$B$7=0,'Identificação da EG'!$B$7=""),"",'Identificação da EG'!$C$7))</f>
        <v/>
      </c>
      <c r="F39" s="14" t="str">
        <f>IF(I39="","",IF(OR('Identificação da EG'!$B$7=0,'Identificação da EG'!$B$7=""),"",'Identificação da EG'!$F$7))</f>
        <v/>
      </c>
      <c r="G39" s="14" t="str">
        <f>IF(I39="","",IF((OR('Identificação da EG'!$B$7=0,'Identificação da EG'!$B$7="")),"",'Identificação da EG'!$D$7))</f>
        <v/>
      </c>
      <c r="H39" s="25" t="str">
        <f>IF(I39="","",IF(OR('Identificação da EG'!$B$7=0,'Identificação da EG'!$B$7=""),"",'Identificação da EG'!$E$7))</f>
        <v/>
      </c>
      <c r="I39" s="8" t="str" cm="1">
        <f t="array" ref="I39">IF(M39="","",INDEX('Programas de Prevenção'!$B$36:$B$52,INT((ROWS($B$1:B38)-1)/4)+1))</f>
        <v/>
      </c>
      <c r="J39" s="8" t="str" cm="1">
        <f t="array" ref="J39">IF(M39="","",INDEX('Programas de Prevenção'!$C$36:$C$52,INT((ROWS($B$1:B38)-1)/4)+1))</f>
        <v/>
      </c>
      <c r="K39" s="8" t="str">
        <f>IF(M39="","","Materiais doados/reparados")</f>
        <v/>
      </c>
      <c r="L39" s="1" t="str">
        <f>IF(M39="","","t")</f>
        <v/>
      </c>
      <c r="M39" s="8" t="str" cm="1">
        <f t="array" ref="M39">IF(ISBLANK(INDEX('Programas de Prevenção'!$D$36:$G$52,INT((ROWS($B$1:B38)-1)/4)+1,MOD(ROWS($B$1:B38)-1,4)+1)),"",INDEX('Programas de Prevenção'!$D$36:$G$52,INT((ROWS($B$1:B38)-1)/4)+1,MOD(ROWS($B$1:B38)-1,4)+1))</f>
        <v/>
      </c>
    </row>
    <row r="40" spans="1:13" x14ac:dyDescent="0.15">
      <c r="A40" s="14" t="str">
        <f>IF(I40="","",IF(OR('Identificação da EG'!$B$7=0,'Identificação da EG'!$B$7=""),"",Capa!$C$10))</f>
        <v/>
      </c>
      <c r="B40" s="14" t="str">
        <f>IF(I40="","",IF((OR('Identificação da EG'!$B$7=0,'Identificação da EG'!$B$7="")),"",'Identificação da EG'!$B$7))</f>
        <v/>
      </c>
      <c r="C40" s="14" t="str">
        <f>IF(I40="","",IF(B40="","",VLOOKUP(B40,Auxiliar!$BW$23:$BX$3130,2,0)))</f>
        <v/>
      </c>
      <c r="D40" s="14" t="str">
        <f>IF(I40="","",IF(OR('Identificação da EG'!$B$7=0,'Identificação da EG'!$B$7=""),"","Portugal"))</f>
        <v/>
      </c>
      <c r="E40" s="14" t="str">
        <f>IF(I40="","",IF(OR('Identificação da EG'!$B$7=0,'Identificação da EG'!$B$7=""),"",'Identificação da EG'!$C$7))</f>
        <v/>
      </c>
      <c r="F40" s="14" t="str">
        <f>IF(I40="","",IF(OR('Identificação da EG'!$B$7=0,'Identificação da EG'!$B$7=""),"",'Identificação da EG'!$F$7))</f>
        <v/>
      </c>
      <c r="G40" s="14" t="str">
        <f>IF(I40="","",IF((OR('Identificação da EG'!$B$7=0,'Identificação da EG'!$B$7="")),"",'Identificação da EG'!$D$7))</f>
        <v/>
      </c>
      <c r="H40" s="25" t="str">
        <f>IF(I40="","",IF(OR('Identificação da EG'!$B$7=0,'Identificação da EG'!$B$7=""),"",'Identificação da EG'!$E$7))</f>
        <v/>
      </c>
      <c r="I40" s="8" t="str" cm="1">
        <f t="array" ref="I40">IF(M40="","",INDEX('Programas de Prevenção'!$B$36:$B$52,INT((ROWS($B$1:B39)-1)/4)+1))</f>
        <v/>
      </c>
      <c r="J40" s="8" t="str" cm="1">
        <f t="array" ref="J40">IF(M40="","",INDEX('Programas de Prevenção'!$C$36:$C$52,INT((ROWS($B$1:B39)-1)/4)+1))</f>
        <v/>
      </c>
      <c r="K40" s="8" t="str">
        <f>IF(M40="","","Materiais recebidos")</f>
        <v/>
      </c>
      <c r="L40" s="1" t="str">
        <f>IF(M40="","","nº")</f>
        <v/>
      </c>
      <c r="M40" s="8" t="str" cm="1">
        <f t="array" ref="M40">IF(ISBLANK(INDEX('Programas de Prevenção'!$D$36:$G$52,INT((ROWS($B$1:B39)-1)/4)+1,MOD(ROWS($B$1:B39)-1,4)+1)),"",INDEX('Programas de Prevenção'!$D$36:$G$52,INT((ROWS($B$1:B39)-1)/4)+1,MOD(ROWS($B$1:B39)-1,4)+1))</f>
        <v/>
      </c>
    </row>
    <row r="41" spans="1:13" x14ac:dyDescent="0.15">
      <c r="A41" s="14" t="str">
        <f>IF(I41="","",IF(OR('Identificação da EG'!$B$7=0,'Identificação da EG'!$B$7=""),"",Capa!$C$10))</f>
        <v/>
      </c>
      <c r="B41" s="14" t="str">
        <f>IF(I41="","",IF((OR('Identificação da EG'!$B$7=0,'Identificação da EG'!$B$7="")),"",'Identificação da EG'!$B$7))</f>
        <v/>
      </c>
      <c r="C41" s="14" t="str">
        <f>IF(I41="","",IF(B41="","",VLOOKUP(B41,Auxiliar!$BW$23:$BX$3130,2,0)))</f>
        <v/>
      </c>
      <c r="D41" s="14" t="str">
        <f>IF(I41="","",IF(OR('Identificação da EG'!$B$7=0,'Identificação da EG'!$B$7=""),"","Portugal"))</f>
        <v/>
      </c>
      <c r="E41" s="14" t="str">
        <f>IF(I41="","",IF(OR('Identificação da EG'!$B$7=0,'Identificação da EG'!$B$7=""),"",'Identificação da EG'!$C$7))</f>
        <v/>
      </c>
      <c r="F41" s="14" t="str">
        <f>IF(I41="","",IF(OR('Identificação da EG'!$B$7=0,'Identificação da EG'!$B$7=""),"",'Identificação da EG'!$F$7))</f>
        <v/>
      </c>
      <c r="G41" s="14" t="str">
        <f>IF(I41="","",IF((OR('Identificação da EG'!$B$7=0,'Identificação da EG'!$B$7="")),"",'Identificação da EG'!$D$7))</f>
        <v/>
      </c>
      <c r="H41" s="25" t="str">
        <f>IF(I41="","",IF(OR('Identificação da EG'!$B$7=0,'Identificação da EG'!$B$7=""),"",'Identificação da EG'!$E$7))</f>
        <v/>
      </c>
      <c r="I41" s="8" t="str" cm="1">
        <f t="array" ref="I41">IF(M41="","",INDEX('Programas de Prevenção'!$B$36:$B$52,INT((ROWS($B$1:B40)-1)/4)+1))</f>
        <v/>
      </c>
      <c r="J41" s="8" t="str" cm="1">
        <f t="array" ref="J41">IF(M41="","",INDEX('Programas de Prevenção'!$C$36:$C$52,INT((ROWS($B$1:B40)-1)/4)+1))</f>
        <v/>
      </c>
      <c r="K41" s="8" t="str">
        <f>IF(M41="","","Materiais doados/reparados")</f>
        <v/>
      </c>
      <c r="L41" s="1" t="str">
        <f>IF(M41="","","nº")</f>
        <v/>
      </c>
      <c r="M41" s="8" t="str" cm="1">
        <f t="array" ref="M41">IF(ISBLANK(INDEX('Programas de Prevenção'!$D$36:$G$52,INT((ROWS($B$1:B40)-1)/4)+1,MOD(ROWS($B$1:B40)-1,4)+1)),"",INDEX('Programas de Prevenção'!$D$36:$G$52,INT((ROWS($B$1:B40)-1)/4)+1,MOD(ROWS($B$1:B40)-1,4)+1))</f>
        <v/>
      </c>
    </row>
    <row r="42" spans="1:13" x14ac:dyDescent="0.15">
      <c r="A42" s="14" t="str">
        <f>IF(I42="","",IF(OR('Identificação da EG'!$B$7=0,'Identificação da EG'!$B$7=""),"",Capa!$C$10))</f>
        <v/>
      </c>
      <c r="B42" s="14" t="str">
        <f>IF(I42="","",IF((OR('Identificação da EG'!$B$7=0,'Identificação da EG'!$B$7="")),"",'Identificação da EG'!$B$7))</f>
        <v/>
      </c>
      <c r="C42" s="14" t="str">
        <f>IF(I42="","",IF(B42="","",VLOOKUP(B42,Auxiliar!$BW$23:$BX$3130,2,0)))</f>
        <v/>
      </c>
      <c r="D42" s="14" t="str">
        <f>IF(I42="","",IF(OR('Identificação da EG'!$B$7=0,'Identificação da EG'!$B$7=""),"","Portugal"))</f>
        <v/>
      </c>
      <c r="E42" s="14" t="str">
        <f>IF(I42="","",IF(OR('Identificação da EG'!$B$7=0,'Identificação da EG'!$B$7=""),"",'Identificação da EG'!$C$7))</f>
        <v/>
      </c>
      <c r="F42" s="14" t="str">
        <f>IF(I42="","",IF(OR('Identificação da EG'!$B$7=0,'Identificação da EG'!$B$7=""),"",'Identificação da EG'!$F$7))</f>
        <v/>
      </c>
      <c r="G42" s="14" t="str">
        <f>IF(I42="","",IF((OR('Identificação da EG'!$B$7=0,'Identificação da EG'!$B$7="")),"",'Identificação da EG'!$D$7))</f>
        <v/>
      </c>
      <c r="H42" s="25" t="str">
        <f>IF(I42="","",IF(OR('Identificação da EG'!$B$7=0,'Identificação da EG'!$B$7=""),"",'Identificação da EG'!$E$7))</f>
        <v/>
      </c>
      <c r="I42" s="8" t="str" cm="1">
        <f t="array" ref="I42">IF(M42="","",INDEX('Programas de Prevenção'!$B$36:$B$52,INT((ROWS($B$1:B41)-1)/4)+1))</f>
        <v/>
      </c>
      <c r="J42" s="8" t="str" cm="1">
        <f t="array" ref="J42">IF(M42="","",INDEX('Programas de Prevenção'!$C$36:$C$52,INT((ROWS($B$1:B41)-1)/4)+1))</f>
        <v/>
      </c>
      <c r="K42" s="8" t="str">
        <f>IF(M42="","","Materiais recebidos")</f>
        <v/>
      </c>
      <c r="L42" s="1" t="str">
        <f>IF(M42="","","t")</f>
        <v/>
      </c>
      <c r="M42" s="8" t="str" cm="1">
        <f t="array" ref="M42">IF(ISBLANK(INDEX('Programas de Prevenção'!$D$36:$G$52,INT((ROWS($B$1:B41)-1)/4)+1,MOD(ROWS($B$1:B41)-1,4)+1)),"",INDEX('Programas de Prevenção'!$D$36:$G$52,INT((ROWS($B$1:B41)-1)/4)+1,MOD(ROWS($B$1:B41)-1,4)+1))</f>
        <v/>
      </c>
    </row>
    <row r="43" spans="1:13" x14ac:dyDescent="0.15">
      <c r="A43" s="14" t="str">
        <f>IF(I43="","",IF(OR('Identificação da EG'!$B$7=0,'Identificação da EG'!$B$7=""),"",Capa!$C$10))</f>
        <v/>
      </c>
      <c r="B43" s="14" t="str">
        <f>IF(I43="","",IF((OR('Identificação da EG'!$B$7=0,'Identificação da EG'!$B$7="")),"",'Identificação da EG'!$B$7))</f>
        <v/>
      </c>
      <c r="C43" s="14" t="str">
        <f>IF(I43="","",IF(B43="","",VLOOKUP(B43,Auxiliar!$BW$23:$BX$3130,2,0)))</f>
        <v/>
      </c>
      <c r="D43" s="14" t="str">
        <f>IF(I43="","",IF(OR('Identificação da EG'!$B$7=0,'Identificação da EG'!$B$7=""),"","Portugal"))</f>
        <v/>
      </c>
      <c r="E43" s="14" t="str">
        <f>IF(I43="","",IF(OR('Identificação da EG'!$B$7=0,'Identificação da EG'!$B$7=""),"",'Identificação da EG'!$C$7))</f>
        <v/>
      </c>
      <c r="F43" s="14" t="str">
        <f>IF(I43="","",IF(OR('Identificação da EG'!$B$7=0,'Identificação da EG'!$B$7=""),"",'Identificação da EG'!$F$7))</f>
        <v/>
      </c>
      <c r="G43" s="14" t="str">
        <f>IF(I43="","",IF((OR('Identificação da EG'!$B$7=0,'Identificação da EG'!$B$7="")),"",'Identificação da EG'!$D$7))</f>
        <v/>
      </c>
      <c r="H43" s="25" t="str">
        <f>IF(I43="","",IF(OR('Identificação da EG'!$B$7=0,'Identificação da EG'!$B$7=""),"",'Identificação da EG'!$E$7))</f>
        <v/>
      </c>
      <c r="I43" s="8" t="str" cm="1">
        <f t="array" ref="I43">IF(M43="","",INDEX('Programas de Prevenção'!$B$36:$B$52,INT((ROWS($B$1:B42)-1)/4)+1))</f>
        <v/>
      </c>
      <c r="J43" s="8" t="str" cm="1">
        <f t="array" ref="J43">IF(M43="","",INDEX('Programas de Prevenção'!$C$36:$C$52,INT((ROWS($B$1:B42)-1)/4)+1))</f>
        <v/>
      </c>
      <c r="K43" s="8" t="str">
        <f>IF(M43="","","Materiais doados/reparados")</f>
        <v/>
      </c>
      <c r="L43" s="1" t="str">
        <f>IF(M43="","","t")</f>
        <v/>
      </c>
      <c r="M43" s="8" t="str" cm="1">
        <f t="array" ref="M43">IF(ISBLANK(INDEX('Programas de Prevenção'!$D$36:$G$52,INT((ROWS($B$1:B42)-1)/4)+1,MOD(ROWS($B$1:B42)-1,4)+1)),"",INDEX('Programas de Prevenção'!$D$36:$G$52,INT((ROWS($B$1:B42)-1)/4)+1,MOD(ROWS($B$1:B42)-1,4)+1))</f>
        <v/>
      </c>
    </row>
    <row r="44" spans="1:13" x14ac:dyDescent="0.15">
      <c r="A44" s="14" t="str">
        <f>IF(I44="","",IF(OR('Identificação da EG'!$B$7=0,'Identificação da EG'!$B$7=""),"",Capa!$C$10))</f>
        <v/>
      </c>
      <c r="B44" s="14" t="str">
        <f>IF(I44="","",IF((OR('Identificação da EG'!$B$7=0,'Identificação da EG'!$B$7="")),"",'Identificação da EG'!$B$7))</f>
        <v/>
      </c>
      <c r="C44" s="14" t="str">
        <f>IF(I44="","",IF(B44="","",VLOOKUP(B44,Auxiliar!$BW$23:$BX$3130,2,0)))</f>
        <v/>
      </c>
      <c r="D44" s="14" t="str">
        <f>IF(I44="","",IF(OR('Identificação da EG'!$B$7=0,'Identificação da EG'!$B$7=""),"","Portugal"))</f>
        <v/>
      </c>
      <c r="E44" s="14" t="str">
        <f>IF(I44="","",IF(OR('Identificação da EG'!$B$7=0,'Identificação da EG'!$B$7=""),"",'Identificação da EG'!$C$7))</f>
        <v/>
      </c>
      <c r="F44" s="14" t="str">
        <f>IF(I44="","",IF(OR('Identificação da EG'!$B$7=0,'Identificação da EG'!$B$7=""),"",'Identificação da EG'!$F$7))</f>
        <v/>
      </c>
      <c r="G44" s="14" t="str">
        <f>IF(I44="","",IF((OR('Identificação da EG'!$B$7=0,'Identificação da EG'!$B$7="")),"",'Identificação da EG'!$D$7))</f>
        <v/>
      </c>
      <c r="H44" s="25" t="str">
        <f>IF(I44="","",IF(OR('Identificação da EG'!$B$7=0,'Identificação da EG'!$B$7=""),"",'Identificação da EG'!$E$7))</f>
        <v/>
      </c>
      <c r="I44" s="8" t="str" cm="1">
        <f t="array" ref="I44">IF(M44="","",INDEX('Programas de Prevenção'!$B$36:$B$52,INT((ROWS($B$1:B43)-1)/4)+1))</f>
        <v/>
      </c>
      <c r="J44" s="8" t="str" cm="1">
        <f t="array" ref="J44">IF(M44="","",INDEX('Programas de Prevenção'!$C$36:$C$52,INT((ROWS($B$1:B43)-1)/4)+1))</f>
        <v/>
      </c>
      <c r="K44" s="8" t="str">
        <f>IF(M44="","","Materiais recebidos")</f>
        <v/>
      </c>
      <c r="L44" s="1" t="str">
        <f>IF(M44="","","nº")</f>
        <v/>
      </c>
      <c r="M44" s="8" t="str" cm="1">
        <f t="array" ref="M44">IF(ISBLANK(INDEX('Programas de Prevenção'!$D$36:$G$52,INT((ROWS($B$1:B43)-1)/4)+1,MOD(ROWS($B$1:B43)-1,4)+1)),"",INDEX('Programas de Prevenção'!$D$36:$G$52,INT((ROWS($B$1:B43)-1)/4)+1,MOD(ROWS($B$1:B43)-1,4)+1))</f>
        <v/>
      </c>
    </row>
    <row r="45" spans="1:13" x14ac:dyDescent="0.15">
      <c r="A45" s="14" t="str">
        <f>IF(I45="","",IF(OR('Identificação da EG'!$B$7=0,'Identificação da EG'!$B$7=""),"",Capa!$C$10))</f>
        <v/>
      </c>
      <c r="B45" s="14" t="str">
        <f>IF(I45="","",IF((OR('Identificação da EG'!$B$7=0,'Identificação da EG'!$B$7="")),"",'Identificação da EG'!$B$7))</f>
        <v/>
      </c>
      <c r="C45" s="14" t="str">
        <f>IF(I45="","",IF(B45="","",VLOOKUP(B45,Auxiliar!$BW$23:$BX$3130,2,0)))</f>
        <v/>
      </c>
      <c r="D45" s="14" t="str">
        <f>IF(I45="","",IF(OR('Identificação da EG'!$B$7=0,'Identificação da EG'!$B$7=""),"","Portugal"))</f>
        <v/>
      </c>
      <c r="E45" s="14" t="str">
        <f>IF(I45="","",IF(OR('Identificação da EG'!$B$7=0,'Identificação da EG'!$B$7=""),"",'Identificação da EG'!$C$7))</f>
        <v/>
      </c>
      <c r="F45" s="14" t="str">
        <f>IF(I45="","",IF(OR('Identificação da EG'!$B$7=0,'Identificação da EG'!$B$7=""),"",'Identificação da EG'!$F$7))</f>
        <v/>
      </c>
      <c r="G45" s="14" t="str">
        <f>IF(I45="","",IF((OR('Identificação da EG'!$B$7=0,'Identificação da EG'!$B$7="")),"",'Identificação da EG'!$D$7))</f>
        <v/>
      </c>
      <c r="H45" s="25" t="str">
        <f>IF(I45="","",IF(OR('Identificação da EG'!$B$7=0,'Identificação da EG'!$B$7=""),"",'Identificação da EG'!$E$7))</f>
        <v/>
      </c>
      <c r="I45" s="8" t="str" cm="1">
        <f t="array" ref="I45">IF(M45="","",INDEX('Programas de Prevenção'!$B$36:$B$52,INT((ROWS($B$1:B44)-1)/4)+1))</f>
        <v/>
      </c>
      <c r="J45" s="8" t="str" cm="1">
        <f t="array" ref="J45">IF(M45="","",INDEX('Programas de Prevenção'!$C$36:$C$52,INT((ROWS($B$1:B44)-1)/4)+1))</f>
        <v/>
      </c>
      <c r="K45" s="8" t="str">
        <f>IF(M45="","","Materiais doados/reparados")</f>
        <v/>
      </c>
      <c r="L45" s="1" t="str">
        <f>IF(M45="","","nº")</f>
        <v/>
      </c>
      <c r="M45" s="8" t="str" cm="1">
        <f t="array" ref="M45">IF(ISBLANK(INDEX('Programas de Prevenção'!$D$36:$G$52,INT((ROWS($B$1:B44)-1)/4)+1,MOD(ROWS($B$1:B44)-1,4)+1)),"",INDEX('Programas de Prevenção'!$D$36:$G$52,INT((ROWS($B$1:B44)-1)/4)+1,MOD(ROWS($B$1:B44)-1,4)+1))</f>
        <v/>
      </c>
    </row>
    <row r="46" spans="1:13" x14ac:dyDescent="0.15">
      <c r="A46" s="14" t="str">
        <f>IF(I46="","",IF(OR('Identificação da EG'!$B$7=0,'Identificação da EG'!$B$7=""),"",Capa!$C$10))</f>
        <v/>
      </c>
      <c r="B46" s="14" t="str">
        <f>IF(I46="","",IF((OR('Identificação da EG'!$B$7=0,'Identificação da EG'!$B$7="")),"",'Identificação da EG'!$B$7))</f>
        <v/>
      </c>
      <c r="C46" s="14" t="str">
        <f>IF(I46="","",IF(B46="","",VLOOKUP(B46,Auxiliar!$BW$23:$BX$3130,2,0)))</f>
        <v/>
      </c>
      <c r="D46" s="14" t="str">
        <f>IF(I46="","",IF(OR('Identificação da EG'!$B$7=0,'Identificação da EG'!$B$7=""),"","Portugal"))</f>
        <v/>
      </c>
      <c r="E46" s="14" t="str">
        <f>IF(I46="","",IF(OR('Identificação da EG'!$B$7=0,'Identificação da EG'!$B$7=""),"",'Identificação da EG'!$C$7))</f>
        <v/>
      </c>
      <c r="F46" s="14" t="str">
        <f>IF(I46="","",IF(OR('Identificação da EG'!$B$7=0,'Identificação da EG'!$B$7=""),"",'Identificação da EG'!$F$7))</f>
        <v/>
      </c>
      <c r="G46" s="14" t="str">
        <f>IF(I46="","",IF((OR('Identificação da EG'!$B$7=0,'Identificação da EG'!$B$7="")),"",'Identificação da EG'!$D$7))</f>
        <v/>
      </c>
      <c r="H46" s="25" t="str">
        <f>IF(I46="","",IF(OR('Identificação da EG'!$B$7=0,'Identificação da EG'!$B$7=""),"",'Identificação da EG'!$E$7))</f>
        <v/>
      </c>
      <c r="I46" s="8" t="str" cm="1">
        <f t="array" ref="I46">IF(M46="","",INDEX('Programas de Prevenção'!$B$36:$B$52,INT((ROWS($B$1:B45)-1)/4)+1))</f>
        <v/>
      </c>
      <c r="J46" s="8" t="str" cm="1">
        <f t="array" ref="J46">IF(M46="","",INDEX('Programas de Prevenção'!$C$36:$C$52,INT((ROWS($B$1:B45)-1)/4)+1))</f>
        <v/>
      </c>
      <c r="K46" s="8" t="str">
        <f>IF(M46="","","Materiais recebidos")</f>
        <v/>
      </c>
      <c r="L46" s="1" t="str">
        <f>IF(M46="","","t")</f>
        <v/>
      </c>
      <c r="M46" s="8" t="str" cm="1">
        <f t="array" ref="M46">IF(ISBLANK(INDEX('Programas de Prevenção'!$D$36:$G$52,INT((ROWS($B$1:B45)-1)/4)+1,MOD(ROWS($B$1:B45)-1,4)+1)),"",INDEX('Programas de Prevenção'!$D$36:$G$52,INT((ROWS($B$1:B45)-1)/4)+1,MOD(ROWS($B$1:B45)-1,4)+1))</f>
        <v/>
      </c>
    </row>
    <row r="47" spans="1:13" x14ac:dyDescent="0.15">
      <c r="A47" s="14" t="str">
        <f>IF(I47="","",IF(OR('Identificação da EG'!$B$7=0,'Identificação da EG'!$B$7=""),"",Capa!$C$10))</f>
        <v/>
      </c>
      <c r="B47" s="14" t="str">
        <f>IF(I47="","",IF((OR('Identificação da EG'!$B$7=0,'Identificação da EG'!$B$7="")),"",'Identificação da EG'!$B$7))</f>
        <v/>
      </c>
      <c r="C47" s="14" t="str">
        <f>IF(I47="","",IF(B47="","",VLOOKUP(B47,Auxiliar!$BW$23:$BX$3130,2,0)))</f>
        <v/>
      </c>
      <c r="D47" s="14" t="str">
        <f>IF(I47="","",IF(OR('Identificação da EG'!$B$7=0,'Identificação da EG'!$B$7=""),"","Portugal"))</f>
        <v/>
      </c>
      <c r="E47" s="14" t="str">
        <f>IF(I47="","",IF(OR('Identificação da EG'!$B$7=0,'Identificação da EG'!$B$7=""),"",'Identificação da EG'!$C$7))</f>
        <v/>
      </c>
      <c r="F47" s="14" t="str">
        <f>IF(I47="","",IF(OR('Identificação da EG'!$B$7=0,'Identificação da EG'!$B$7=""),"",'Identificação da EG'!$F$7))</f>
        <v/>
      </c>
      <c r="G47" s="14" t="str">
        <f>IF(I47="","",IF((OR('Identificação da EG'!$B$7=0,'Identificação da EG'!$B$7="")),"",'Identificação da EG'!$D$7))</f>
        <v/>
      </c>
      <c r="H47" s="25" t="str">
        <f>IF(I47="","",IF(OR('Identificação da EG'!$B$7=0,'Identificação da EG'!$B$7=""),"",'Identificação da EG'!$E$7))</f>
        <v/>
      </c>
      <c r="I47" s="8" t="str" cm="1">
        <f t="array" ref="I47">IF(M47="","",INDEX('Programas de Prevenção'!$B$36:$B$52,INT((ROWS($B$1:B46)-1)/4)+1))</f>
        <v/>
      </c>
      <c r="J47" s="8" t="str" cm="1">
        <f t="array" ref="J47">IF(M47="","",INDEX('Programas de Prevenção'!$C$36:$C$52,INT((ROWS($B$1:B46)-1)/4)+1))</f>
        <v/>
      </c>
      <c r="K47" s="8" t="str">
        <f>IF(M47="","","Materiais doados/reparados")</f>
        <v/>
      </c>
      <c r="L47" s="1" t="str">
        <f>IF(M47="","","t")</f>
        <v/>
      </c>
      <c r="M47" s="8" t="str" cm="1">
        <f t="array" ref="M47">IF(ISBLANK(INDEX('Programas de Prevenção'!$D$36:$G$52,INT((ROWS($B$1:B46)-1)/4)+1,MOD(ROWS($B$1:B46)-1,4)+1)),"",INDEX('Programas de Prevenção'!$D$36:$G$52,INT((ROWS($B$1:B46)-1)/4)+1,MOD(ROWS($B$1:B46)-1,4)+1))</f>
        <v/>
      </c>
    </row>
    <row r="48" spans="1:13" x14ac:dyDescent="0.15">
      <c r="A48" s="14" t="str">
        <f>IF(I48="","",IF(OR('Identificação da EG'!$B$7=0,'Identificação da EG'!$B$7=""),"",Capa!$C$10))</f>
        <v/>
      </c>
      <c r="B48" s="14" t="str">
        <f>IF(I48="","",IF((OR('Identificação da EG'!$B$7=0,'Identificação da EG'!$B$7="")),"",'Identificação da EG'!$B$7))</f>
        <v/>
      </c>
      <c r="C48" s="14" t="str">
        <f>IF(I48="","",IF(B48="","",VLOOKUP(B48,Auxiliar!$BW$23:$BX$3130,2,0)))</f>
        <v/>
      </c>
      <c r="D48" s="14" t="str">
        <f>IF(I48="","",IF(OR('Identificação da EG'!$B$7=0,'Identificação da EG'!$B$7=""),"","Portugal"))</f>
        <v/>
      </c>
      <c r="E48" s="14" t="str">
        <f>IF(I48="","",IF(OR('Identificação da EG'!$B$7=0,'Identificação da EG'!$B$7=""),"",'Identificação da EG'!$C$7))</f>
        <v/>
      </c>
      <c r="F48" s="14" t="str">
        <f>IF(I48="","",IF(OR('Identificação da EG'!$B$7=0,'Identificação da EG'!$B$7=""),"",'Identificação da EG'!$F$7))</f>
        <v/>
      </c>
      <c r="G48" s="14" t="str">
        <f>IF(I48="","",IF((OR('Identificação da EG'!$B$7=0,'Identificação da EG'!$B$7="")),"",'Identificação da EG'!$D$7))</f>
        <v/>
      </c>
      <c r="H48" s="25" t="str">
        <f>IF(I48="","",IF(OR('Identificação da EG'!$B$7=0,'Identificação da EG'!$B$7=""),"",'Identificação da EG'!$E$7))</f>
        <v/>
      </c>
      <c r="I48" s="8" t="str" cm="1">
        <f t="array" ref="I48">IF(M48="","",INDEX('Programas de Prevenção'!$B$36:$B$52,INT((ROWS($B$1:B47)-1)/4)+1))</f>
        <v/>
      </c>
      <c r="J48" s="8" t="str" cm="1">
        <f t="array" ref="J48">IF(M48="","",INDEX('Programas de Prevenção'!$C$36:$C$52,INT((ROWS($B$1:B47)-1)/4)+1))</f>
        <v/>
      </c>
      <c r="K48" s="8" t="str">
        <f>IF(M48="","","Materiais recebidos")</f>
        <v/>
      </c>
      <c r="L48" s="1" t="str">
        <f>IF(M48="","","nº")</f>
        <v/>
      </c>
      <c r="M48" s="8" t="str" cm="1">
        <f t="array" ref="M48">IF(ISBLANK(INDEX('Programas de Prevenção'!$D$36:$G$52,INT((ROWS($B$1:B47)-1)/4)+1,MOD(ROWS($B$1:B47)-1,4)+1)),"",INDEX('Programas de Prevenção'!$D$36:$G$52,INT((ROWS($B$1:B47)-1)/4)+1,MOD(ROWS($B$1:B47)-1,4)+1))</f>
        <v/>
      </c>
    </row>
    <row r="49" spans="1:13" x14ac:dyDescent="0.15">
      <c r="A49" s="14" t="str">
        <f>IF(I49="","",IF(OR('Identificação da EG'!$B$7=0,'Identificação da EG'!$B$7=""),"",Capa!$C$10))</f>
        <v/>
      </c>
      <c r="B49" s="14" t="str">
        <f>IF(I49="","",IF((OR('Identificação da EG'!$B$7=0,'Identificação da EG'!$B$7="")),"",'Identificação da EG'!$B$7))</f>
        <v/>
      </c>
      <c r="C49" s="14" t="str">
        <f>IF(I49="","",IF(B49="","",VLOOKUP(B49,Auxiliar!$BW$23:$BX$3130,2,0)))</f>
        <v/>
      </c>
      <c r="D49" s="14" t="str">
        <f>IF(I49="","",IF(OR('Identificação da EG'!$B$7=0,'Identificação da EG'!$B$7=""),"","Portugal"))</f>
        <v/>
      </c>
      <c r="E49" s="14" t="str">
        <f>IF(I49="","",IF(OR('Identificação da EG'!$B$7=0,'Identificação da EG'!$B$7=""),"",'Identificação da EG'!$C$7))</f>
        <v/>
      </c>
      <c r="F49" s="14" t="str">
        <f>IF(I49="","",IF(OR('Identificação da EG'!$B$7=0,'Identificação da EG'!$B$7=""),"",'Identificação da EG'!$F$7))</f>
        <v/>
      </c>
      <c r="G49" s="14" t="str">
        <f>IF(I49="","",IF((OR('Identificação da EG'!$B$7=0,'Identificação da EG'!$B$7="")),"",'Identificação da EG'!$D$7))</f>
        <v/>
      </c>
      <c r="H49" s="25" t="str">
        <f>IF(I49="","",IF(OR('Identificação da EG'!$B$7=0,'Identificação da EG'!$B$7=""),"",'Identificação da EG'!$E$7))</f>
        <v/>
      </c>
      <c r="I49" s="8" t="str" cm="1">
        <f t="array" ref="I49">IF(M49="","",INDEX('Programas de Prevenção'!$B$36:$B$52,INT((ROWS($B$1:B48)-1)/4)+1))</f>
        <v/>
      </c>
      <c r="J49" s="8" t="str" cm="1">
        <f t="array" ref="J49">IF(M49="","",INDEX('Programas de Prevenção'!$C$36:$C$52,INT((ROWS($B$1:B48)-1)/4)+1))</f>
        <v/>
      </c>
      <c r="K49" s="8" t="str">
        <f>IF(M49="","","Materiais doados/reparados")</f>
        <v/>
      </c>
      <c r="L49" s="1" t="str">
        <f>IF(M49="","","nº")</f>
        <v/>
      </c>
      <c r="M49" s="8" t="str" cm="1">
        <f t="array" ref="M49">IF(ISBLANK(INDEX('Programas de Prevenção'!$D$36:$G$52,INT((ROWS($B$1:B48)-1)/4)+1,MOD(ROWS($B$1:B48)-1,4)+1)),"",INDEX('Programas de Prevenção'!$D$36:$G$52,INT((ROWS($B$1:B48)-1)/4)+1,MOD(ROWS($B$1:B48)-1,4)+1))</f>
        <v/>
      </c>
    </row>
    <row r="50" spans="1:13" x14ac:dyDescent="0.15">
      <c r="A50" s="14" t="str">
        <f>IF(I50="","",IF(OR('Identificação da EG'!$B$7=0,'Identificação da EG'!$B$7=""),"",Capa!$C$10))</f>
        <v/>
      </c>
      <c r="B50" s="14" t="str">
        <f>IF(I50="","",IF((OR('Identificação da EG'!$B$7=0,'Identificação da EG'!$B$7="")),"",'Identificação da EG'!$B$7))</f>
        <v/>
      </c>
      <c r="C50" s="14" t="str">
        <f>IF(I50="","",IF(B50="","",VLOOKUP(B50,Auxiliar!$BW$23:$BX$3130,2,0)))</f>
        <v/>
      </c>
      <c r="D50" s="14" t="str">
        <f>IF(I50="","",IF(OR('Identificação da EG'!$B$7=0,'Identificação da EG'!$B$7=""),"","Portugal"))</f>
        <v/>
      </c>
      <c r="E50" s="14" t="str">
        <f>IF(I50="","",IF(OR('Identificação da EG'!$B$7=0,'Identificação da EG'!$B$7=""),"",'Identificação da EG'!$C$7))</f>
        <v/>
      </c>
      <c r="F50" s="14" t="str">
        <f>IF(I50="","",IF(OR('Identificação da EG'!$B$7=0,'Identificação da EG'!$B$7=""),"",'Identificação da EG'!$F$7))</f>
        <v/>
      </c>
      <c r="G50" s="14" t="str">
        <f>IF(I50="","",IF((OR('Identificação da EG'!$B$7=0,'Identificação da EG'!$B$7="")),"",'Identificação da EG'!$D$7))</f>
        <v/>
      </c>
      <c r="H50" s="25" t="str">
        <f>IF(I50="","",IF(OR('Identificação da EG'!$B$7=0,'Identificação da EG'!$B$7=""),"",'Identificação da EG'!$E$7))</f>
        <v/>
      </c>
      <c r="I50" s="8" t="str" cm="1">
        <f t="array" ref="I50">IF(M50="","",INDEX('Programas de Prevenção'!$B$36:$B$52,INT((ROWS($B$1:B49)-1)/4)+1))</f>
        <v/>
      </c>
      <c r="J50" s="8" t="str" cm="1">
        <f t="array" ref="J50">IF(M50="","",INDEX('Programas de Prevenção'!$C$36:$C$52,INT((ROWS($B$1:B49)-1)/4)+1))</f>
        <v/>
      </c>
      <c r="K50" s="8" t="str">
        <f>IF(M50="","","Materiais recebidos")</f>
        <v/>
      </c>
      <c r="L50" s="1" t="str">
        <f>IF(M50="","","t")</f>
        <v/>
      </c>
      <c r="M50" s="8" t="str" cm="1">
        <f t="array" ref="M50">IF(ISBLANK(INDEX('Programas de Prevenção'!$D$36:$G$52,INT((ROWS($B$1:B49)-1)/4)+1,MOD(ROWS($B$1:B49)-1,4)+1)),"",INDEX('Programas de Prevenção'!$D$36:$G$52,INT((ROWS($B$1:B49)-1)/4)+1,MOD(ROWS($B$1:B49)-1,4)+1))</f>
        <v/>
      </c>
    </row>
    <row r="51" spans="1:13" x14ac:dyDescent="0.15">
      <c r="A51" s="14" t="str">
        <f>IF(I51="","",IF(OR('Identificação da EG'!$B$7=0,'Identificação da EG'!$B$7=""),"",Capa!$C$10))</f>
        <v/>
      </c>
      <c r="B51" s="14" t="str">
        <f>IF(I51="","",IF((OR('Identificação da EG'!$B$7=0,'Identificação da EG'!$B$7="")),"",'Identificação da EG'!$B$7))</f>
        <v/>
      </c>
      <c r="C51" s="14" t="str">
        <f>IF(I51="","",IF(B51="","",VLOOKUP(B51,Auxiliar!$BW$23:$BX$3130,2,0)))</f>
        <v/>
      </c>
      <c r="D51" s="14" t="str">
        <f>IF(I51="","",IF(OR('Identificação da EG'!$B$7=0,'Identificação da EG'!$B$7=""),"","Portugal"))</f>
        <v/>
      </c>
      <c r="E51" s="14" t="str">
        <f>IF(I51="","",IF(OR('Identificação da EG'!$B$7=0,'Identificação da EG'!$B$7=""),"",'Identificação da EG'!$C$7))</f>
        <v/>
      </c>
      <c r="F51" s="14" t="str">
        <f>IF(I51="","",IF(OR('Identificação da EG'!$B$7=0,'Identificação da EG'!$B$7=""),"",'Identificação da EG'!$F$7))</f>
        <v/>
      </c>
      <c r="G51" s="14" t="str">
        <f>IF(I51="","",IF((OR('Identificação da EG'!$B$7=0,'Identificação da EG'!$B$7="")),"",'Identificação da EG'!$D$7))</f>
        <v/>
      </c>
      <c r="H51" s="25" t="str">
        <f>IF(I51="","",IF(OR('Identificação da EG'!$B$7=0,'Identificação da EG'!$B$7=""),"",'Identificação da EG'!$E$7))</f>
        <v/>
      </c>
      <c r="I51" s="8" t="str" cm="1">
        <f t="array" ref="I51">IF(M51="","",INDEX('Programas de Prevenção'!$B$36:$B$52,INT((ROWS($B$1:B50)-1)/4)+1))</f>
        <v/>
      </c>
      <c r="J51" s="8" t="str" cm="1">
        <f t="array" ref="J51">IF(M51="","",INDEX('Programas de Prevenção'!$C$36:$C$52,INT((ROWS($B$1:B50)-1)/4)+1))</f>
        <v/>
      </c>
      <c r="K51" s="8" t="str">
        <f>IF(M51="","","Materiais doados/reparados")</f>
        <v/>
      </c>
      <c r="L51" s="1" t="str">
        <f>IF(M51="","","t")</f>
        <v/>
      </c>
      <c r="M51" s="8" t="str" cm="1">
        <f t="array" ref="M51">IF(ISBLANK(INDEX('Programas de Prevenção'!$D$36:$G$52,INT((ROWS($B$1:B50)-1)/4)+1,MOD(ROWS($B$1:B50)-1,4)+1)),"",INDEX('Programas de Prevenção'!$D$36:$G$52,INT((ROWS($B$1:B50)-1)/4)+1,MOD(ROWS($B$1:B50)-1,4)+1))</f>
        <v/>
      </c>
    </row>
    <row r="52" spans="1:13" x14ac:dyDescent="0.15">
      <c r="A52" s="14" t="str">
        <f>IF(I52="","",IF(OR('Identificação da EG'!$B$7=0,'Identificação da EG'!$B$7=""),"",Capa!$C$10))</f>
        <v/>
      </c>
      <c r="B52" s="14" t="str">
        <f>IF(I52="","",IF((OR('Identificação da EG'!$B$7=0,'Identificação da EG'!$B$7="")),"",'Identificação da EG'!$B$7))</f>
        <v/>
      </c>
      <c r="C52" s="14" t="str">
        <f>IF(I52="","",IF(B52="","",VLOOKUP(B52,Auxiliar!$BW$23:$BX$3130,2,0)))</f>
        <v/>
      </c>
      <c r="D52" s="14" t="str">
        <f>IF(I52="","",IF(OR('Identificação da EG'!$B$7=0,'Identificação da EG'!$B$7=""),"","Portugal"))</f>
        <v/>
      </c>
      <c r="E52" s="14" t="str">
        <f>IF(I52="","",IF(OR('Identificação da EG'!$B$7=0,'Identificação da EG'!$B$7=""),"",'Identificação da EG'!$C$7))</f>
        <v/>
      </c>
      <c r="F52" s="14" t="str">
        <f>IF(I52="","",IF(OR('Identificação da EG'!$B$7=0,'Identificação da EG'!$B$7=""),"",'Identificação da EG'!$F$7))</f>
        <v/>
      </c>
      <c r="G52" s="14" t="str">
        <f>IF(I52="","",IF((OR('Identificação da EG'!$B$7=0,'Identificação da EG'!$B$7="")),"",'Identificação da EG'!$D$7))</f>
        <v/>
      </c>
      <c r="H52" s="25" t="str">
        <f>IF(I52="","",IF(OR('Identificação da EG'!$B$7=0,'Identificação da EG'!$B$7=""),"",'Identificação da EG'!$E$7))</f>
        <v/>
      </c>
      <c r="I52" s="8" t="str" cm="1">
        <f t="array" ref="I52">IF(M52="","",INDEX('Programas de Prevenção'!$B$36:$B$52,INT((ROWS($B$1:B51)-1)/4)+1))</f>
        <v/>
      </c>
      <c r="J52" s="8" t="str" cm="1">
        <f t="array" ref="J52">IF(M52="","",INDEX('Programas de Prevenção'!$C$36:$C$52,INT((ROWS($B$1:B51)-1)/4)+1))</f>
        <v/>
      </c>
      <c r="K52" s="8" t="str">
        <f>IF(M52="","","Materiais recebidos")</f>
        <v/>
      </c>
      <c r="L52" s="1" t="str">
        <f>IF(M52="","","nº")</f>
        <v/>
      </c>
      <c r="M52" s="8" t="str" cm="1">
        <f t="array" ref="M52">IF(ISBLANK(INDEX('Programas de Prevenção'!$D$36:$G$52,INT((ROWS($B$1:B51)-1)/4)+1,MOD(ROWS($B$1:B51)-1,4)+1)),"",INDEX('Programas de Prevenção'!$D$36:$G$52,INT((ROWS($B$1:B51)-1)/4)+1,MOD(ROWS($B$1:B51)-1,4)+1))</f>
        <v/>
      </c>
    </row>
    <row r="53" spans="1:13" x14ac:dyDescent="0.15">
      <c r="A53" s="14" t="str">
        <f>IF(I53="","",IF(OR('Identificação da EG'!$B$7=0,'Identificação da EG'!$B$7=""),"",Capa!$C$10))</f>
        <v/>
      </c>
      <c r="B53" s="14" t="str">
        <f>IF(I53="","",IF((OR('Identificação da EG'!$B$7=0,'Identificação da EG'!$B$7="")),"",'Identificação da EG'!$B$7))</f>
        <v/>
      </c>
      <c r="C53" s="14" t="str">
        <f>IF(I53="","",IF(B53="","",VLOOKUP(B53,Auxiliar!$BW$23:$BX$3130,2,0)))</f>
        <v/>
      </c>
      <c r="D53" s="14" t="str">
        <f>IF(I53="","",IF(OR('Identificação da EG'!$B$7=0,'Identificação da EG'!$B$7=""),"","Portugal"))</f>
        <v/>
      </c>
      <c r="E53" s="14" t="str">
        <f>IF(I53="","",IF(OR('Identificação da EG'!$B$7=0,'Identificação da EG'!$B$7=""),"",'Identificação da EG'!$C$7))</f>
        <v/>
      </c>
      <c r="F53" s="14" t="str">
        <f>IF(I53="","",IF(OR('Identificação da EG'!$B$7=0,'Identificação da EG'!$B$7=""),"",'Identificação da EG'!$F$7))</f>
        <v/>
      </c>
      <c r="G53" s="14" t="str">
        <f>IF(I53="","",IF((OR('Identificação da EG'!$B$7=0,'Identificação da EG'!$B$7="")),"",'Identificação da EG'!$D$7))</f>
        <v/>
      </c>
      <c r="H53" s="25" t="str">
        <f>IF(I53="","",IF(OR('Identificação da EG'!$B$7=0,'Identificação da EG'!$B$7=""),"",'Identificação da EG'!$E$7))</f>
        <v/>
      </c>
      <c r="I53" s="8" t="str" cm="1">
        <f t="array" ref="I53">IF(M53="","",INDEX('Programas de Prevenção'!$B$36:$B$52,INT((ROWS($B$1:B52)-1)/4)+1))</f>
        <v/>
      </c>
      <c r="J53" s="8" t="str" cm="1">
        <f t="array" ref="J53">IF(M53="","",INDEX('Programas de Prevenção'!$C$36:$C$52,INT((ROWS($B$1:B52)-1)/4)+1))</f>
        <v/>
      </c>
      <c r="K53" s="8" t="str">
        <f>IF(M53="","","Materiais doados/reparados")</f>
        <v/>
      </c>
      <c r="L53" s="1" t="str">
        <f>IF(M53="","","nº")</f>
        <v/>
      </c>
      <c r="M53" s="8" t="str" cm="1">
        <f t="array" ref="M53">IF(ISBLANK(INDEX('Programas de Prevenção'!$D$36:$G$52,INT((ROWS($B$1:B52)-1)/4)+1,MOD(ROWS($B$1:B52)-1,4)+1)),"",INDEX('Programas de Prevenção'!$D$36:$G$52,INT((ROWS($B$1:B52)-1)/4)+1,MOD(ROWS($B$1:B52)-1,4)+1))</f>
        <v/>
      </c>
    </row>
    <row r="54" spans="1:13" x14ac:dyDescent="0.15">
      <c r="A54" s="14" t="str">
        <f>IF(I54="","",IF(OR('Identificação da EG'!$B$7=0,'Identificação da EG'!$B$7=""),"",Capa!$C$10))</f>
        <v/>
      </c>
      <c r="B54" s="14" t="str">
        <f>IF(I54="","",IF((OR('Identificação da EG'!$B$7=0,'Identificação da EG'!$B$7="")),"",'Identificação da EG'!$B$7))</f>
        <v/>
      </c>
      <c r="C54" s="14" t="str">
        <f>IF(I54="","",IF(B54="","",VLOOKUP(B54,Auxiliar!$BW$23:$BX$3130,2,0)))</f>
        <v/>
      </c>
      <c r="D54" s="14" t="str">
        <f>IF(I54="","",IF(OR('Identificação da EG'!$B$7=0,'Identificação da EG'!$B$7=""),"","Portugal"))</f>
        <v/>
      </c>
      <c r="E54" s="14" t="str">
        <f>IF(I54="","",IF(OR('Identificação da EG'!$B$7=0,'Identificação da EG'!$B$7=""),"",'Identificação da EG'!$C$7))</f>
        <v/>
      </c>
      <c r="F54" s="14" t="str">
        <f>IF(I54="","",IF(OR('Identificação da EG'!$B$7=0,'Identificação da EG'!$B$7=""),"",'Identificação da EG'!$F$7))</f>
        <v/>
      </c>
      <c r="G54" s="14" t="str">
        <f>IF(I54="","",IF((OR('Identificação da EG'!$B$7=0,'Identificação da EG'!$B$7="")),"",'Identificação da EG'!$D$7))</f>
        <v/>
      </c>
      <c r="H54" s="25" t="str">
        <f>IF(I54="","",IF(OR('Identificação da EG'!$B$7=0,'Identificação da EG'!$B$7=""),"",'Identificação da EG'!$E$7))</f>
        <v/>
      </c>
      <c r="I54" s="8" t="str" cm="1">
        <f t="array" ref="I54">IF(M54="","",INDEX('Programas de Prevenção'!$B$36:$B$52,INT((ROWS($B$1:B53)-1)/4)+1))</f>
        <v/>
      </c>
      <c r="J54" s="8" t="str" cm="1">
        <f t="array" ref="J54">IF(M54="","",INDEX('Programas de Prevenção'!$C$36:$C$52,INT((ROWS($B$1:B53)-1)/4)+1))</f>
        <v/>
      </c>
      <c r="K54" s="8" t="str">
        <f>IF(M54="","","Materiais recebidos")</f>
        <v/>
      </c>
      <c r="L54" s="1" t="str">
        <f>IF(M54="","","t")</f>
        <v/>
      </c>
      <c r="M54" s="8" t="str" cm="1">
        <f t="array" ref="M54">IF(ISBLANK(INDEX('Programas de Prevenção'!$D$36:$G$52,INT((ROWS($B$1:B53)-1)/4)+1,MOD(ROWS($B$1:B53)-1,4)+1)),"",INDEX('Programas de Prevenção'!$D$36:$G$52,INT((ROWS($B$1:B53)-1)/4)+1,MOD(ROWS($B$1:B53)-1,4)+1))</f>
        <v/>
      </c>
    </row>
    <row r="55" spans="1:13" x14ac:dyDescent="0.15">
      <c r="A55" s="14" t="str">
        <f>IF(I55="","",IF(OR('Identificação da EG'!$B$7=0,'Identificação da EG'!$B$7=""),"",Capa!$C$10))</f>
        <v/>
      </c>
      <c r="B55" s="14" t="str">
        <f>IF(I55="","",IF((OR('Identificação da EG'!$B$7=0,'Identificação da EG'!$B$7="")),"",'Identificação da EG'!$B$7))</f>
        <v/>
      </c>
      <c r="C55" s="14" t="str">
        <f>IF(I55="","",IF(B55="","",VLOOKUP(B55,Auxiliar!$BW$23:$BX$3130,2,0)))</f>
        <v/>
      </c>
      <c r="D55" s="14" t="str">
        <f>IF(I55="","",IF(OR('Identificação da EG'!$B$7=0,'Identificação da EG'!$B$7=""),"","Portugal"))</f>
        <v/>
      </c>
      <c r="E55" s="14" t="str">
        <f>IF(I55="","",IF(OR('Identificação da EG'!$B$7=0,'Identificação da EG'!$B$7=""),"",'Identificação da EG'!$C$7))</f>
        <v/>
      </c>
      <c r="F55" s="14" t="str">
        <f>IF(I55="","",IF(OR('Identificação da EG'!$B$7=0,'Identificação da EG'!$B$7=""),"",'Identificação da EG'!$F$7))</f>
        <v/>
      </c>
      <c r="G55" s="14" t="str">
        <f>IF(I55="","",IF((OR('Identificação da EG'!$B$7=0,'Identificação da EG'!$B$7="")),"",'Identificação da EG'!$D$7))</f>
        <v/>
      </c>
      <c r="H55" s="25" t="str">
        <f>IF(I55="","",IF(OR('Identificação da EG'!$B$7=0,'Identificação da EG'!$B$7=""),"",'Identificação da EG'!$E$7))</f>
        <v/>
      </c>
      <c r="I55" s="8" t="str" cm="1">
        <f t="array" ref="I55">IF(M55="","",INDEX('Programas de Prevenção'!$B$36:$B$52,INT((ROWS($B$1:B54)-1)/4)+1))</f>
        <v/>
      </c>
      <c r="J55" s="8" t="str" cm="1">
        <f t="array" ref="J55">IF(M55="","",INDEX('Programas de Prevenção'!$C$36:$C$52,INT((ROWS($B$1:B54)-1)/4)+1))</f>
        <v/>
      </c>
      <c r="K55" s="8" t="str">
        <f>IF(M55="","","Materiais doados/reparados")</f>
        <v/>
      </c>
      <c r="L55" s="1" t="str">
        <f>IF(M55="","","t")</f>
        <v/>
      </c>
      <c r="M55" s="8" t="str" cm="1">
        <f t="array" ref="M55">IF(ISBLANK(INDEX('Programas de Prevenção'!$D$36:$G$52,INT((ROWS($B$1:B54)-1)/4)+1,MOD(ROWS($B$1:B54)-1,4)+1)),"",INDEX('Programas de Prevenção'!$D$36:$G$52,INT((ROWS($B$1:B54)-1)/4)+1,MOD(ROWS($B$1:B54)-1,4)+1))</f>
        <v/>
      </c>
    </row>
    <row r="56" spans="1:13" x14ac:dyDescent="0.15">
      <c r="A56" s="14" t="str">
        <f>IF(I56="","",IF(OR('Identificação da EG'!$B$7=0,'Identificação da EG'!$B$7=""),"",Capa!$C$10))</f>
        <v/>
      </c>
      <c r="B56" s="14" t="str">
        <f>IF(I56="","",IF((OR('Identificação da EG'!$B$7=0,'Identificação da EG'!$B$7="")),"",'Identificação da EG'!$B$7))</f>
        <v/>
      </c>
      <c r="C56" s="14" t="str">
        <f>IF(I56="","",IF(B56="","",VLOOKUP(B56,Auxiliar!$BW$23:$BX$3130,2,0)))</f>
        <v/>
      </c>
      <c r="D56" s="14" t="str">
        <f>IF(I56="","",IF(OR('Identificação da EG'!$B$7=0,'Identificação da EG'!$B$7=""),"","Portugal"))</f>
        <v/>
      </c>
      <c r="E56" s="14" t="str">
        <f>IF(I56="","",IF(OR('Identificação da EG'!$B$7=0,'Identificação da EG'!$B$7=""),"",'Identificação da EG'!$C$7))</f>
        <v/>
      </c>
      <c r="F56" s="14" t="str">
        <f>IF(I56="","",IF(OR('Identificação da EG'!$B$7=0,'Identificação da EG'!$B$7=""),"",'Identificação da EG'!$F$7))</f>
        <v/>
      </c>
      <c r="G56" s="14" t="str">
        <f>IF(I56="","",IF((OR('Identificação da EG'!$B$7=0,'Identificação da EG'!$B$7="")),"",'Identificação da EG'!$D$7))</f>
        <v/>
      </c>
      <c r="H56" s="25" t="str">
        <f>IF(I56="","",IF(OR('Identificação da EG'!$B$7=0,'Identificação da EG'!$B$7=""),"",'Identificação da EG'!$E$7))</f>
        <v/>
      </c>
      <c r="I56" s="8" t="str" cm="1">
        <f t="array" ref="I56">IF(M56="","",INDEX('Programas de Prevenção'!$B$36:$B$52,INT((ROWS($B$1:B55)-1)/4)+1))</f>
        <v/>
      </c>
      <c r="J56" s="8" t="str" cm="1">
        <f t="array" ref="J56">IF(M56="","",INDEX('Programas de Prevenção'!$C$36:$C$52,INT((ROWS($B$1:B55)-1)/4)+1))</f>
        <v/>
      </c>
      <c r="K56" s="8" t="str">
        <f>IF(M56="","","Materiais recebidos")</f>
        <v/>
      </c>
      <c r="L56" s="1" t="str">
        <f>IF(M56="","","nº")</f>
        <v/>
      </c>
      <c r="M56" s="8" t="str" cm="1">
        <f t="array" ref="M56">IF(ISBLANK(INDEX('Programas de Prevenção'!$D$36:$G$52,INT((ROWS($B$1:B55)-1)/4)+1,MOD(ROWS($B$1:B55)-1,4)+1)),"",INDEX('Programas de Prevenção'!$D$36:$G$52,INT((ROWS($B$1:B55)-1)/4)+1,MOD(ROWS($B$1:B55)-1,4)+1))</f>
        <v/>
      </c>
    </row>
    <row r="57" spans="1:13" x14ac:dyDescent="0.15">
      <c r="A57" s="14" t="str">
        <f>IF(I57="","",IF(OR('Identificação da EG'!$B$7=0,'Identificação da EG'!$B$7=""),"",Capa!$C$10))</f>
        <v/>
      </c>
      <c r="B57" s="14" t="str">
        <f>IF(I57="","",IF((OR('Identificação da EG'!$B$7=0,'Identificação da EG'!$B$7="")),"",'Identificação da EG'!$B$7))</f>
        <v/>
      </c>
      <c r="C57" s="14" t="str">
        <f>IF(I57="","",IF(B57="","",VLOOKUP(B57,Auxiliar!$BW$23:$BX$3130,2,0)))</f>
        <v/>
      </c>
      <c r="D57" s="14" t="str">
        <f>IF(I57="","",IF(OR('Identificação da EG'!$B$7=0,'Identificação da EG'!$B$7=""),"","Portugal"))</f>
        <v/>
      </c>
      <c r="E57" s="14" t="str">
        <f>IF(I57="","",IF(OR('Identificação da EG'!$B$7=0,'Identificação da EG'!$B$7=""),"",'Identificação da EG'!$C$7))</f>
        <v/>
      </c>
      <c r="F57" s="14" t="str">
        <f>IF(I57="","",IF(OR('Identificação da EG'!$B$7=0,'Identificação da EG'!$B$7=""),"",'Identificação da EG'!$F$7))</f>
        <v/>
      </c>
      <c r="G57" s="14" t="str">
        <f>IF(I57="","",IF((OR('Identificação da EG'!$B$7=0,'Identificação da EG'!$B$7="")),"",'Identificação da EG'!$D$7))</f>
        <v/>
      </c>
      <c r="H57" s="25" t="str">
        <f>IF(I57="","",IF(OR('Identificação da EG'!$B$7=0,'Identificação da EG'!$B$7=""),"",'Identificação da EG'!$E$7))</f>
        <v/>
      </c>
      <c r="I57" s="8" t="str" cm="1">
        <f t="array" ref="I57">IF(M57="","",INDEX('Programas de Prevenção'!$B$36:$B$52,INT((ROWS($B$1:B56)-1)/4)+1))</f>
        <v/>
      </c>
      <c r="J57" s="8" t="str" cm="1">
        <f t="array" ref="J57">IF(M57="","",INDEX('Programas de Prevenção'!$C$36:$C$52,INT((ROWS($B$1:B56)-1)/4)+1))</f>
        <v/>
      </c>
      <c r="K57" s="8" t="str">
        <f>IF(M57="","","Materiais doados/reparados")</f>
        <v/>
      </c>
      <c r="L57" s="1" t="str">
        <f>IF(M57="","","nº")</f>
        <v/>
      </c>
      <c r="M57" s="8" t="str" cm="1">
        <f t="array" ref="M57">IF(ISBLANK(INDEX('Programas de Prevenção'!$D$36:$G$52,INT((ROWS($B$1:B56)-1)/4)+1,MOD(ROWS($B$1:B56)-1,4)+1)),"",INDEX('Programas de Prevenção'!$D$36:$G$52,INT((ROWS($B$1:B56)-1)/4)+1,MOD(ROWS($B$1:B56)-1,4)+1))</f>
        <v/>
      </c>
    </row>
    <row r="58" spans="1:13" x14ac:dyDescent="0.15">
      <c r="A58" s="14" t="str">
        <f>IF(I58="","",IF(OR('Identificação da EG'!$B$7=0,'Identificação da EG'!$B$7=""),"",Capa!$C$10))</f>
        <v/>
      </c>
      <c r="B58" s="14" t="str">
        <f>IF(I58="","",IF((OR('Identificação da EG'!$B$7=0,'Identificação da EG'!$B$7="")),"",'Identificação da EG'!$B$7))</f>
        <v/>
      </c>
      <c r="C58" s="14" t="str">
        <f>IF(I58="","",IF(B58="","",VLOOKUP(B58,Auxiliar!$BW$23:$BX$3130,2,0)))</f>
        <v/>
      </c>
      <c r="D58" s="14" t="str">
        <f>IF(I58="","",IF(OR('Identificação da EG'!$B$7=0,'Identificação da EG'!$B$7=""),"","Portugal"))</f>
        <v/>
      </c>
      <c r="E58" s="14" t="str">
        <f>IF(I58="","",IF(OR('Identificação da EG'!$B$7=0,'Identificação da EG'!$B$7=""),"",'Identificação da EG'!$C$7))</f>
        <v/>
      </c>
      <c r="F58" s="14" t="str">
        <f>IF(I58="","",IF(OR('Identificação da EG'!$B$7=0,'Identificação da EG'!$B$7=""),"",'Identificação da EG'!$F$7))</f>
        <v/>
      </c>
      <c r="G58" s="14" t="str">
        <f>IF(I58="","",IF((OR('Identificação da EG'!$B$7=0,'Identificação da EG'!$B$7="")),"",'Identificação da EG'!$D$7))</f>
        <v/>
      </c>
      <c r="H58" s="25" t="str">
        <f>IF(I58="","",IF(OR('Identificação da EG'!$B$7=0,'Identificação da EG'!$B$7=""),"",'Identificação da EG'!$E$7))</f>
        <v/>
      </c>
      <c r="I58" s="8" t="str" cm="1">
        <f t="array" ref="I58">IF(M58="","",INDEX('Programas de Prevenção'!$B$36:$B$52,INT((ROWS($B$1:B57)-1)/4)+1))</f>
        <v/>
      </c>
      <c r="J58" s="8" t="str" cm="1">
        <f t="array" ref="J58">IF(M58="","",INDEX('Programas de Prevenção'!$C$36:$C$52,INT((ROWS($B$1:B57)-1)/4)+1))</f>
        <v/>
      </c>
      <c r="K58" s="8" t="str">
        <f>IF(M58="","","Materiais recebidos")</f>
        <v/>
      </c>
      <c r="L58" s="1" t="str">
        <f>IF(M58="","","t")</f>
        <v/>
      </c>
      <c r="M58" s="8" t="str" cm="1">
        <f t="array" ref="M58">IF(ISBLANK(INDEX('Programas de Prevenção'!$D$36:$G$52,INT((ROWS($B$1:B57)-1)/4)+1,MOD(ROWS($B$1:B57)-1,4)+1)),"",INDEX('Programas de Prevenção'!$D$36:$G$52,INT((ROWS($B$1:B57)-1)/4)+1,MOD(ROWS($B$1:B57)-1,4)+1))</f>
        <v/>
      </c>
    </row>
    <row r="59" spans="1:13" x14ac:dyDescent="0.15">
      <c r="A59" s="14" t="str">
        <f>IF(I59="","",IF(OR('Identificação da EG'!$B$7=0,'Identificação da EG'!$B$7=""),"",Capa!$C$10))</f>
        <v/>
      </c>
      <c r="B59" s="14" t="str">
        <f>IF(I59="","",IF((OR('Identificação da EG'!$B$7=0,'Identificação da EG'!$B$7="")),"",'Identificação da EG'!$B$7))</f>
        <v/>
      </c>
      <c r="C59" s="14" t="str">
        <f>IF(I59="","",IF(B59="","",VLOOKUP(B59,Auxiliar!$BW$23:$BX$3130,2,0)))</f>
        <v/>
      </c>
      <c r="D59" s="14" t="str">
        <f>IF(I59="","",IF(OR('Identificação da EG'!$B$7=0,'Identificação da EG'!$B$7=""),"","Portugal"))</f>
        <v/>
      </c>
      <c r="E59" s="14" t="str">
        <f>IF(I59="","",IF(OR('Identificação da EG'!$B$7=0,'Identificação da EG'!$B$7=""),"",'Identificação da EG'!$C$7))</f>
        <v/>
      </c>
      <c r="F59" s="14" t="str">
        <f>IF(I59="","",IF(OR('Identificação da EG'!$B$7=0,'Identificação da EG'!$B$7=""),"",'Identificação da EG'!$F$7))</f>
        <v/>
      </c>
      <c r="G59" s="14" t="str">
        <f>IF(I59="","",IF((OR('Identificação da EG'!$B$7=0,'Identificação da EG'!$B$7="")),"",'Identificação da EG'!$D$7))</f>
        <v/>
      </c>
      <c r="H59" s="25" t="str">
        <f>IF(I59="","",IF(OR('Identificação da EG'!$B$7=0,'Identificação da EG'!$B$7=""),"",'Identificação da EG'!$E$7))</f>
        <v/>
      </c>
      <c r="I59" s="8" t="str" cm="1">
        <f t="array" ref="I59">IF(M59="","",INDEX('Programas de Prevenção'!$B$36:$B$52,INT((ROWS($B$1:B58)-1)/4)+1))</f>
        <v/>
      </c>
      <c r="J59" s="8" t="str" cm="1">
        <f t="array" ref="J59">IF(M59="","",INDEX('Programas de Prevenção'!$C$36:$C$52,INT((ROWS($B$1:B58)-1)/4)+1))</f>
        <v/>
      </c>
      <c r="K59" s="8" t="str">
        <f>IF(M59="","","Materiais doados/reparados")</f>
        <v/>
      </c>
      <c r="L59" s="1" t="str">
        <f>IF(M59="","","t")</f>
        <v/>
      </c>
      <c r="M59" s="8" t="str" cm="1">
        <f t="array" ref="M59">IF(ISBLANK(INDEX('Programas de Prevenção'!$D$36:$G$52,INT((ROWS($B$1:B58)-1)/4)+1,MOD(ROWS($B$1:B58)-1,4)+1)),"",INDEX('Programas de Prevenção'!$D$36:$G$52,INT((ROWS($B$1:B58)-1)/4)+1,MOD(ROWS($B$1:B58)-1,4)+1))</f>
        <v/>
      </c>
    </row>
    <row r="60" spans="1:13" x14ac:dyDescent="0.15">
      <c r="A60" s="14" t="str">
        <f>IF(I60="","",IF(OR('Identificação da EG'!$B$7=0,'Identificação da EG'!$B$7=""),"",Capa!$C$10))</f>
        <v/>
      </c>
      <c r="B60" s="14" t="str">
        <f>IF(I60="","",IF((OR('Identificação da EG'!$B$7=0,'Identificação da EG'!$B$7="")),"",'Identificação da EG'!$B$7))</f>
        <v/>
      </c>
      <c r="C60" s="14" t="str">
        <f>IF(I60="","",IF(B60="","",VLOOKUP(B60,Auxiliar!$BW$23:$BX$3130,2,0)))</f>
        <v/>
      </c>
      <c r="D60" s="14" t="str">
        <f>IF(I60="","",IF(OR('Identificação da EG'!$B$7=0,'Identificação da EG'!$B$7=""),"","Portugal"))</f>
        <v/>
      </c>
      <c r="E60" s="14" t="str">
        <f>IF(I60="","",IF(OR('Identificação da EG'!$B$7=0,'Identificação da EG'!$B$7=""),"",'Identificação da EG'!$C$7))</f>
        <v/>
      </c>
      <c r="F60" s="14" t="str">
        <f>IF(I60="","",IF(OR('Identificação da EG'!$B$7=0,'Identificação da EG'!$B$7=""),"",'Identificação da EG'!$F$7))</f>
        <v/>
      </c>
      <c r="G60" s="14" t="str">
        <f>IF(I60="","",IF((OR('Identificação da EG'!$B$7=0,'Identificação da EG'!$B$7="")),"",'Identificação da EG'!$D$7))</f>
        <v/>
      </c>
      <c r="H60" s="25" t="str">
        <f>IF(I60="","",IF(OR('Identificação da EG'!$B$7=0,'Identificação da EG'!$B$7=""),"",'Identificação da EG'!$E$7))</f>
        <v/>
      </c>
      <c r="I60" s="8" t="str" cm="1">
        <f t="array" ref="I60">IF(M60="","",INDEX('Programas de Prevenção'!$B$36:$B$52,INT((ROWS($B$1:B59)-1)/4)+1))</f>
        <v/>
      </c>
      <c r="J60" s="8" t="str" cm="1">
        <f t="array" ref="J60">IF(M60="","",INDEX('Programas de Prevenção'!$C$36:$C$52,INT((ROWS($B$1:B59)-1)/4)+1))</f>
        <v/>
      </c>
      <c r="K60" s="8" t="str">
        <f>IF(M60="","","Materiais recebidos")</f>
        <v/>
      </c>
      <c r="L60" s="1" t="str">
        <f>IF(M60="","","nº")</f>
        <v/>
      </c>
      <c r="M60" s="8" t="str" cm="1">
        <f t="array" ref="M60">IF(ISBLANK(INDEX('Programas de Prevenção'!$D$36:$G$52,INT((ROWS($B$1:B59)-1)/4)+1,MOD(ROWS($B$1:B59)-1,4)+1)),"",INDEX('Programas de Prevenção'!$D$36:$G$52,INT((ROWS($B$1:B59)-1)/4)+1,MOD(ROWS($B$1:B59)-1,4)+1))</f>
        <v/>
      </c>
    </row>
    <row r="61" spans="1:13" x14ac:dyDescent="0.15">
      <c r="A61" s="14" t="str">
        <f>IF(I61="","",IF(OR('Identificação da EG'!$B$7=0,'Identificação da EG'!$B$7=""),"",Capa!$C$10))</f>
        <v/>
      </c>
      <c r="B61" s="14" t="str">
        <f>IF(I61="","",IF((OR('Identificação da EG'!$B$7=0,'Identificação da EG'!$B$7="")),"",'Identificação da EG'!$B$7))</f>
        <v/>
      </c>
      <c r="C61" s="14" t="str">
        <f>IF(I61="","",IF(B61="","",VLOOKUP(B61,Auxiliar!$BW$23:$BX$3130,2,0)))</f>
        <v/>
      </c>
      <c r="D61" s="14" t="str">
        <f>IF(I61="","",IF(OR('Identificação da EG'!$B$7=0,'Identificação da EG'!$B$7=""),"","Portugal"))</f>
        <v/>
      </c>
      <c r="E61" s="14" t="str">
        <f>IF(I61="","",IF(OR('Identificação da EG'!$B$7=0,'Identificação da EG'!$B$7=""),"",'Identificação da EG'!$C$7))</f>
        <v/>
      </c>
      <c r="F61" s="14" t="str">
        <f>IF(I61="","",IF(OR('Identificação da EG'!$B$7=0,'Identificação da EG'!$B$7=""),"",'Identificação da EG'!$F$7))</f>
        <v/>
      </c>
      <c r="G61" s="14" t="str">
        <f>IF(I61="","",IF((OR('Identificação da EG'!$B$7=0,'Identificação da EG'!$B$7="")),"",'Identificação da EG'!$D$7))</f>
        <v/>
      </c>
      <c r="H61" s="25" t="str">
        <f>IF(I61="","",IF(OR('Identificação da EG'!$B$7=0,'Identificação da EG'!$B$7=""),"",'Identificação da EG'!$E$7))</f>
        <v/>
      </c>
      <c r="I61" s="8" t="str" cm="1">
        <f t="array" ref="I61">IF(M61="","",INDEX('Programas de Prevenção'!$B$36:$B$52,INT((ROWS($B$1:B60)-1)/4)+1))</f>
        <v/>
      </c>
      <c r="J61" s="8" t="str" cm="1">
        <f t="array" ref="J61">IF(M61="","",INDEX('Programas de Prevenção'!$C$36:$C$52,INT((ROWS($B$1:B60)-1)/4)+1))</f>
        <v/>
      </c>
      <c r="K61" s="8" t="str">
        <f>IF(M61="","","Materiais doados/reparados")</f>
        <v/>
      </c>
      <c r="L61" s="1" t="str">
        <f>IF(M61="","","nº")</f>
        <v/>
      </c>
      <c r="M61" s="8" t="str" cm="1">
        <f t="array" ref="M61">IF(ISBLANK(INDEX('Programas de Prevenção'!$D$36:$G$52,INT((ROWS($B$1:B60)-1)/4)+1,MOD(ROWS($B$1:B60)-1,4)+1)),"",INDEX('Programas de Prevenção'!$D$36:$G$52,INT((ROWS($B$1:B60)-1)/4)+1,MOD(ROWS($B$1:B60)-1,4)+1))</f>
        <v/>
      </c>
    </row>
    <row r="62" spans="1:13" x14ac:dyDescent="0.15">
      <c r="A62" s="14" t="str">
        <f>IF(I62="","",IF(OR('Identificação da EG'!$B$7=0,'Identificação da EG'!$B$7=""),"",Capa!$C$10))</f>
        <v/>
      </c>
      <c r="B62" s="14" t="str">
        <f>IF(I62="","",IF((OR('Identificação da EG'!$B$7=0,'Identificação da EG'!$B$7="")),"",'Identificação da EG'!$B$7))</f>
        <v/>
      </c>
      <c r="C62" s="14" t="str">
        <f>IF(I62="","",IF(B62="","",VLOOKUP(B62,Auxiliar!$BW$23:$BX$3130,2,0)))</f>
        <v/>
      </c>
      <c r="D62" s="14" t="str">
        <f>IF(I62="","",IF(OR('Identificação da EG'!$B$7=0,'Identificação da EG'!$B$7=""),"","Portugal"))</f>
        <v/>
      </c>
      <c r="E62" s="14" t="str">
        <f>IF(I62="","",IF(OR('Identificação da EG'!$B$7=0,'Identificação da EG'!$B$7=""),"",'Identificação da EG'!$C$7))</f>
        <v/>
      </c>
      <c r="F62" s="14" t="str">
        <f>IF(I62="","",IF(OR('Identificação da EG'!$B$7=0,'Identificação da EG'!$B$7=""),"",'Identificação da EG'!$F$7))</f>
        <v/>
      </c>
      <c r="G62" s="14" t="str">
        <f>IF(I62="","",IF((OR('Identificação da EG'!$B$7=0,'Identificação da EG'!$B$7="")),"",'Identificação da EG'!$D$7))</f>
        <v/>
      </c>
      <c r="H62" s="25" t="str">
        <f>IF(I62="","",IF(OR('Identificação da EG'!$B$7=0,'Identificação da EG'!$B$7=""),"",'Identificação da EG'!$E$7))</f>
        <v/>
      </c>
      <c r="I62" s="8" t="str" cm="1">
        <f t="array" ref="I62">IF(M62="","",INDEX('Programas de Prevenção'!$B$36:$B$52,INT((ROWS($B$1:B61)-1)/4)+1))</f>
        <v/>
      </c>
      <c r="J62" s="8" t="str" cm="1">
        <f t="array" ref="J62">IF(M62="","",INDEX('Programas de Prevenção'!$C$36:$C$52,INT((ROWS($B$1:B61)-1)/4)+1))</f>
        <v/>
      </c>
      <c r="K62" s="8" t="str">
        <f>IF(M62="","","Materiais recebidos")</f>
        <v/>
      </c>
      <c r="L62" s="1" t="str">
        <f>IF(M62="","","t")</f>
        <v/>
      </c>
      <c r="M62" s="8" t="str" cm="1">
        <f t="array" ref="M62">IF(ISBLANK(INDEX('Programas de Prevenção'!$D$36:$G$52,INT((ROWS($B$1:B61)-1)/4)+1,MOD(ROWS($B$1:B61)-1,4)+1)),"",INDEX('Programas de Prevenção'!$D$36:$G$52,INT((ROWS($B$1:B61)-1)/4)+1,MOD(ROWS($B$1:B61)-1,4)+1))</f>
        <v/>
      </c>
    </row>
    <row r="63" spans="1:13" x14ac:dyDescent="0.15">
      <c r="A63" s="14" t="str">
        <f>IF(I63="","",IF(OR('Identificação da EG'!$B$7=0,'Identificação da EG'!$B$7=""),"",Capa!$C$10))</f>
        <v/>
      </c>
      <c r="B63" s="14" t="str">
        <f>IF(I63="","",IF((OR('Identificação da EG'!$B$7=0,'Identificação da EG'!$B$7="")),"",'Identificação da EG'!$B$7))</f>
        <v/>
      </c>
      <c r="C63" s="14" t="str">
        <f>IF(I63="","",IF(B63="","",VLOOKUP(B63,Auxiliar!$BW$23:$BX$3130,2,0)))</f>
        <v/>
      </c>
      <c r="D63" s="14" t="str">
        <f>IF(I63="","",IF(OR('Identificação da EG'!$B$7=0,'Identificação da EG'!$B$7=""),"","Portugal"))</f>
        <v/>
      </c>
      <c r="E63" s="14" t="str">
        <f>IF(I63="","",IF(OR('Identificação da EG'!$B$7=0,'Identificação da EG'!$B$7=""),"",'Identificação da EG'!$C$7))</f>
        <v/>
      </c>
      <c r="F63" s="14" t="str">
        <f>IF(I63="","",IF(OR('Identificação da EG'!$B$7=0,'Identificação da EG'!$B$7=""),"",'Identificação da EG'!$F$7))</f>
        <v/>
      </c>
      <c r="G63" s="14" t="str">
        <f>IF(I63="","",IF((OR('Identificação da EG'!$B$7=0,'Identificação da EG'!$B$7="")),"",'Identificação da EG'!$D$7))</f>
        <v/>
      </c>
      <c r="H63" s="25" t="str">
        <f>IF(I63="","",IF(OR('Identificação da EG'!$B$7=0,'Identificação da EG'!$B$7=""),"",'Identificação da EG'!$E$7))</f>
        <v/>
      </c>
      <c r="I63" s="8" t="str" cm="1">
        <f t="array" ref="I63">IF(M63="","",INDEX('Programas de Prevenção'!$B$36:$B$52,INT((ROWS($B$1:B62)-1)/4)+1))</f>
        <v/>
      </c>
      <c r="J63" s="8" t="str" cm="1">
        <f t="array" ref="J63">IF(M63="","",INDEX('Programas de Prevenção'!$C$36:$C$52,INT((ROWS($B$1:B62)-1)/4)+1))</f>
        <v/>
      </c>
      <c r="K63" s="8" t="str">
        <f>IF(M63="","","Materiais doados/reparados")</f>
        <v/>
      </c>
      <c r="L63" s="1" t="str">
        <f>IF(M63="","","t")</f>
        <v/>
      </c>
      <c r="M63" s="8" t="str" cm="1">
        <f t="array" ref="M63">IF(ISBLANK(INDEX('Programas de Prevenção'!$D$36:$G$52,INT((ROWS($B$1:B62)-1)/4)+1,MOD(ROWS($B$1:B62)-1,4)+1)),"",INDEX('Programas de Prevenção'!$D$36:$G$52,INT((ROWS($B$1:B62)-1)/4)+1,MOD(ROWS($B$1:B62)-1,4)+1))</f>
        <v/>
      </c>
    </row>
    <row r="64" spans="1:13" x14ac:dyDescent="0.15">
      <c r="A64" s="14" t="str">
        <f>IF(I64="","",IF(OR('Identificação da EG'!$B$7=0,'Identificação da EG'!$B$7=""),"",Capa!$C$10))</f>
        <v/>
      </c>
      <c r="B64" s="14" t="str">
        <f>IF(I64="","",IF((OR('Identificação da EG'!$B$7=0,'Identificação da EG'!$B$7="")),"",'Identificação da EG'!$B$7))</f>
        <v/>
      </c>
      <c r="C64" s="14" t="str">
        <f>IF(I64="","",IF(B64="","",VLOOKUP(B64,Auxiliar!$BW$23:$BX$3130,2,0)))</f>
        <v/>
      </c>
      <c r="D64" s="14" t="str">
        <f>IF(I64="","",IF(OR('Identificação da EG'!$B$7=0,'Identificação da EG'!$B$7=""),"","Portugal"))</f>
        <v/>
      </c>
      <c r="E64" s="14" t="str">
        <f>IF(I64="","",IF(OR('Identificação da EG'!$B$7=0,'Identificação da EG'!$B$7=""),"",'Identificação da EG'!$C$7))</f>
        <v/>
      </c>
      <c r="F64" s="14" t="str">
        <f>IF(I64="","",IF(OR('Identificação da EG'!$B$7=0,'Identificação da EG'!$B$7=""),"",'Identificação da EG'!$F$7))</f>
        <v/>
      </c>
      <c r="G64" s="14" t="str">
        <f>IF(I64="","",IF((OR('Identificação da EG'!$B$7=0,'Identificação da EG'!$B$7="")),"",'Identificação da EG'!$D$7))</f>
        <v/>
      </c>
      <c r="H64" s="25" t="str">
        <f>IF(I64="","",IF(OR('Identificação da EG'!$B$7=0,'Identificação da EG'!$B$7=""),"",'Identificação da EG'!$E$7))</f>
        <v/>
      </c>
      <c r="I64" s="8" t="str" cm="1">
        <f t="array" ref="I64">IF(M64="","",INDEX('Programas de Prevenção'!$B$36:$B$52,INT((ROWS($B$1:B63)-1)/4)+1))</f>
        <v/>
      </c>
      <c r="J64" s="8" t="str" cm="1">
        <f t="array" ref="J64">IF(M64="","",INDEX('Programas de Prevenção'!$C$36:$C$52,INT((ROWS($B$1:B63)-1)/4)+1))</f>
        <v/>
      </c>
      <c r="K64" s="8" t="str">
        <f>IF(M64="","","Materiais recebidos")</f>
        <v/>
      </c>
      <c r="L64" s="1" t="str">
        <f>IF(M64="","","nº")</f>
        <v/>
      </c>
      <c r="M64" s="8" t="str" cm="1">
        <f t="array" ref="M64">IF(ISBLANK(INDEX('Programas de Prevenção'!$D$36:$G$52,INT((ROWS($B$1:B63)-1)/4)+1,MOD(ROWS($B$1:B63)-1,4)+1)),"",INDEX('Programas de Prevenção'!$D$36:$G$52,INT((ROWS($B$1:B63)-1)/4)+1,MOD(ROWS($B$1:B63)-1,4)+1))</f>
        <v/>
      </c>
    </row>
    <row r="65" spans="1:13" x14ac:dyDescent="0.15">
      <c r="A65" s="14" t="str">
        <f>IF(I65="","",IF(OR('Identificação da EG'!$B$7=0,'Identificação da EG'!$B$7=""),"",Capa!$C$10))</f>
        <v/>
      </c>
      <c r="B65" s="14" t="str">
        <f>IF(I65="","",IF((OR('Identificação da EG'!$B$7=0,'Identificação da EG'!$B$7="")),"",'Identificação da EG'!$B$7))</f>
        <v/>
      </c>
      <c r="C65" s="14" t="str">
        <f>IF(I65="","",IF(B65="","",VLOOKUP(B65,Auxiliar!$BW$23:$BX$3130,2,0)))</f>
        <v/>
      </c>
      <c r="D65" s="14" t="str">
        <f>IF(I65="","",IF(OR('Identificação da EG'!$B$7=0,'Identificação da EG'!$B$7=""),"","Portugal"))</f>
        <v/>
      </c>
      <c r="E65" s="14" t="str">
        <f>IF(I65="","",IF(OR('Identificação da EG'!$B$7=0,'Identificação da EG'!$B$7=""),"",'Identificação da EG'!$C$7))</f>
        <v/>
      </c>
      <c r="F65" s="14" t="str">
        <f>IF(I65="","",IF(OR('Identificação da EG'!$B$7=0,'Identificação da EG'!$B$7=""),"",'Identificação da EG'!$F$7))</f>
        <v/>
      </c>
      <c r="G65" s="14" t="str">
        <f>IF(I65="","",IF((OR('Identificação da EG'!$B$7=0,'Identificação da EG'!$B$7="")),"",'Identificação da EG'!$D$7))</f>
        <v/>
      </c>
      <c r="H65" s="25" t="str">
        <f>IF(I65="","",IF(OR('Identificação da EG'!$B$7=0,'Identificação da EG'!$B$7=""),"",'Identificação da EG'!$E$7))</f>
        <v/>
      </c>
      <c r="I65" s="8" t="str" cm="1">
        <f t="array" ref="I65">IF(M65="","",INDEX('Programas de Prevenção'!$B$36:$B$52,INT((ROWS($B$1:B64)-1)/4)+1))</f>
        <v/>
      </c>
      <c r="J65" s="8" t="str" cm="1">
        <f t="array" ref="J65">IF(M65="","",INDEX('Programas de Prevenção'!$C$36:$C$52,INT((ROWS($B$1:B64)-1)/4)+1))</f>
        <v/>
      </c>
      <c r="K65" s="8" t="str">
        <f>IF(M65="","","Materiais doados/reparados")</f>
        <v/>
      </c>
      <c r="L65" s="1" t="str">
        <f>IF(M65="","","nº")</f>
        <v/>
      </c>
      <c r="M65" s="8" t="str" cm="1">
        <f t="array" ref="M65">IF(ISBLANK(INDEX('Programas de Prevenção'!$D$36:$G$52,INT((ROWS($B$1:B64)-1)/4)+1,MOD(ROWS($B$1:B64)-1,4)+1)),"",INDEX('Programas de Prevenção'!$D$36:$G$52,INT((ROWS($B$1:B64)-1)/4)+1,MOD(ROWS($B$1:B64)-1,4)+1))</f>
        <v/>
      </c>
    </row>
    <row r="66" spans="1:13" x14ac:dyDescent="0.15">
      <c r="A66" s="14" t="str">
        <f>IF(I66="","",IF(OR('Identificação da EG'!$B$7=0,'Identificação da EG'!$B$7=""),"",Capa!$C$10))</f>
        <v/>
      </c>
      <c r="B66" s="14" t="str">
        <f>IF(I66="","",IF((OR('Identificação da EG'!$B$7=0,'Identificação da EG'!$B$7="")),"",'Identificação da EG'!$B$7))</f>
        <v/>
      </c>
      <c r="C66" s="14" t="str">
        <f>IF(I66="","",IF(B66="","",VLOOKUP(B66,Auxiliar!$BW$23:$BX$3130,2,0)))</f>
        <v/>
      </c>
      <c r="D66" s="14" t="str">
        <f>IF(I66="","",IF(OR('Identificação da EG'!$B$7=0,'Identificação da EG'!$B$7=""),"","Portugal"))</f>
        <v/>
      </c>
      <c r="E66" s="14" t="str">
        <f>IF(I66="","",IF(OR('Identificação da EG'!$B$7=0,'Identificação da EG'!$B$7=""),"",'Identificação da EG'!$C$7))</f>
        <v/>
      </c>
      <c r="F66" s="14" t="str">
        <f>IF(I66="","",IF(OR('Identificação da EG'!$B$7=0,'Identificação da EG'!$B$7=""),"",'Identificação da EG'!$F$7))</f>
        <v/>
      </c>
      <c r="G66" s="14" t="str">
        <f>IF(I66="","",IF((OR('Identificação da EG'!$B$7=0,'Identificação da EG'!$B$7="")),"",'Identificação da EG'!$D$7))</f>
        <v/>
      </c>
      <c r="H66" s="25" t="str">
        <f>IF(I66="","",IF(OR('Identificação da EG'!$B$7=0,'Identificação da EG'!$B$7=""),"",'Identificação da EG'!$E$7))</f>
        <v/>
      </c>
      <c r="I66" s="8" t="str" cm="1">
        <f t="array" ref="I66">IF(M66="","",INDEX('Programas de Prevenção'!$B$36:$B$52,INT((ROWS($B$1:B65)-1)/4)+1))</f>
        <v/>
      </c>
      <c r="J66" s="8" t="str" cm="1">
        <f t="array" ref="J66">IF(M66="","",INDEX('Programas de Prevenção'!$C$36:$C$52,INT((ROWS($B$1:B65)-1)/4)+1))</f>
        <v/>
      </c>
      <c r="K66" s="8" t="str">
        <f>IF(M66="","","Materiais recebidos")</f>
        <v/>
      </c>
      <c r="L66" s="1" t="str">
        <f>IF(M66="","","t")</f>
        <v/>
      </c>
      <c r="M66" s="8" t="str" cm="1">
        <f t="array" ref="M66">IF(ISBLANK(INDEX('Programas de Prevenção'!$D$36:$G$52,INT((ROWS($B$1:B65)-1)/4)+1,MOD(ROWS($B$1:B65)-1,4)+1)),"",INDEX('Programas de Prevenção'!$D$36:$G$52,INT((ROWS($B$1:B65)-1)/4)+1,MOD(ROWS($B$1:B65)-1,4)+1))</f>
        <v/>
      </c>
    </row>
    <row r="67" spans="1:13" x14ac:dyDescent="0.15">
      <c r="A67" s="14" t="str">
        <f>IF(I67="","",IF(OR('Identificação da EG'!$B$7=0,'Identificação da EG'!$B$7=""),"",Capa!$C$10))</f>
        <v/>
      </c>
      <c r="B67" s="14" t="str">
        <f>IF(I67="","",IF((OR('Identificação da EG'!$B$7=0,'Identificação da EG'!$B$7="")),"",'Identificação da EG'!$B$7))</f>
        <v/>
      </c>
      <c r="C67" s="14" t="str">
        <f>IF(I67="","",IF(B67="","",VLOOKUP(B67,Auxiliar!$BW$23:$BX$3130,2,0)))</f>
        <v/>
      </c>
      <c r="D67" s="14" t="str">
        <f>IF(I67="","",IF(OR('Identificação da EG'!$B$7=0,'Identificação da EG'!$B$7=""),"","Portugal"))</f>
        <v/>
      </c>
      <c r="E67" s="14" t="str">
        <f>IF(I67="","",IF(OR('Identificação da EG'!$B$7=0,'Identificação da EG'!$B$7=""),"",'Identificação da EG'!$C$7))</f>
        <v/>
      </c>
      <c r="F67" s="14" t="str">
        <f>IF(I67="","",IF(OR('Identificação da EG'!$B$7=0,'Identificação da EG'!$B$7=""),"",'Identificação da EG'!$F$7))</f>
        <v/>
      </c>
      <c r="G67" s="14" t="str">
        <f>IF(I67="","",IF((OR('Identificação da EG'!$B$7=0,'Identificação da EG'!$B$7="")),"",'Identificação da EG'!$D$7))</f>
        <v/>
      </c>
      <c r="H67" s="25" t="str">
        <f>IF(I67="","",IF(OR('Identificação da EG'!$B$7=0,'Identificação da EG'!$B$7=""),"",'Identificação da EG'!$E$7))</f>
        <v/>
      </c>
      <c r="I67" s="8" t="str" cm="1">
        <f t="array" ref="I67">IF(M67="","",INDEX('Programas de Prevenção'!$B$36:$B$52,INT((ROWS($B$1:B66)-1)/4)+1))</f>
        <v/>
      </c>
      <c r="J67" s="8" t="str" cm="1">
        <f t="array" ref="J67">IF(M67="","",INDEX('Programas de Prevenção'!$C$36:$C$52,INT((ROWS($B$1:B66)-1)/4)+1))</f>
        <v/>
      </c>
      <c r="K67" s="8" t="str">
        <f>IF(M67="","","Materiais doados/reparados")</f>
        <v/>
      </c>
      <c r="L67" s="1" t="str">
        <f>IF(M67="","","t")</f>
        <v/>
      </c>
      <c r="M67" s="8" t="str" cm="1">
        <f t="array" ref="M67">IF(ISBLANK(INDEX('Programas de Prevenção'!$D$36:$G$52,INT((ROWS($B$1:B66)-1)/4)+1,MOD(ROWS($B$1:B66)-1,4)+1)),"",INDEX('Programas de Prevenção'!$D$36:$G$52,INT((ROWS($B$1:B66)-1)/4)+1,MOD(ROWS($B$1:B66)-1,4)+1))</f>
        <v/>
      </c>
    </row>
    <row r="68" spans="1:13" x14ac:dyDescent="0.15">
      <c r="A68" s="14" t="str">
        <f>IF(I68="","",IF(OR('Identificação da EG'!$B$7=0,'Identificação da EG'!$B$7=""),"",Capa!$C$10))</f>
        <v/>
      </c>
      <c r="B68" s="14" t="str">
        <f>IF(I68="","",IF((OR('Identificação da EG'!$B$7=0,'Identificação da EG'!$B$7="")),"",'Identificação da EG'!$B$7))</f>
        <v/>
      </c>
      <c r="C68" s="14" t="str">
        <f>IF(I68="","",IF(B68="","",VLOOKUP(B68,Auxiliar!$BW$23:$BX$3130,2,0)))</f>
        <v/>
      </c>
      <c r="D68" s="14" t="str">
        <f>IF(I68="","",IF(OR('Identificação da EG'!$B$7=0,'Identificação da EG'!$B$7=""),"","Portugal"))</f>
        <v/>
      </c>
      <c r="E68" s="14" t="str">
        <f>IF(I68="","",IF(OR('Identificação da EG'!$B$7=0,'Identificação da EG'!$B$7=""),"",'Identificação da EG'!$C$7))</f>
        <v/>
      </c>
      <c r="F68" s="14" t="str">
        <f>IF(I68="","",IF(OR('Identificação da EG'!$B$7=0,'Identificação da EG'!$B$7=""),"",'Identificação da EG'!$F$7))</f>
        <v/>
      </c>
      <c r="G68" s="14" t="str">
        <f>IF(I68="","",IF((OR('Identificação da EG'!$B$7=0,'Identificação da EG'!$B$7="")),"",'Identificação da EG'!$D$7))</f>
        <v/>
      </c>
      <c r="H68" s="25" t="str">
        <f>IF(I68="","",IF(OR('Identificação da EG'!$B$7=0,'Identificação da EG'!$B$7=""),"",'Identificação da EG'!$E$7))</f>
        <v/>
      </c>
      <c r="I68" s="8" t="str" cm="1">
        <f t="array" ref="I68">IF(M68="","",INDEX('Programas de Prevenção'!$B$36:$B$52,INT((ROWS($B$1:B67)-1)/4)+1))</f>
        <v/>
      </c>
      <c r="J68" s="8" t="str" cm="1">
        <f t="array" ref="J68">IF(M68="","",INDEX('Programas de Prevenção'!$C$36:$C$52,INT((ROWS($B$1:B67)-1)/4)+1))</f>
        <v/>
      </c>
      <c r="K68" s="8" t="str">
        <f>IF(M68="","","Materiais recebidos")</f>
        <v/>
      </c>
      <c r="L68" s="1" t="str">
        <f>IF(M68="","","nº")</f>
        <v/>
      </c>
      <c r="M68" s="8" t="str" cm="1">
        <f t="array" ref="M68">IF(ISBLANK(INDEX('Programas de Prevenção'!$D$36:$G$52,INT((ROWS($B$1:B67)-1)/4)+1,MOD(ROWS($B$1:B67)-1,4)+1)),"",INDEX('Programas de Prevenção'!$D$36:$G$52,INT((ROWS($B$1:B67)-1)/4)+1,MOD(ROWS($B$1:B67)-1,4)+1))</f>
        <v/>
      </c>
    </row>
    <row r="69" spans="1:13" x14ac:dyDescent="0.15">
      <c r="A69" s="14" t="str">
        <f>IF(I69="","",IF(OR('Identificação da EG'!$B$7=0,'Identificação da EG'!$B$7=""),"",Capa!$C$10))</f>
        <v/>
      </c>
      <c r="B69" s="14" t="str">
        <f>IF(I69="","",IF((OR('Identificação da EG'!$B$7=0,'Identificação da EG'!$B$7="")),"",'Identificação da EG'!$B$7))</f>
        <v/>
      </c>
      <c r="C69" s="14" t="str">
        <f>IF(I69="","",IF(B69="","",VLOOKUP(B69,Auxiliar!$BW$23:$BX$3130,2,0)))</f>
        <v/>
      </c>
      <c r="D69" s="14" t="str">
        <f>IF(I69="","",IF(OR('Identificação da EG'!$B$7=0,'Identificação da EG'!$B$7=""),"","Portugal"))</f>
        <v/>
      </c>
      <c r="E69" s="14" t="str">
        <f>IF(I69="","",IF(OR('Identificação da EG'!$B$7=0,'Identificação da EG'!$B$7=""),"",'Identificação da EG'!$C$7))</f>
        <v/>
      </c>
      <c r="F69" s="14" t="str">
        <f>IF(I69="","",IF(OR('Identificação da EG'!$B$7=0,'Identificação da EG'!$B$7=""),"",'Identificação da EG'!$F$7))</f>
        <v/>
      </c>
      <c r="G69" s="14" t="str">
        <f>IF(I69="","",IF((OR('Identificação da EG'!$B$7=0,'Identificação da EG'!$B$7="")),"",'Identificação da EG'!$D$7))</f>
        <v/>
      </c>
      <c r="H69" s="25" t="str">
        <f>IF(I69="","",IF(OR('Identificação da EG'!$B$7=0,'Identificação da EG'!$B$7=""),"",'Identificação da EG'!$E$7))</f>
        <v/>
      </c>
      <c r="I69" s="8" t="str" cm="1">
        <f t="array" ref="I69">IF(M69="","",INDEX('Programas de Prevenção'!$B$36:$B$52,INT((ROWS($B$1:B68)-1)/4)+1))</f>
        <v/>
      </c>
      <c r="J69" s="8" t="str" cm="1">
        <f t="array" ref="J69">IF(M69="","",INDEX('Programas de Prevenção'!$C$36:$C$52,INT((ROWS($B$1:B68)-1)/4)+1))</f>
        <v/>
      </c>
      <c r="K69" s="8" t="str">
        <f>IF(M69="","","Materiais doados/reparados")</f>
        <v/>
      </c>
      <c r="L69" s="1" t="str">
        <f>IF(M69="","","nº")</f>
        <v/>
      </c>
      <c r="M69" s="8" t="str" cm="1">
        <f t="array" ref="M69">IF(ISBLANK(INDEX('Programas de Prevenção'!$D$36:$G$52,INT((ROWS($B$1:B68)-1)/4)+1,MOD(ROWS($B$1:B68)-1,4)+1)),"",INDEX('Programas de Prevenção'!$D$36:$G$52,INT((ROWS($B$1:B68)-1)/4)+1,MOD(ROWS($B$1:B68)-1,4)+1))</f>
        <v/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7806CC-77D4-461A-B290-DE1713164715}">
  <dimension ref="A1:M11"/>
  <sheetViews>
    <sheetView workbookViewId="0"/>
  </sheetViews>
  <sheetFormatPr baseColWidth="10" defaultColWidth="20.6640625" defaultRowHeight="14" x14ac:dyDescent="0.15"/>
  <sheetData>
    <row r="1" spans="1:13" s="48" customFormat="1" ht="50" customHeight="1" x14ac:dyDescent="0.15">
      <c r="A1" s="42" t="s">
        <v>2755</v>
      </c>
      <c r="B1" s="42" t="s">
        <v>45</v>
      </c>
      <c r="C1" s="42" t="s">
        <v>2825</v>
      </c>
      <c r="D1" s="42" t="s">
        <v>2826</v>
      </c>
      <c r="E1" s="42" t="s">
        <v>55</v>
      </c>
      <c r="F1" s="42" t="s">
        <v>193</v>
      </c>
      <c r="G1" s="42" t="s">
        <v>56</v>
      </c>
      <c r="H1" s="42" t="s">
        <v>2701</v>
      </c>
      <c r="I1" s="52" t="s">
        <v>2753</v>
      </c>
      <c r="J1" s="52" t="s">
        <v>2771</v>
      </c>
      <c r="K1" s="52" t="s">
        <v>2770</v>
      </c>
      <c r="L1" s="52" t="s">
        <v>2750</v>
      </c>
      <c r="M1" s="52" t="s">
        <v>68</v>
      </c>
    </row>
    <row r="2" spans="1:13" x14ac:dyDescent="0.15">
      <c r="A2" s="14" t="str">
        <f>IF(I2="","",IF(OR('Identificação da EG'!$B$7=0,'Identificação da EG'!$B$7=""),"",Capa!$C$10))</f>
        <v/>
      </c>
      <c r="B2" s="14" t="str">
        <f>IF(I2="","",IF((OR('Identificação da EG'!$B$7=0,'Identificação da EG'!$B$7="")),"",'Identificação da EG'!$B$7))</f>
        <v/>
      </c>
      <c r="C2" s="14" t="str">
        <f>IF(I2="","",IF(B2="","",VLOOKUP(B2,Auxiliar!$BW$23:$BX$3130,2,0)))</f>
        <v/>
      </c>
      <c r="D2" s="14" t="str">
        <f>IF(I2="","",IF(OR('Identificação da EG'!$B$7=0,'Identificação da EG'!$B$7=""),"","Portugal"))</f>
        <v/>
      </c>
      <c r="E2" s="14" t="str">
        <f>IF(I2="","",IF(OR('Identificação da EG'!$B$7=0,'Identificação da EG'!$B$7=""),"",'Identificação da EG'!$C$7))</f>
        <v/>
      </c>
      <c r="F2" s="14" t="str">
        <f>IF(I2="","",IF(OR('Identificação da EG'!$B$7=0,'Identificação da EG'!$B$7=""),"",'Identificação da EG'!$F$7))</f>
        <v/>
      </c>
      <c r="G2" s="14" t="str">
        <f>IF(I2="","",IF((OR('Identificação da EG'!$B$7=0,'Identificação da EG'!$B$7="")),"",'Identificação da EG'!$D$7))</f>
        <v/>
      </c>
      <c r="H2" s="25" t="str">
        <f>IF(I2="","",IF(OR('Identificação da EG'!$B$7=0,'Identificação da EG'!$B$7=""),"",'Identificação da EG'!$E$7))</f>
        <v/>
      </c>
      <c r="I2" s="25" t="str" cm="1">
        <f t="array" ref="I2">IF(J2="","",_xlfn.LET(_xlpm.valor,INDEX('Programas de Prevenção'!$B$59:$B$61,INT((ROWS($B$1:B1)-1)/2)+1),IF(_xlpm.valor="","",_xlpm.valor)))</f>
        <v/>
      </c>
      <c r="J2" s="25" t="str">
        <f>IF(L2="","","Tipo de participante")</f>
        <v/>
      </c>
      <c r="K2" s="12"/>
      <c r="L2" s="25" t="str" cm="1">
        <f t="array" ref="L2">IF(ISBLANK(INDEX('Programas de Prevenção'!$C$59:$D$61,INT((ROWS($B$1:B1)-1)/2)+1,MOD(ROWS($B$1:B1)-1,2)+1)),"",INDEX('Programas de Prevenção'!$C$59:$D$61,INT((ROWS($B$1:B1)-1)/2)+1,MOD(ROWS($B$1:B1)-1,2)+1))</f>
        <v/>
      </c>
      <c r="M2" s="54" t="str">
        <f>IF(OR(L2="",INDEX('Programas de Prevenção'!$C$77,INT((ROW()-ROW(A2))/1)+1)="",INDEX('Programas de Prevenção'!$C$77,INT((ROW()-ROW(A2))/1)+1)="(máximo 300 carateres)"),"",INDEX('Programas de Prevenção'!$C$77,INT((ROW()-ROW(A2))/1)+1))</f>
        <v/>
      </c>
    </row>
    <row r="3" spans="1:13" x14ac:dyDescent="0.15">
      <c r="A3" s="14" t="str">
        <f>IF(I3="","",IF(OR('Identificação da EG'!$B$7=0,'Identificação da EG'!$B$7=""),"",Capa!$C$10))</f>
        <v/>
      </c>
      <c r="B3" s="14" t="str">
        <f>IF(I3="","",IF((OR('Identificação da EG'!$B$7=0,'Identificação da EG'!$B$7="")),"",'Identificação da EG'!$B$7))</f>
        <v/>
      </c>
      <c r="C3" s="14" t="str">
        <f>IF(I3="","",IF(B3="","",VLOOKUP(B3,Auxiliar!$BW$23:$BX$3130,2,0)))</f>
        <v/>
      </c>
      <c r="D3" s="14" t="str">
        <f>IF(I3="","",IF(OR('Identificação da EG'!$B$7=0,'Identificação da EG'!$B$7=""),"","Portugal"))</f>
        <v/>
      </c>
      <c r="E3" s="14" t="str">
        <f>IF(I3="","",IF(OR('Identificação da EG'!$B$7=0,'Identificação da EG'!$B$7=""),"",'Identificação da EG'!$C$7))</f>
        <v/>
      </c>
      <c r="F3" s="14" t="str">
        <f>IF(I3="","",IF(OR('Identificação da EG'!$B$7=0,'Identificação da EG'!$B$7=""),"",'Identificação da EG'!$F$7))</f>
        <v/>
      </c>
      <c r="G3" s="14" t="str">
        <f>IF(I3="","",IF((OR('Identificação da EG'!$B$7=0,'Identificação da EG'!$B$7="")),"",'Identificação da EG'!$D$7))</f>
        <v/>
      </c>
      <c r="H3" s="25" t="str">
        <f>IF(I3="","",IF(OR('Identificação da EG'!$B$7=0,'Identificação da EG'!$B$7=""),"",'Identificação da EG'!$E$7))</f>
        <v/>
      </c>
      <c r="I3" s="25" t="str" cm="1">
        <f t="array" ref="I3">IF(J3="","",_xlfn.LET(_xlpm.valor,INDEX('Programas de Prevenção'!$B$59:$B$61,INT((ROWS($B$1:B2)-1)/2)+1),IF(_xlpm.valor="","",_xlpm.valor)))</f>
        <v/>
      </c>
      <c r="J3" s="25" t="str">
        <f>IF(L2="","","Participantes")</f>
        <v/>
      </c>
      <c r="K3" s="12" t="str">
        <f>IF(L3="","","nº")</f>
        <v/>
      </c>
      <c r="L3" s="25" t="str" cm="1">
        <f t="array" ref="L3">IF(ISBLANK(INDEX('Programas de Prevenção'!$C$59:$D$61,INT((ROWS($B$1:B2)-1)/2)+1,MOD(ROWS($B$1:B2)-1,2)+1)),"",INDEX('Programas de Prevenção'!$C$59:$D$61,INT((ROWS($B$1:B2)-1)/2)+1,MOD(ROWS($B$1:B2)-1,2)+1))</f>
        <v/>
      </c>
      <c r="M3" s="54" t="str">
        <f>IF(OR(L3="",INDEX('Programas de Prevenção'!$C$77,INT((ROW()-ROW(A3))/1)+1)="",INDEX('Programas de Prevenção'!$C$77,INT((ROW()-ROW(A3))/1)+1)="(máximo 300 carateres)"),"",INDEX('Programas de Prevenção'!$C$77,INT((ROW()-ROW(A3))/1)+1))</f>
        <v/>
      </c>
    </row>
    <row r="4" spans="1:13" x14ac:dyDescent="0.15">
      <c r="A4" s="14" t="str">
        <f>IF(I4="","",IF(OR('Identificação da EG'!$B$7=0,'Identificação da EG'!$B$7=""),"",Capa!$C$10))</f>
        <v/>
      </c>
      <c r="B4" s="14" t="str">
        <f>IF(I4="","",IF((OR('Identificação da EG'!$B$7=0,'Identificação da EG'!$B$7="")),"",'Identificação da EG'!$B$7))</f>
        <v/>
      </c>
      <c r="C4" s="14" t="str">
        <f>IF(I4="","",IF(B4="","",VLOOKUP(B4,Auxiliar!$BW$23:$BX$3130,2,0)))</f>
        <v/>
      </c>
      <c r="D4" s="14" t="str">
        <f>IF(I4="","",IF(OR('Identificação da EG'!$B$7=0,'Identificação da EG'!$B$7=""),"","Portugal"))</f>
        <v/>
      </c>
      <c r="E4" s="14" t="str">
        <f>IF(I4="","",IF(OR('Identificação da EG'!$B$7=0,'Identificação da EG'!$B$7=""),"",'Identificação da EG'!$C$7))</f>
        <v/>
      </c>
      <c r="F4" s="14" t="str">
        <f>IF(I4="","",IF(OR('Identificação da EG'!$B$7=0,'Identificação da EG'!$B$7=""),"",'Identificação da EG'!$F$7))</f>
        <v/>
      </c>
      <c r="G4" s="14" t="str">
        <f>IF(I4="","",IF((OR('Identificação da EG'!$B$7=0,'Identificação da EG'!$B$7="")),"",'Identificação da EG'!$D$7))</f>
        <v/>
      </c>
      <c r="H4" s="25" t="str">
        <f>IF(I4="","",IF(OR('Identificação da EG'!$B$7=0,'Identificação da EG'!$B$7=""),"",'Identificação da EG'!$E$7))</f>
        <v/>
      </c>
      <c r="I4" s="25" t="str" cm="1">
        <f t="array" ref="I4">IF(J4="","",_xlfn.LET(_xlpm.valor,INDEX('Programas de Prevenção'!$B$59:$B$61,INT((ROWS($B$1:B3)-1)/2)+1),IF(_xlpm.valor="","",_xlpm.valor)))</f>
        <v/>
      </c>
      <c r="J4" s="25" t="str">
        <f>IF(L4="","","Tipo de participante")</f>
        <v/>
      </c>
      <c r="K4" s="12"/>
      <c r="L4" s="25" t="str" cm="1">
        <f t="array" ref="L4">IF(ISBLANK(INDEX('Programas de Prevenção'!$C$59:$D$61,INT((ROWS($B$1:B3)-1)/2)+1,MOD(ROWS($B$1:B3)-1,2)+1)),"",INDEX('Programas de Prevenção'!$C$59:$D$61,INT((ROWS($B$1:B3)-1)/2)+1,MOD(ROWS($B$1:B3)-1,2)+1))</f>
        <v/>
      </c>
      <c r="M4" s="54" t="str">
        <f>IF(OR(L4="",INDEX('Programas de Prevenção'!$C$77,INT((ROW()-ROW(A4))/1)+1)="",INDEX('Programas de Prevenção'!$C$77,INT((ROW()-ROW(A4))/1)+1)="(máximo 300 carateres)"),"",INDEX('Programas de Prevenção'!$C$77,INT((ROW()-ROW(A4))/1)+1))</f>
        <v/>
      </c>
    </row>
    <row r="5" spans="1:13" x14ac:dyDescent="0.15">
      <c r="A5" s="14" t="str">
        <f>IF(I5="","",IF(OR('Identificação da EG'!$B$7=0,'Identificação da EG'!$B$7=""),"",Capa!$C$10))</f>
        <v/>
      </c>
      <c r="B5" s="14" t="str">
        <f>IF(I5="","",IF((OR('Identificação da EG'!$B$7=0,'Identificação da EG'!$B$7="")),"",'Identificação da EG'!$B$7))</f>
        <v/>
      </c>
      <c r="C5" s="14" t="str">
        <f>IF(I5="","",IF(B5="","",VLOOKUP(B5,Auxiliar!$BW$23:$BX$3130,2,0)))</f>
        <v/>
      </c>
      <c r="D5" s="14" t="str">
        <f>IF(I5="","",IF(OR('Identificação da EG'!$B$7=0,'Identificação da EG'!$B$7=""),"","Portugal"))</f>
        <v/>
      </c>
      <c r="E5" s="14" t="str">
        <f>IF(I5="","",IF(OR('Identificação da EG'!$B$7=0,'Identificação da EG'!$B$7=""),"",'Identificação da EG'!$C$7))</f>
        <v/>
      </c>
      <c r="F5" s="14" t="str">
        <f>IF(I5="","",IF(OR('Identificação da EG'!$B$7=0,'Identificação da EG'!$B$7=""),"",'Identificação da EG'!$F$7))</f>
        <v/>
      </c>
      <c r="G5" s="14" t="str">
        <f>IF(I5="","",IF((OR('Identificação da EG'!$B$7=0,'Identificação da EG'!$B$7="")),"",'Identificação da EG'!$D$7))</f>
        <v/>
      </c>
      <c r="H5" s="25" t="str">
        <f>IF(I5="","",IF(OR('Identificação da EG'!$B$7=0,'Identificação da EG'!$B$7=""),"",'Identificação da EG'!$E$7))</f>
        <v/>
      </c>
      <c r="I5" s="25" t="str" cm="1">
        <f t="array" ref="I5">IF(J5="","",_xlfn.LET(_xlpm.valor,INDEX('Programas de Prevenção'!$B$59:$B$61,INT((ROWS($B$1:B4)-1)/2)+1),IF(_xlpm.valor="","",_xlpm.valor)))</f>
        <v/>
      </c>
      <c r="J5" s="25" t="str">
        <f>IF(L4="","","Participantes")</f>
        <v/>
      </c>
      <c r="K5" s="12" t="str">
        <f>IF(L5="","","nº")</f>
        <v/>
      </c>
      <c r="L5" s="25" t="str" cm="1">
        <f t="array" ref="L5">IF(ISBLANK(INDEX('Programas de Prevenção'!$C$59:$D$61,INT((ROWS($B$1:B4)-1)/2)+1,MOD(ROWS($B$1:B4)-1,2)+1)),"",INDEX('Programas de Prevenção'!$C$59:$D$61,INT((ROWS($B$1:B4)-1)/2)+1,MOD(ROWS($B$1:B4)-1,2)+1))</f>
        <v/>
      </c>
      <c r="M5" s="54" t="str">
        <f>IF(OR(L5="",INDEX('Programas de Prevenção'!$C$77,INT((ROW()-ROW(A5))/1)+1)="",INDEX('Programas de Prevenção'!$C$77,INT((ROW()-ROW(A5))/1)+1)="(máximo 300 carateres)"),"",INDEX('Programas de Prevenção'!$C$77,INT((ROW()-ROW(A5))/1)+1))</f>
        <v/>
      </c>
    </row>
    <row r="6" spans="1:13" x14ac:dyDescent="0.15">
      <c r="A6" s="14" t="str">
        <f>IF(I6="","",IF(OR('Identificação da EG'!$B$7=0,'Identificação da EG'!$B$7=""),"",Capa!$C$10))</f>
        <v/>
      </c>
      <c r="B6" s="14" t="str">
        <f>IF(I6="","",IF((OR('Identificação da EG'!$B$7=0,'Identificação da EG'!$B$7="")),"",'Identificação da EG'!$B$7))</f>
        <v/>
      </c>
      <c r="C6" s="14" t="str">
        <f>IF(I6="","",IF(B6="","",VLOOKUP(B6,Auxiliar!$BW$23:$BX$3130,2,0)))</f>
        <v/>
      </c>
      <c r="D6" s="14" t="str">
        <f>IF(I6="","",IF(OR('Identificação da EG'!$B$7=0,'Identificação da EG'!$B$7=""),"","Portugal"))</f>
        <v/>
      </c>
      <c r="E6" s="14" t="str">
        <f>IF(I6="","",IF(OR('Identificação da EG'!$B$7=0,'Identificação da EG'!$B$7=""),"",'Identificação da EG'!$C$7))</f>
        <v/>
      </c>
      <c r="F6" s="14" t="str">
        <f>IF(I6="","",IF(OR('Identificação da EG'!$B$7=0,'Identificação da EG'!$B$7=""),"",'Identificação da EG'!$F$7))</f>
        <v/>
      </c>
      <c r="G6" s="14" t="str">
        <f>IF(I6="","",IF((OR('Identificação da EG'!$B$7=0,'Identificação da EG'!$B$7="")),"",'Identificação da EG'!$D$7))</f>
        <v/>
      </c>
      <c r="H6" s="25" t="str">
        <f>IF(I6="","",IF(OR('Identificação da EG'!$B$7=0,'Identificação da EG'!$B$7=""),"",'Identificação da EG'!$E$7))</f>
        <v/>
      </c>
      <c r="I6" s="25" t="str" cm="1">
        <f t="array" ref="I6">IF(J6="","",_xlfn.LET(_xlpm.valor,INDEX('Programas de Prevenção'!$B$59:$B$61,INT((ROWS($B$1:B5)-1)/2)+1),IF(_xlpm.valor="","",_xlpm.valor)))</f>
        <v/>
      </c>
      <c r="J6" s="25" t="str">
        <f>IF(L6="","","Tipo de participante")</f>
        <v/>
      </c>
      <c r="K6" s="12"/>
      <c r="L6" s="25" t="str" cm="1">
        <f t="array" ref="L6">IF(ISBLANK(INDEX('Programas de Prevenção'!$C$59:$D$61,INT((ROWS($B$1:B5)-1)/2)+1,MOD(ROWS($B$1:B5)-1,2)+1)),"",INDEX('Programas de Prevenção'!$C$59:$D$61,INT((ROWS($B$1:B5)-1)/2)+1,MOD(ROWS($B$1:B5)-1,2)+1))</f>
        <v/>
      </c>
      <c r="M6" s="54" t="str">
        <f>IF(OR(L6="",INDEX('Programas de Prevenção'!$C$77,INT((ROW()-ROW(A6))/1)+1)="",INDEX('Programas de Prevenção'!$C$77,INT((ROW()-ROW(A6))/1)+1)="(máximo 300 carateres)"),"",INDEX('Programas de Prevenção'!$C$77,INT((ROW()-ROW(A6))/1)+1))</f>
        <v/>
      </c>
    </row>
    <row r="7" spans="1:13" x14ac:dyDescent="0.15">
      <c r="A7" s="14" t="str">
        <f>IF(I7="","",IF(OR('Identificação da EG'!$B$7=0,'Identificação da EG'!$B$7=""),"",Capa!$C$10))</f>
        <v/>
      </c>
      <c r="B7" s="14" t="str">
        <f>IF(I7="","",IF((OR('Identificação da EG'!$B$7=0,'Identificação da EG'!$B$7="")),"",'Identificação da EG'!$B$7))</f>
        <v/>
      </c>
      <c r="C7" s="14" t="str">
        <f>IF(I7="","",IF(B7="","",VLOOKUP(B7,Auxiliar!$BW$23:$BX$3130,2,0)))</f>
        <v/>
      </c>
      <c r="D7" s="14" t="str">
        <f>IF(I7="","",IF(OR('Identificação da EG'!$B$7=0,'Identificação da EG'!$B$7=""),"","Portugal"))</f>
        <v/>
      </c>
      <c r="E7" s="14" t="str">
        <f>IF(I7="","",IF(OR('Identificação da EG'!$B$7=0,'Identificação da EG'!$B$7=""),"",'Identificação da EG'!$C$7))</f>
        <v/>
      </c>
      <c r="F7" s="14" t="str">
        <f>IF(I7="","",IF(OR('Identificação da EG'!$B$7=0,'Identificação da EG'!$B$7=""),"",'Identificação da EG'!$F$7))</f>
        <v/>
      </c>
      <c r="G7" s="14" t="str">
        <f>IF(I7="","",IF((OR('Identificação da EG'!$B$7=0,'Identificação da EG'!$B$7="")),"",'Identificação da EG'!$D$7))</f>
        <v/>
      </c>
      <c r="H7" s="25" t="str">
        <f>IF(I7="","",IF(OR('Identificação da EG'!$B$7=0,'Identificação da EG'!$B$7=""),"",'Identificação da EG'!$E$7))</f>
        <v/>
      </c>
      <c r="I7" s="25" t="str" cm="1">
        <f t="array" ref="I7">IF(J7="","",_xlfn.LET(_xlpm.valor,INDEX('Programas de Prevenção'!$B$59:$B$61,INT((ROWS($B$1:B6)-1)/2)+1),IF(_xlpm.valor="","",_xlpm.valor)))</f>
        <v/>
      </c>
      <c r="J7" s="25" t="str">
        <f>IF(L6="","","Participantes")</f>
        <v/>
      </c>
      <c r="K7" s="12" t="str">
        <f>IF(L7="","","nº")</f>
        <v/>
      </c>
      <c r="L7" s="25" t="str" cm="1">
        <f t="array" ref="L7">IF(ISBLANK(INDEX('Programas de Prevenção'!$C$59:$D$61,INT((ROWS($B$1:B6)-1)/2)+1,MOD(ROWS($B$1:B6)-1,2)+1)),"",INDEX('Programas de Prevenção'!$C$59:$D$61,INT((ROWS($B$1:B6)-1)/2)+1,MOD(ROWS($B$1:B6)-1,2)+1))</f>
        <v/>
      </c>
      <c r="M7" s="54" t="str">
        <f>IF(OR(L7="",INDEX('Programas de Prevenção'!$C$77,INT((ROW()-ROW(A7))/1)+1)="",INDEX('Programas de Prevenção'!$C$77,INT((ROW()-ROW(A7))/1)+1)="(máximo 300 carateres)"),"",INDEX('Programas de Prevenção'!$C$77,INT((ROW()-ROW(A7))/1)+1))</f>
        <v/>
      </c>
    </row>
    <row r="8" spans="1:13" x14ac:dyDescent="0.15">
      <c r="A8" s="25" t="str">
        <f>IF(L8="","",Capa!$C$10)</f>
        <v/>
      </c>
      <c r="B8" s="25" t="str">
        <f>IF(L8="","",'Identificação da EG'!$B$7)</f>
        <v/>
      </c>
      <c r="C8" s="14" t="str">
        <f>IF(L8="","",VLOOKUP(B8,Auxiliar!$BW$23:$BX$3130,2,0))</f>
        <v/>
      </c>
      <c r="D8" s="14" t="str">
        <f t="shared" ref="D8:D11" si="0">IF(L8="","","Portugal")</f>
        <v/>
      </c>
      <c r="E8" s="25" t="str">
        <f>IF(L8="","",'Identificação da EG'!$C$7)</f>
        <v/>
      </c>
      <c r="F8" s="25" t="str">
        <f>IF(L8="","",'Identificação da EG'!$F$7)</f>
        <v/>
      </c>
      <c r="G8" s="25" t="str">
        <f>IF(L8="","",'Identificação da EG'!$D$7)</f>
        <v/>
      </c>
      <c r="H8" s="25" t="str">
        <f>IF(L8="","",'Identificação da EG'!$E$7)</f>
        <v/>
      </c>
      <c r="I8" s="25"/>
      <c r="J8" s="25" t="str">
        <f>IF(L8="","","Total de participantes")</f>
        <v/>
      </c>
      <c r="K8" s="25" t="str">
        <f>IF(J8="","","nº")</f>
        <v/>
      </c>
      <c r="L8" s="54" t="str">
        <f>IF('Programas de Prevenção'!C64="","",'Programas de Prevenção'!C64)</f>
        <v/>
      </c>
      <c r="M8" s="54" t="str">
        <f>IF(OR(L8="",INDEX('Programas de Prevenção'!$C$77,INT((ROW()-ROW(A8))/1)+1)="",INDEX('Programas de Prevenção'!$C$77,INT((ROW()-ROW(A8))/1)+1)="(máximo 300 carateres)"),"",INDEX('Programas de Prevenção'!$C$77,INT((ROW()-ROW(A8))/1)+1))</f>
        <v/>
      </c>
    </row>
    <row r="9" spans="1:13" x14ac:dyDescent="0.15">
      <c r="A9" s="25" t="str">
        <f>IF(L9="","",Capa!$C$10)</f>
        <v/>
      </c>
      <c r="B9" s="25" t="str">
        <f>IF(L9="","",'Identificação da EG'!$B$7)</f>
        <v/>
      </c>
      <c r="C9" s="14" t="str">
        <f>IF(L9="","",VLOOKUP(B9,Auxiliar!$BW$23:$BX$3130,2,0))</f>
        <v/>
      </c>
      <c r="D9" s="14" t="str">
        <f t="shared" si="0"/>
        <v/>
      </c>
      <c r="E9" s="25" t="str">
        <f>IF(L9="","",'Identificação da EG'!$C$7)</f>
        <v/>
      </c>
      <c r="F9" s="25" t="str">
        <f>IF(L9="","",'Identificação da EG'!$F$7)</f>
        <v/>
      </c>
      <c r="G9" s="25" t="str">
        <f>IF(L9="","",'Identificação da EG'!$D$7)</f>
        <v/>
      </c>
      <c r="H9" s="25" t="str">
        <f>IF(L9="","",'Identificação da EG'!$E$7)</f>
        <v/>
      </c>
      <c r="I9" s="25"/>
      <c r="J9" s="25" t="str">
        <f>IF(L9="","","Biorresíduos produzidos antes da adesão")</f>
        <v/>
      </c>
      <c r="K9" s="25" t="str">
        <f>IF(J9="","","t")</f>
        <v/>
      </c>
      <c r="L9" s="25" t="str">
        <f>IF('Programas de Prevenção'!B68="","",'Programas de Prevenção'!B68)</f>
        <v/>
      </c>
      <c r="M9" s="54" t="str">
        <f>IF(OR(L9="",INDEX('Programas de Prevenção'!$C$77,INT((ROW()-ROW(A9))/1)+1)="",INDEX('Programas de Prevenção'!$C$77,INT((ROW()-ROW(A9))/1)+1)="(máximo 300 carateres)"),"",INDEX('Programas de Prevenção'!$C$77,INT((ROW()-ROW(A9))/1)+1))</f>
        <v/>
      </c>
    </row>
    <row r="10" spans="1:13" x14ac:dyDescent="0.15">
      <c r="A10" s="25" t="str">
        <f>IF(L10="","",Capa!$C$10)</f>
        <v/>
      </c>
      <c r="B10" s="25" t="str">
        <f>IF(L10="","",'Identificação da EG'!$B$7)</f>
        <v/>
      </c>
      <c r="C10" s="14" t="str">
        <f>IF(L10="","",VLOOKUP(B10,Auxiliar!$BW$23:$BX$3130,2,0))</f>
        <v/>
      </c>
      <c r="D10" s="14" t="str">
        <f t="shared" si="0"/>
        <v/>
      </c>
      <c r="E10" s="25" t="str">
        <f>IF(L10="","",'Identificação da EG'!$C$7)</f>
        <v/>
      </c>
      <c r="F10" s="25" t="str">
        <f>IF(L10="","",'Identificação da EG'!$F$7)</f>
        <v/>
      </c>
      <c r="G10" s="25" t="str">
        <f>IF(L10="","",'Identificação da EG'!$D$7)</f>
        <v/>
      </c>
      <c r="H10" s="25" t="str">
        <f>IF(L10="","",'Identificação da EG'!$E$7)</f>
        <v/>
      </c>
      <c r="I10" s="25"/>
      <c r="J10" s="25" t="str">
        <f>IF(L10="","","Biorresíduos produzidos depois da adesão")</f>
        <v/>
      </c>
      <c r="K10" s="25" t="str">
        <f>IF(J10="","","t")</f>
        <v/>
      </c>
      <c r="L10" s="25" t="str">
        <f>IF('Programas de Prevenção'!C68="","",'Programas de Prevenção'!C68)</f>
        <v/>
      </c>
      <c r="M10" s="54" t="str">
        <f>IF(OR(L10="",INDEX('Programas de Prevenção'!$C$77,INT((ROW()-ROW(A10))/1)+1)="",INDEX('Programas de Prevenção'!$C$77,INT((ROW()-ROW(A10))/1)+1)="(máximo 300 carateres)"),"",INDEX('Programas de Prevenção'!$C$77,INT((ROW()-ROW(A10))/1)+1))</f>
        <v/>
      </c>
    </row>
    <row r="11" spans="1:13" x14ac:dyDescent="0.15">
      <c r="A11" s="25" t="str">
        <f>IF(L11="","",Capa!$C$10)</f>
        <v/>
      </c>
      <c r="B11" s="25" t="str">
        <f>IF(L11="","",'Identificação da EG'!$B$7)</f>
        <v/>
      </c>
      <c r="C11" s="14" t="str">
        <f>IF(L11="","",VLOOKUP(B11,Auxiliar!$BW$23:$BX$3130,2,0))</f>
        <v/>
      </c>
      <c r="D11" s="14" t="str">
        <f t="shared" si="0"/>
        <v/>
      </c>
      <c r="E11" s="25" t="str">
        <f>IF(L11="","",'Identificação da EG'!$C$7)</f>
        <v/>
      </c>
      <c r="F11" s="25" t="str">
        <f>IF(L11="","",'Identificação da EG'!$F$7)</f>
        <v/>
      </c>
      <c r="G11" s="25" t="str">
        <f>IF(L11="","",'Identificação da EG'!$D$7)</f>
        <v/>
      </c>
      <c r="H11" s="25" t="str">
        <f>IF(L11="","",'Identificação da EG'!$E$7)</f>
        <v/>
      </c>
      <c r="I11" s="25"/>
      <c r="J11" s="25" t="str">
        <f>IF(L11="","","Técnicos envolvidos")</f>
        <v/>
      </c>
      <c r="K11" s="25" t="str">
        <f t="shared" ref="K11" si="1">IF(J11="","","nº")</f>
        <v/>
      </c>
      <c r="L11" s="25" t="str">
        <f>IF('Programas de Prevenção'!C74="","",'Programas de Prevenção'!C74)</f>
        <v/>
      </c>
      <c r="M11" s="54" t="str">
        <f>IF(OR(L11="",INDEX('Programas de Prevenção'!$C$77,INT((ROW()-ROW(A11))/1)+1)="",INDEX('Programas de Prevenção'!$C$77,INT((ROW()-ROW(A11))/1)+1)="(máximo 300 carateres)"),"",INDEX('Programas de Prevenção'!$C$77,INT((ROW()-ROW(A11))/1)+1))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26</vt:i4>
      </vt:variant>
      <vt:variant>
        <vt:lpstr>Named Ranges</vt:lpstr>
      </vt:variant>
      <vt:variant>
        <vt:i4>11</vt:i4>
      </vt:variant>
    </vt:vector>
  </HeadingPairs>
  <TitlesOfParts>
    <vt:vector size="37" baseType="lpstr">
      <vt:lpstr>Capa</vt:lpstr>
      <vt:lpstr>Instruções</vt:lpstr>
      <vt:lpstr>Identificação da EG</vt:lpstr>
      <vt:lpstr>B.01.ID_ED</vt:lpstr>
      <vt:lpstr>B.02.ID_ATIV</vt:lpstr>
      <vt:lpstr>Programas de Prevenção</vt:lpstr>
      <vt:lpstr>B.03.PV_RM</vt:lpstr>
      <vt:lpstr>B.04.PV_RM_2</vt:lpstr>
      <vt:lpstr>B.05.PV_CDA</vt:lpstr>
      <vt:lpstr>Infraestruturas</vt:lpstr>
      <vt:lpstr>B.06.INFRA_EST</vt:lpstr>
      <vt:lpstr>B.07.INFRA_CT</vt:lpstr>
      <vt:lpstr>B.08.INFRA_TIC</vt:lpstr>
      <vt:lpstr>Campanhas C&amp;S</vt:lpstr>
      <vt:lpstr>B.11.C&amp;S</vt:lpstr>
      <vt:lpstr>Divulgação do Desempenho</vt:lpstr>
      <vt:lpstr>B.12.DIVUL</vt:lpstr>
      <vt:lpstr>Acompanhamento</vt:lpstr>
      <vt:lpstr>B.13.ACOMP_PREV</vt:lpstr>
      <vt:lpstr>B.14.ACOMP_REC</vt:lpstr>
      <vt:lpstr>B.15.ACOMP_CF</vt:lpstr>
      <vt:lpstr>Incentivos</vt:lpstr>
      <vt:lpstr>B.16.INCET</vt:lpstr>
      <vt:lpstr>Investimentos</vt:lpstr>
      <vt:lpstr>B.17.INV</vt:lpstr>
      <vt:lpstr>Auxiliar</vt:lpstr>
      <vt:lpstr>Canal</vt:lpstr>
      <vt:lpstr>Canal1</vt:lpstr>
      <vt:lpstr>Comunicação_coletiva</vt:lpstr>
      <vt:lpstr>Comunicação_PaP</vt:lpstr>
      <vt:lpstr>Incentivos</vt:lpstr>
      <vt:lpstr>Informação</vt:lpstr>
      <vt:lpstr>Prevenção</vt:lpstr>
      <vt:lpstr>Reciclagem</vt:lpstr>
      <vt:lpstr>Tema</vt:lpstr>
      <vt:lpstr>Tema1</vt:lpstr>
      <vt:lpstr>Vazio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Joao Pedro de Brito Ana</dc:creator>
  <cp:keywords/>
  <dc:description/>
  <cp:lastModifiedBy>Mafalda Marques</cp:lastModifiedBy>
  <cp:revision/>
  <dcterms:created xsi:type="dcterms:W3CDTF">2025-07-29T08:09:31Z</dcterms:created>
  <dcterms:modified xsi:type="dcterms:W3CDTF">2026-03-17T21:10:14Z</dcterms:modified>
  <cp:category/>
  <cp:contentStatus/>
</cp:coreProperties>
</file>